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060" tabRatio="781"/>
  </bookViews>
  <sheets>
    <sheet name="Introduction" sheetId="37" r:id="rId1"/>
    <sheet name="aggregated data S -&gt; U" sheetId="35" r:id="rId2"/>
    <sheet name="T I fibre sources" sheetId="13" r:id="rId3"/>
    <sheet name="T II processed wood based fuels" sheetId="18" r:id="rId4"/>
    <sheet name="(T III pwbf origins - optional)" sheetId="19" r:id="rId5"/>
    <sheet name="collect sheet" sheetId="45" state="hidden" r:id="rId6"/>
    <sheet name="T IV energy use" sheetId="43" r:id="rId7"/>
    <sheet name="EU NREAP Progress Report-T4" sheetId="39" r:id="rId8"/>
    <sheet name="Conversion Factors Energy" sheetId="25" r:id="rId9"/>
    <sheet name="Conversion Factors Volume" sheetId="30" r:id="rId10"/>
    <sheet name="Data Quality" sheetId="29" r:id="rId11"/>
    <sheet name="Definitions" sheetId="20" r:id="rId12"/>
    <sheet name="Indicators" sheetId="36" r:id="rId13"/>
    <sheet name="Data" sheetId="42" state="hidden" r:id="rId14"/>
    <sheet name="INFO JFSQ 2013" sheetId="44" state="hidden" r:id="rId15"/>
  </sheets>
  <externalReferences>
    <externalReference r:id="rId16"/>
    <externalReference r:id="rId17"/>
  </externalReferences>
  <definedNames>
    <definedName name="_xlnm._FilterDatabase" localSheetId="5" hidden="1">'collect sheet'!$F$5:$F$1098</definedName>
    <definedName name="_xlnm._FilterDatabase" localSheetId="13" hidden="1">Data!$B$1:$O$20007</definedName>
    <definedName name="_xlnm._FilterDatabase" localSheetId="14" hidden="1">'INFO JFSQ 2013'!$L$1:$S$987</definedName>
    <definedName name="_Key1" hidden="1">#REF!</definedName>
    <definedName name="_Order1" hidden="1">255</definedName>
    <definedName name="_Sort" hidden="1">#REF!</definedName>
    <definedName name="Comparison">#REF!</definedName>
    <definedName name="Country_Number_List">#REF!</definedName>
    <definedName name="Data_range" localSheetId="13">Data!$A$1:$K$22491</definedName>
    <definedName name="Data_range">#REF!</definedName>
    <definedName name="External_Data_Range" localSheetId="13">[1]ExternalData!$A$1:$G$2001</definedName>
    <definedName name="External_Data_Range">[2]ExternalData!$A$1:$G$2001</definedName>
    <definedName name="JWEE2005">#REF!</definedName>
    <definedName name="JWEE2007">#REF!</definedName>
    <definedName name="Moisture" localSheetId="11">Definitions!$B$61</definedName>
    <definedName name="_xlnm.Print_Area" localSheetId="4">'(T III pwbf origins - optional)'!$A$1:$AT$43</definedName>
    <definedName name="_xlnm.Print_Area" localSheetId="1">'aggregated data S -&gt; U'!$A$1:$P$47</definedName>
    <definedName name="_xlnm.Print_Area" localSheetId="8">'Conversion Factors Energy'!$A$1:$Q$44</definedName>
    <definedName name="_xlnm.Print_Area" localSheetId="9">'Conversion Factors Volume'!$A$1:$M$33</definedName>
    <definedName name="_xlnm.Print_Area" localSheetId="10">'Data Quality'!$A$1:$E$39</definedName>
    <definedName name="_xlnm.Print_Area" localSheetId="11">Definitions!$A$1:$C$72</definedName>
    <definedName name="_xlnm.Print_Area" localSheetId="7">'EU NREAP Progress Report-T4'!$A$1:$R$21</definedName>
    <definedName name="_xlnm.Print_Area" localSheetId="12">Indicators!$A$1:$C$4</definedName>
    <definedName name="_xlnm.Print_Area" localSheetId="0">Introduction!$A$1:$P$32</definedName>
    <definedName name="_xlnm.Print_Area" localSheetId="2">'T I fibre sources'!$A$1:$V$43</definedName>
    <definedName name="_xlnm.Print_Area" localSheetId="3">'T II processed wood based fuels'!$A$1:$V$31</definedName>
    <definedName name="_xlnm.Print_Area" localSheetId="6">'T IV energy use'!$A$1:$AV$37</definedName>
    <definedName name="_xlnm.Print_Area">#REF!</definedName>
  </definedNames>
  <calcPr calcId="145621" concurrentCalc="0"/>
</workbook>
</file>

<file path=xl/calcChain.xml><?xml version="1.0" encoding="utf-8"?>
<calcChain xmlns="http://schemas.openxmlformats.org/spreadsheetml/2006/main">
  <c r="L495" i="45" l="1"/>
  <c r="M495" i="45"/>
  <c r="L496" i="45"/>
  <c r="M496" i="45"/>
  <c r="L497" i="45"/>
  <c r="M497" i="45"/>
  <c r="L498" i="45"/>
  <c r="M498" i="45"/>
  <c r="L499" i="45"/>
  <c r="M499" i="45"/>
  <c r="L500" i="45"/>
  <c r="M500" i="45"/>
  <c r="L501" i="45"/>
  <c r="M501" i="45"/>
  <c r="L502" i="45"/>
  <c r="M502" i="45"/>
  <c r="L503" i="45"/>
  <c r="M503" i="45"/>
  <c r="L504" i="45"/>
  <c r="M504" i="45"/>
  <c r="K8" i="18"/>
  <c r="M78" i="45"/>
  <c r="M79" i="45"/>
  <c r="M80" i="45"/>
  <c r="M81" i="45"/>
  <c r="M82" i="45"/>
  <c r="M83" i="45"/>
  <c r="M84" i="45"/>
  <c r="M85" i="45"/>
  <c r="M86" i="45"/>
  <c r="M87" i="45"/>
  <c r="M88" i="45"/>
  <c r="M89" i="45"/>
  <c r="M90" i="45"/>
  <c r="M91" i="45"/>
  <c r="M92" i="45"/>
  <c r="M93" i="45"/>
  <c r="M94" i="45"/>
  <c r="M95" i="45"/>
  <c r="M96" i="45"/>
  <c r="M97" i="45"/>
  <c r="M98" i="45"/>
  <c r="M99" i="45"/>
  <c r="M100" i="45"/>
  <c r="M101" i="45"/>
  <c r="M102" i="45"/>
  <c r="M103" i="45"/>
  <c r="M104" i="45"/>
  <c r="M105" i="45"/>
  <c r="M106" i="45"/>
  <c r="M107" i="45"/>
  <c r="M108" i="45"/>
  <c r="M109" i="45"/>
  <c r="M110" i="45"/>
  <c r="M111" i="45"/>
  <c r="M112" i="45"/>
  <c r="M113" i="45"/>
  <c r="M114" i="45"/>
  <c r="M115" i="45"/>
  <c r="M116" i="45"/>
  <c r="M117" i="45"/>
  <c r="M118" i="45"/>
  <c r="M119" i="45"/>
  <c r="M120" i="45"/>
  <c r="M121" i="45"/>
  <c r="M122" i="45"/>
  <c r="M123" i="45"/>
  <c r="M124" i="45"/>
  <c r="M125" i="45"/>
  <c r="M126" i="45"/>
  <c r="M127" i="45"/>
  <c r="M128" i="45"/>
  <c r="M129" i="45"/>
  <c r="M130" i="45"/>
  <c r="M131" i="45"/>
  <c r="M132" i="45"/>
  <c r="M133" i="45"/>
  <c r="M134" i="45"/>
  <c r="M135" i="45"/>
  <c r="M136" i="45"/>
  <c r="M137" i="45"/>
  <c r="M138" i="45"/>
  <c r="M139" i="45"/>
  <c r="M140" i="45"/>
  <c r="M141" i="45"/>
  <c r="M142" i="45"/>
  <c r="M143" i="45"/>
  <c r="M144" i="45"/>
  <c r="M145" i="45"/>
  <c r="M146" i="45"/>
  <c r="M147" i="45"/>
  <c r="M148" i="45"/>
  <c r="M77" i="45"/>
  <c r="L148" i="45"/>
  <c r="E148" i="45"/>
  <c r="H2" i="45"/>
  <c r="D148" i="45"/>
  <c r="L147" i="45"/>
  <c r="E147" i="45"/>
  <c r="D147" i="45"/>
  <c r="L146" i="45"/>
  <c r="E146" i="45"/>
  <c r="D146" i="45"/>
  <c r="L145" i="45"/>
  <c r="E145" i="45"/>
  <c r="D145" i="45"/>
  <c r="L144" i="45"/>
  <c r="E144" i="45"/>
  <c r="D144" i="45"/>
  <c r="L143" i="45"/>
  <c r="E143" i="45"/>
  <c r="D143" i="45"/>
  <c r="L142" i="45"/>
  <c r="E142" i="45"/>
  <c r="D142" i="45"/>
  <c r="L141" i="45"/>
  <c r="E141" i="45"/>
  <c r="D141" i="45"/>
  <c r="L140" i="45"/>
  <c r="E140" i="45"/>
  <c r="D140" i="45"/>
  <c r="L139" i="45"/>
  <c r="E139" i="45"/>
  <c r="D139" i="45"/>
  <c r="L138" i="45"/>
  <c r="E138" i="45"/>
  <c r="D138" i="45"/>
  <c r="L137" i="45"/>
  <c r="E137" i="45"/>
  <c r="D137" i="45"/>
  <c r="L136" i="45"/>
  <c r="E136" i="45"/>
  <c r="D136" i="45"/>
  <c r="L135" i="45"/>
  <c r="E135" i="45"/>
  <c r="D135" i="45"/>
  <c r="L134" i="45"/>
  <c r="E134" i="45"/>
  <c r="D134" i="45"/>
  <c r="L133" i="45"/>
  <c r="E133" i="45"/>
  <c r="D133" i="45"/>
  <c r="L132" i="45"/>
  <c r="E132" i="45"/>
  <c r="D132" i="45"/>
  <c r="L131" i="45"/>
  <c r="E131" i="45"/>
  <c r="D131" i="45"/>
  <c r="L130" i="45"/>
  <c r="E130" i="45"/>
  <c r="D130" i="45"/>
  <c r="L129" i="45"/>
  <c r="E129" i="45"/>
  <c r="D129" i="45"/>
  <c r="L128" i="45"/>
  <c r="E128" i="45"/>
  <c r="D128" i="45"/>
  <c r="L127" i="45"/>
  <c r="E127" i="45"/>
  <c r="D127" i="45"/>
  <c r="L126" i="45"/>
  <c r="E126" i="45"/>
  <c r="D126" i="45"/>
  <c r="L125" i="45"/>
  <c r="E125" i="45"/>
  <c r="D125" i="45"/>
  <c r="L124" i="45"/>
  <c r="E124" i="45"/>
  <c r="D124" i="45"/>
  <c r="L123" i="45"/>
  <c r="E123" i="45"/>
  <c r="D123" i="45"/>
  <c r="L122" i="45"/>
  <c r="E122" i="45"/>
  <c r="D122" i="45"/>
  <c r="L121" i="45"/>
  <c r="E121" i="45"/>
  <c r="D121" i="45"/>
  <c r="L120" i="45"/>
  <c r="E120" i="45"/>
  <c r="D120" i="45"/>
  <c r="L119" i="45"/>
  <c r="E119" i="45"/>
  <c r="D119" i="45"/>
  <c r="L118" i="45"/>
  <c r="E118" i="45"/>
  <c r="D118" i="45"/>
  <c r="L117" i="45"/>
  <c r="E117" i="45"/>
  <c r="D117" i="45"/>
  <c r="L116" i="45"/>
  <c r="E116" i="45"/>
  <c r="D116" i="45"/>
  <c r="L115" i="45"/>
  <c r="E115" i="45"/>
  <c r="D115" i="45"/>
  <c r="L114" i="45"/>
  <c r="E114" i="45"/>
  <c r="D114" i="45"/>
  <c r="L113" i="45"/>
  <c r="E113" i="45"/>
  <c r="D113" i="45"/>
  <c r="L10" i="45"/>
  <c r="D10" i="45"/>
  <c r="D4" i="18"/>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H4" i="18"/>
  <c r="G4" i="18"/>
  <c r="F4" i="18"/>
  <c r="E4" i="18"/>
  <c r="BO27" i="43"/>
  <c r="BM27" i="43"/>
  <c r="BK27" i="43"/>
  <c r="BI27" i="43"/>
  <c r="BD27" i="43"/>
  <c r="BB27" i="43"/>
  <c r="AZ27" i="43"/>
  <c r="AX27" i="43"/>
  <c r="BT27" i="43"/>
  <c r="BV27" i="43"/>
  <c r="BX27" i="43"/>
  <c r="CB27" i="43"/>
  <c r="CD27" i="43"/>
  <c r="CD29" i="43"/>
  <c r="CB29" i="43"/>
  <c r="BZ29" i="43"/>
  <c r="BX29" i="43"/>
  <c r="BV29" i="43"/>
  <c r="BT29" i="43"/>
  <c r="CD28" i="43"/>
  <c r="CB28" i="43"/>
  <c r="BZ28" i="43"/>
  <c r="BX28" i="43"/>
  <c r="BV28" i="43"/>
  <c r="BT28" i="43"/>
  <c r="BO28" i="43"/>
  <c r="BM28" i="43"/>
  <c r="BK28" i="43"/>
  <c r="BI28" i="43"/>
  <c r="BD28" i="43"/>
  <c r="BB28" i="43"/>
  <c r="AZ28" i="43"/>
  <c r="AX28" i="43"/>
  <c r="J33" i="25"/>
  <c r="J30" i="25"/>
  <c r="J31" i="25"/>
  <c r="J29" i="25"/>
  <c r="J23" i="25"/>
  <c r="J24" i="25"/>
  <c r="J22" i="25"/>
  <c r="J15" i="25"/>
  <c r="J16" i="25"/>
  <c r="J17" i="25"/>
  <c r="J14" i="25"/>
  <c r="J11" i="25"/>
  <c r="J12" i="25"/>
  <c r="J10" i="25"/>
  <c r="O20" i="25"/>
  <c r="O18" i="25"/>
  <c r="E4" i="13"/>
  <c r="C4" i="43"/>
  <c r="E3" i="13"/>
  <c r="C3" i="25"/>
  <c r="AU21" i="43"/>
  <c r="BZ21" i="43"/>
  <c r="E1095" i="45"/>
  <c r="E1096" i="45"/>
  <c r="E1097" i="45"/>
  <c r="E1098"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38" i="45"/>
  <c r="E1037" i="45"/>
  <c r="E1036" i="45"/>
  <c r="E1035" i="45"/>
  <c r="E1034" i="45"/>
  <c r="E1033" i="45"/>
  <c r="E1032" i="45"/>
  <c r="E1031" i="45"/>
  <c r="E1030" i="45"/>
  <c r="E1029" i="45"/>
  <c r="E1028" i="45"/>
  <c r="E1027" i="45"/>
  <c r="E1026" i="45"/>
  <c r="E1025" i="45"/>
  <c r="E1024" i="45"/>
  <c r="E1023" i="45"/>
  <c r="E1022" i="45"/>
  <c r="E1021" i="45"/>
  <c r="E1020" i="45"/>
  <c r="E1019" i="45"/>
  <c r="E1018" i="45"/>
  <c r="E1017" i="45"/>
  <c r="E1016" i="45"/>
  <c r="E1015" i="45"/>
  <c r="E1014" i="45"/>
  <c r="E1013" i="45"/>
  <c r="E1012" i="45"/>
  <c r="E1011" i="45"/>
  <c r="E1010" i="45"/>
  <c r="E1009" i="45"/>
  <c r="E1008" i="45"/>
  <c r="E1007" i="45"/>
  <c r="E1006" i="45"/>
  <c r="E1005" i="45"/>
  <c r="E1004" i="45"/>
  <c r="E1003" i="45"/>
  <c r="E1002" i="45"/>
  <c r="E1001" i="45"/>
  <c r="E1000" i="45"/>
  <c r="E999" i="45"/>
  <c r="E998" i="45"/>
  <c r="E997" i="45"/>
  <c r="E996" i="45"/>
  <c r="E995" i="45"/>
  <c r="E977" i="45"/>
  <c r="E978" i="45"/>
  <c r="E979" i="45"/>
  <c r="E980" i="45"/>
  <c r="E981" i="45"/>
  <c r="E982" i="45"/>
  <c r="E983" i="45"/>
  <c r="E984" i="45"/>
  <c r="E985" i="45"/>
  <c r="E986" i="45"/>
  <c r="E987" i="45"/>
  <c r="E988" i="45"/>
  <c r="E989" i="45"/>
  <c r="E990" i="45"/>
  <c r="E991" i="45"/>
  <c r="E992" i="45"/>
  <c r="E993" i="45"/>
  <c r="E994" i="45"/>
  <c r="E974" i="45"/>
  <c r="E975" i="45"/>
  <c r="E976" i="45"/>
  <c r="BD13" i="43"/>
  <c r="AI36" i="19"/>
  <c r="AI35" i="19"/>
  <c r="AL20" i="19"/>
  <c r="AC36" i="19"/>
  <c r="AC35" i="19"/>
  <c r="AF28" i="19"/>
  <c r="W36" i="19"/>
  <c r="W37" i="19"/>
  <c r="Q36" i="19"/>
  <c r="Q35" i="19"/>
  <c r="T30" i="19"/>
  <c r="T28" i="19"/>
  <c r="D3" i="18"/>
  <c r="E149" i="45"/>
  <c r="E150" i="45"/>
  <c r="E151" i="45"/>
  <c r="E152" i="45"/>
  <c r="E153" i="45"/>
  <c r="E154" i="45"/>
  <c r="E155" i="45"/>
  <c r="E156" i="45"/>
  <c r="E157" i="45"/>
  <c r="E158" i="45"/>
  <c r="E159" i="45"/>
  <c r="E160" i="45"/>
  <c r="E161" i="45"/>
  <c r="E162" i="45"/>
  <c r="E163" i="45"/>
  <c r="E164" i="45"/>
  <c r="E165" i="45"/>
  <c r="E166" i="45"/>
  <c r="E167" i="45"/>
  <c r="E168" i="45"/>
  <c r="E169" i="45"/>
  <c r="E170" i="45"/>
  <c r="E171" i="45"/>
  <c r="E172" i="45"/>
  <c r="E173" i="45"/>
  <c r="E174" i="45"/>
  <c r="E175" i="45"/>
  <c r="E176" i="45"/>
  <c r="E177"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06" i="45"/>
  <c r="E207" i="45"/>
  <c r="E208" i="45"/>
  <c r="E209" i="45"/>
  <c r="E210" i="45"/>
  <c r="E211" i="45"/>
  <c r="E212" i="45"/>
  <c r="E213" i="45"/>
  <c r="E214" i="45"/>
  <c r="E215" i="45"/>
  <c r="E216" i="45"/>
  <c r="E217" i="45"/>
  <c r="E218" i="45"/>
  <c r="E219" i="45"/>
  <c r="E220" i="45"/>
  <c r="E221" i="45"/>
  <c r="E222" i="45"/>
  <c r="E223" i="45"/>
  <c r="E224" i="45"/>
  <c r="E225" i="45"/>
  <c r="E226" i="45"/>
  <c r="E227" i="45"/>
  <c r="E228" i="45"/>
  <c r="E229" i="45"/>
  <c r="E230" i="45"/>
  <c r="E231" i="45"/>
  <c r="E232" i="45"/>
  <c r="E104" i="45"/>
  <c r="E103" i="45"/>
  <c r="E102" i="45"/>
  <c r="E101" i="45"/>
  <c r="E92" i="45"/>
  <c r="E91" i="45"/>
  <c r="E90" i="45"/>
  <c r="E89" i="45"/>
  <c r="E79" i="45"/>
  <c r="E78" i="45"/>
  <c r="CD13" i="43"/>
  <c r="E956" i="45"/>
  <c r="CD12" i="43"/>
  <c r="E955" i="45"/>
  <c r="CD11" i="43"/>
  <c r="E954" i="45"/>
  <c r="CD10" i="43"/>
  <c r="E953" i="45"/>
  <c r="BO13" i="43"/>
  <c r="E936" i="45"/>
  <c r="BO12" i="43"/>
  <c r="E935" i="45"/>
  <c r="BO11" i="43"/>
  <c r="E934" i="45"/>
  <c r="BO10" i="43"/>
  <c r="E933" i="45"/>
  <c r="E916" i="45"/>
  <c r="BD12" i="43"/>
  <c r="E915" i="45"/>
  <c r="BD11" i="43"/>
  <c r="E914" i="45"/>
  <c r="BD10" i="43"/>
  <c r="E913" i="45"/>
  <c r="E894" i="45"/>
  <c r="E893" i="45"/>
  <c r="E892" i="45"/>
  <c r="E891" i="45"/>
  <c r="E874" i="45"/>
  <c r="E873" i="45"/>
  <c r="E872" i="45"/>
  <c r="E871" i="45"/>
  <c r="E854" i="45"/>
  <c r="E853" i="45"/>
  <c r="E852" i="45"/>
  <c r="E851" i="45"/>
  <c r="CB13" i="43"/>
  <c r="E832" i="45"/>
  <c r="CB12" i="43"/>
  <c r="E831" i="45"/>
  <c r="CB11" i="43"/>
  <c r="E830" i="45"/>
  <c r="CB10" i="43"/>
  <c r="E829" i="45"/>
  <c r="BZ22" i="43"/>
  <c r="E826" i="45"/>
  <c r="E825" i="45"/>
  <c r="E827" i="45"/>
  <c r="E828" i="45"/>
  <c r="BX13" i="43"/>
  <c r="E806" i="45"/>
  <c r="BX12" i="43"/>
  <c r="E805" i="45"/>
  <c r="BX11" i="43"/>
  <c r="CF11" i="43"/>
  <c r="E804" i="45"/>
  <c r="BX10" i="43"/>
  <c r="E803" i="45"/>
  <c r="BV13" i="43"/>
  <c r="E784" i="45"/>
  <c r="BV12" i="43"/>
  <c r="E783" i="45"/>
  <c r="BV11" i="43"/>
  <c r="E782" i="45"/>
  <c r="BV10" i="43"/>
  <c r="CF10" i="43"/>
  <c r="E781" i="45"/>
  <c r="BT13" i="43"/>
  <c r="E762" i="45"/>
  <c r="BT12" i="43"/>
  <c r="E761" i="45"/>
  <c r="BT11" i="43"/>
  <c r="E760" i="45"/>
  <c r="BT10" i="43"/>
  <c r="E759" i="45"/>
  <c r="BM13" i="43"/>
  <c r="E742" i="45"/>
  <c r="BM12" i="43"/>
  <c r="E741" i="45"/>
  <c r="BM11" i="43"/>
  <c r="E740" i="45"/>
  <c r="BM10" i="43"/>
  <c r="E739" i="45"/>
  <c r="BK13" i="43"/>
  <c r="E722" i="45"/>
  <c r="BK12" i="43"/>
  <c r="E721" i="45"/>
  <c r="BK11" i="43"/>
  <c r="E720" i="45"/>
  <c r="BK10" i="43"/>
  <c r="E719" i="45"/>
  <c r="BI13" i="43"/>
  <c r="E702" i="45"/>
  <c r="BI12" i="43"/>
  <c r="E701" i="45"/>
  <c r="BI11" i="43"/>
  <c r="E700" i="45"/>
  <c r="BI10" i="43"/>
  <c r="BQ10" i="43"/>
  <c r="E699" i="45"/>
  <c r="BB13" i="43"/>
  <c r="E682" i="45"/>
  <c r="BB12" i="43"/>
  <c r="E681" i="45"/>
  <c r="BB11" i="43"/>
  <c r="E680" i="45"/>
  <c r="BB10" i="43"/>
  <c r="E679" i="45"/>
  <c r="AZ13" i="43"/>
  <c r="BF13" i="43"/>
  <c r="E662" i="45"/>
  <c r="AZ12" i="43"/>
  <c r="E661" i="45"/>
  <c r="AZ11" i="43"/>
  <c r="E660" i="45"/>
  <c r="AZ10" i="43"/>
  <c r="E659" i="45"/>
  <c r="AX13" i="43"/>
  <c r="E642" i="45"/>
  <c r="AX12" i="43"/>
  <c r="E641" i="45"/>
  <c r="AX11" i="43"/>
  <c r="E640" i="45"/>
  <c r="AX10" i="43"/>
  <c r="E639" i="45"/>
  <c r="E620" i="45"/>
  <c r="E619" i="45"/>
  <c r="E618" i="45"/>
  <c r="E617" i="45"/>
  <c r="E598" i="45"/>
  <c r="E597" i="45"/>
  <c r="E596" i="45"/>
  <c r="E595" i="45"/>
  <c r="AX33" i="43"/>
  <c r="AZ33" i="43"/>
  <c r="BB33" i="43"/>
  <c r="BD33" i="43"/>
  <c r="U13" i="43"/>
  <c r="E576" i="45"/>
  <c r="U12" i="43"/>
  <c r="E575" i="45"/>
  <c r="U11" i="43"/>
  <c r="E574" i="45"/>
  <c r="U10" i="43"/>
  <c r="E573" i="45"/>
  <c r="E554" i="45"/>
  <c r="E553" i="45"/>
  <c r="E552" i="45"/>
  <c r="E551" i="45"/>
  <c r="E548" i="45"/>
  <c r="E547" i="45"/>
  <c r="E528" i="45"/>
  <c r="E527" i="45"/>
  <c r="E526" i="45"/>
  <c r="E525" i="45"/>
  <c r="E506" i="45"/>
  <c r="E505" i="45"/>
  <c r="E504" i="45"/>
  <c r="E503" i="45"/>
  <c r="E484" i="45"/>
  <c r="E483" i="45"/>
  <c r="E482" i="45"/>
  <c r="E481" i="45"/>
  <c r="E464" i="45"/>
  <c r="E463" i="45"/>
  <c r="E462" i="45"/>
  <c r="E461" i="45"/>
  <c r="E444" i="45"/>
  <c r="E443" i="45"/>
  <c r="E442" i="45"/>
  <c r="E441" i="45"/>
  <c r="E424" i="45"/>
  <c r="E423" i="45"/>
  <c r="E422" i="45"/>
  <c r="E421" i="45"/>
  <c r="E404" i="45"/>
  <c r="E403" i="45"/>
  <c r="E402" i="45"/>
  <c r="E401" i="45"/>
  <c r="E384" i="45"/>
  <c r="E383" i="45"/>
  <c r="E382" i="45"/>
  <c r="E381" i="45"/>
  <c r="E364" i="45"/>
  <c r="E363" i="45"/>
  <c r="E362" i="45"/>
  <c r="E361" i="45"/>
  <c r="E342" i="45"/>
  <c r="E341" i="45"/>
  <c r="E340" i="45"/>
  <c r="E339" i="45"/>
  <c r="E320" i="45"/>
  <c r="E319" i="45"/>
  <c r="E318" i="45"/>
  <c r="E317" i="45"/>
  <c r="E298" i="45"/>
  <c r="E297" i="45"/>
  <c r="E296" i="45"/>
  <c r="E295" i="45"/>
  <c r="E276" i="45"/>
  <c r="E275" i="45"/>
  <c r="E274" i="45"/>
  <c r="E273" i="45"/>
  <c r="E256" i="45"/>
  <c r="E255" i="45"/>
  <c r="E254" i="45"/>
  <c r="E253" i="45"/>
  <c r="BT35" i="43"/>
  <c r="BV35" i="43"/>
  <c r="BX35" i="43"/>
  <c r="CB35" i="43"/>
  <c r="CD35" i="43"/>
  <c r="BT33" i="43"/>
  <c r="BV33" i="43"/>
  <c r="BX33" i="43"/>
  <c r="CB33" i="43"/>
  <c r="CD33" i="43"/>
  <c r="BT32" i="43"/>
  <c r="BV32" i="43"/>
  <c r="BX32" i="43"/>
  <c r="CB32" i="43"/>
  <c r="CD32" i="43"/>
  <c r="BT31" i="43"/>
  <c r="BV31" i="43"/>
  <c r="BX31" i="43"/>
  <c r="CB31" i="43"/>
  <c r="J10" i="35"/>
  <c r="CD31" i="43"/>
  <c r="BT26" i="43"/>
  <c r="BV26" i="43"/>
  <c r="BX26" i="43"/>
  <c r="CB26" i="43"/>
  <c r="CD26" i="43"/>
  <c r="CF26" i="43"/>
  <c r="BT25" i="43"/>
  <c r="BV25" i="43"/>
  <c r="BX25" i="43"/>
  <c r="CB25" i="43"/>
  <c r="CD25" i="43"/>
  <c r="BT24" i="43"/>
  <c r="BV24" i="43"/>
  <c r="BX24" i="43"/>
  <c r="CF24" i="43"/>
  <c r="CB24" i="43"/>
  <c r="CD24" i="43"/>
  <c r="BT21" i="43"/>
  <c r="BV21" i="43"/>
  <c r="BX21" i="43"/>
  <c r="CB21" i="43"/>
  <c r="CD21" i="43"/>
  <c r="BT22" i="43"/>
  <c r="BV22" i="43"/>
  <c r="BX22" i="43"/>
  <c r="CB22" i="43"/>
  <c r="CD22" i="43"/>
  <c r="BT20" i="43"/>
  <c r="BV20" i="43"/>
  <c r="BX20" i="43"/>
  <c r="CB20" i="43"/>
  <c r="CD20" i="43"/>
  <c r="BT19" i="43"/>
  <c r="BV19" i="43"/>
  <c r="BX19" i="43"/>
  <c r="CB19" i="43"/>
  <c r="CD19" i="43"/>
  <c r="CF19" i="43"/>
  <c r="BT18" i="43"/>
  <c r="BV18" i="43"/>
  <c r="BX18" i="43"/>
  <c r="CB18" i="43"/>
  <c r="CF18" i="43"/>
  <c r="CD18" i="43"/>
  <c r="BT17" i="43"/>
  <c r="BV17" i="43"/>
  <c r="BX17" i="43"/>
  <c r="CF17" i="43"/>
  <c r="CB17" i="43"/>
  <c r="CD17" i="43"/>
  <c r="BT16" i="43"/>
  <c r="BV16" i="43"/>
  <c r="BX16" i="43"/>
  <c r="CB16" i="43"/>
  <c r="CD16" i="43"/>
  <c r="BT14" i="43"/>
  <c r="BV14" i="43"/>
  <c r="BX14" i="43"/>
  <c r="CF14" i="43"/>
  <c r="CB14" i="43"/>
  <c r="CD14" i="43"/>
  <c r="BI35" i="43"/>
  <c r="BK35" i="43"/>
  <c r="BM35" i="43"/>
  <c r="BO35" i="43"/>
  <c r="BI33" i="43"/>
  <c r="BK33" i="43"/>
  <c r="BM33" i="43"/>
  <c r="BO33" i="43"/>
  <c r="BI32" i="43"/>
  <c r="BK32" i="43"/>
  <c r="BM32" i="43"/>
  <c r="BO32" i="43"/>
  <c r="BI31" i="43"/>
  <c r="BK31" i="43"/>
  <c r="BM31" i="43"/>
  <c r="BO31" i="43"/>
  <c r="BI25" i="43"/>
  <c r="BK25" i="43"/>
  <c r="BQ25" i="43"/>
  <c r="BM25" i="43"/>
  <c r="BO25" i="43"/>
  <c r="BI24" i="43"/>
  <c r="BK24" i="43"/>
  <c r="BM24" i="43"/>
  <c r="BO24" i="43"/>
  <c r="BI22" i="43"/>
  <c r="BK22" i="43"/>
  <c r="BM22" i="43"/>
  <c r="BO22" i="43"/>
  <c r="BI21" i="43"/>
  <c r="BK21" i="43"/>
  <c r="BM21" i="43"/>
  <c r="BO21" i="43"/>
  <c r="BI20" i="43"/>
  <c r="BK20" i="43"/>
  <c r="BM20" i="43"/>
  <c r="BO20" i="43"/>
  <c r="BI19" i="43"/>
  <c r="BK19" i="43"/>
  <c r="BQ19" i="43"/>
  <c r="BM19" i="43"/>
  <c r="BO19" i="43"/>
  <c r="BI18" i="43"/>
  <c r="BK18" i="43"/>
  <c r="BQ18" i="43"/>
  <c r="BM18" i="43"/>
  <c r="BO18" i="43"/>
  <c r="BI17" i="43"/>
  <c r="BK17" i="43"/>
  <c r="BM17" i="43"/>
  <c r="BO17" i="43"/>
  <c r="BI16" i="43"/>
  <c r="BK16" i="43"/>
  <c r="BM16" i="43"/>
  <c r="BO16" i="43"/>
  <c r="BQ16" i="43"/>
  <c r="BI14" i="43"/>
  <c r="BK14" i="43"/>
  <c r="BM14" i="43"/>
  <c r="BO14" i="43"/>
  <c r="AX35" i="43"/>
  <c r="AZ35" i="43"/>
  <c r="BB35" i="43"/>
  <c r="BD35" i="43"/>
  <c r="AX32" i="43"/>
  <c r="AZ32" i="43"/>
  <c r="BB32" i="43"/>
  <c r="BD32" i="43"/>
  <c r="AX31" i="43"/>
  <c r="AZ31" i="43"/>
  <c r="BB31" i="43"/>
  <c r="BD31" i="43"/>
  <c r="AX25" i="43"/>
  <c r="AZ25" i="43"/>
  <c r="BB25" i="43"/>
  <c r="BD25" i="43"/>
  <c r="AX24" i="43"/>
  <c r="AZ24" i="43"/>
  <c r="BB24" i="43"/>
  <c r="BD24" i="43"/>
  <c r="AX22" i="43"/>
  <c r="AZ22" i="43"/>
  <c r="BB22" i="43"/>
  <c r="BD22" i="43"/>
  <c r="AX21" i="43"/>
  <c r="AZ21" i="43"/>
  <c r="BB21" i="43"/>
  <c r="BD21" i="43"/>
  <c r="AX20" i="43"/>
  <c r="AZ20" i="43"/>
  <c r="BB20" i="43"/>
  <c r="BD20" i="43"/>
  <c r="AX19" i="43"/>
  <c r="AZ19" i="43"/>
  <c r="BB19" i="43"/>
  <c r="BD19" i="43"/>
  <c r="AX18" i="43"/>
  <c r="AZ18" i="43"/>
  <c r="BB18" i="43"/>
  <c r="BD18" i="43"/>
  <c r="AX17" i="43"/>
  <c r="AZ17" i="43"/>
  <c r="BB17" i="43"/>
  <c r="BD17" i="43"/>
  <c r="AX16" i="43"/>
  <c r="AZ16" i="43"/>
  <c r="BB16" i="43"/>
  <c r="BD16" i="43"/>
  <c r="AX14" i="43"/>
  <c r="AZ14" i="43"/>
  <c r="BB14" i="43"/>
  <c r="BD14" i="43"/>
  <c r="BF14" i="43"/>
  <c r="U14" i="43"/>
  <c r="AU22" i="43"/>
  <c r="AU28" i="43"/>
  <c r="CF28" i="43"/>
  <c r="AU29" i="43"/>
  <c r="CF29" i="43"/>
  <c r="AU35" i="43"/>
  <c r="AU11" i="43"/>
  <c r="AU12" i="43"/>
  <c r="CF12" i="43"/>
  <c r="AU13" i="43"/>
  <c r="AU14" i="43"/>
  <c r="AU16" i="43"/>
  <c r="AU17" i="43"/>
  <c r="AU18" i="43"/>
  <c r="AU19" i="43"/>
  <c r="AU20" i="43"/>
  <c r="AU24" i="43"/>
  <c r="AU25" i="43"/>
  <c r="AU26" i="43"/>
  <c r="AU27" i="43"/>
  <c r="CF27" i="43"/>
  <c r="AU31" i="43"/>
  <c r="AU32" i="43"/>
  <c r="AU33" i="43"/>
  <c r="AU10" i="43"/>
  <c r="AF35" i="43"/>
  <c r="AF17" i="43"/>
  <c r="AF18" i="43"/>
  <c r="AF19" i="43"/>
  <c r="AF20" i="43"/>
  <c r="AF21" i="43"/>
  <c r="AF22" i="43"/>
  <c r="AF24" i="43"/>
  <c r="AF25" i="43"/>
  <c r="AF27" i="43"/>
  <c r="BQ27" i="43"/>
  <c r="AF28" i="43"/>
  <c r="BQ28" i="43"/>
  <c r="AF31" i="43"/>
  <c r="AF32" i="43"/>
  <c r="AF33" i="43"/>
  <c r="AF16" i="43"/>
  <c r="AF14" i="43"/>
  <c r="AF11" i="43"/>
  <c r="AF12" i="43"/>
  <c r="AF13" i="43"/>
  <c r="AF10" i="43"/>
  <c r="U31" i="43"/>
  <c r="U35" i="43"/>
  <c r="U33" i="43"/>
  <c r="U32" i="43"/>
  <c r="U28" i="43"/>
  <c r="BF28" i="43"/>
  <c r="U27" i="43"/>
  <c r="BF27" i="43"/>
  <c r="U25" i="43"/>
  <c r="U24" i="43"/>
  <c r="U22" i="43"/>
  <c r="U17" i="43"/>
  <c r="U18" i="43"/>
  <c r="U19" i="43"/>
  <c r="U20" i="43"/>
  <c r="BF20" i="43"/>
  <c r="U21" i="43"/>
  <c r="U16" i="43"/>
  <c r="E235" i="45"/>
  <c r="E236" i="45"/>
  <c r="E973" i="45"/>
  <c r="E972" i="45"/>
  <c r="E971" i="45"/>
  <c r="E970" i="45"/>
  <c r="E969" i="45"/>
  <c r="E968" i="45"/>
  <c r="E967" i="45"/>
  <c r="E966" i="45"/>
  <c r="E965" i="45"/>
  <c r="E964" i="45"/>
  <c r="E963" i="45"/>
  <c r="E962" i="45"/>
  <c r="E961" i="45"/>
  <c r="E960" i="45"/>
  <c r="E959" i="45"/>
  <c r="E958" i="45"/>
  <c r="E957" i="45"/>
  <c r="E952" i="45"/>
  <c r="E951" i="45"/>
  <c r="E950" i="45"/>
  <c r="E949" i="45"/>
  <c r="E948" i="45"/>
  <c r="E947" i="45"/>
  <c r="E946" i="45"/>
  <c r="E945" i="45"/>
  <c r="E944" i="45"/>
  <c r="E943" i="45"/>
  <c r="E942" i="45"/>
  <c r="E941" i="45"/>
  <c r="E940" i="45"/>
  <c r="E939" i="45"/>
  <c r="E938" i="45"/>
  <c r="E937" i="45"/>
  <c r="E932" i="45"/>
  <c r="E931" i="45"/>
  <c r="E930" i="45"/>
  <c r="E929" i="45"/>
  <c r="E928" i="45"/>
  <c r="E927" i="45"/>
  <c r="E926" i="45"/>
  <c r="E925" i="45"/>
  <c r="E924" i="45"/>
  <c r="E923" i="45"/>
  <c r="E922" i="45"/>
  <c r="E921" i="45"/>
  <c r="E920" i="45"/>
  <c r="E919" i="45"/>
  <c r="E918" i="45"/>
  <c r="E917" i="45"/>
  <c r="E912" i="45"/>
  <c r="E911" i="45"/>
  <c r="E910" i="45"/>
  <c r="E909" i="45"/>
  <c r="E908" i="45"/>
  <c r="E907" i="45"/>
  <c r="E906" i="45"/>
  <c r="E905" i="45"/>
  <c r="E904" i="45"/>
  <c r="E903" i="45"/>
  <c r="E902" i="45"/>
  <c r="E901" i="45"/>
  <c r="E900" i="45"/>
  <c r="E899" i="45"/>
  <c r="E898" i="45"/>
  <c r="E897" i="45"/>
  <c r="E896" i="45"/>
  <c r="E895" i="45"/>
  <c r="E890" i="45"/>
  <c r="E889" i="45"/>
  <c r="E888" i="45"/>
  <c r="E887" i="45"/>
  <c r="E886" i="45"/>
  <c r="E885" i="45"/>
  <c r="E884" i="45"/>
  <c r="E883" i="45"/>
  <c r="E882" i="45"/>
  <c r="E881" i="45"/>
  <c r="E880" i="45"/>
  <c r="E879" i="45"/>
  <c r="E878" i="45"/>
  <c r="E877" i="45"/>
  <c r="E876" i="45"/>
  <c r="E875" i="45"/>
  <c r="E870" i="45"/>
  <c r="E869" i="45"/>
  <c r="E868" i="45"/>
  <c r="E867" i="45"/>
  <c r="E866" i="45"/>
  <c r="E865" i="45"/>
  <c r="E864" i="45"/>
  <c r="E863" i="45"/>
  <c r="E862" i="45"/>
  <c r="E861" i="45"/>
  <c r="E860" i="45"/>
  <c r="E859" i="45"/>
  <c r="E858" i="45"/>
  <c r="E857" i="45"/>
  <c r="E856" i="45"/>
  <c r="E855" i="45"/>
  <c r="E850" i="45"/>
  <c r="E849" i="45"/>
  <c r="E848" i="45"/>
  <c r="E847" i="45"/>
  <c r="E846" i="45"/>
  <c r="E845" i="45"/>
  <c r="E844" i="45"/>
  <c r="E843" i="45"/>
  <c r="E842" i="45"/>
  <c r="E841" i="45"/>
  <c r="E840" i="45"/>
  <c r="E839" i="45"/>
  <c r="E838" i="45"/>
  <c r="E837" i="45"/>
  <c r="E836" i="45"/>
  <c r="E835" i="45"/>
  <c r="E834" i="45"/>
  <c r="E833" i="45"/>
  <c r="E824" i="45"/>
  <c r="E823" i="45"/>
  <c r="E822" i="45"/>
  <c r="E821" i="45"/>
  <c r="E820" i="45"/>
  <c r="E819" i="45"/>
  <c r="E818" i="45"/>
  <c r="E817" i="45"/>
  <c r="E816" i="45"/>
  <c r="E815" i="45"/>
  <c r="E814" i="45"/>
  <c r="E813" i="45"/>
  <c r="E812" i="45"/>
  <c r="E811" i="45"/>
  <c r="E810" i="45"/>
  <c r="E809" i="45"/>
  <c r="E808" i="45"/>
  <c r="E807" i="45"/>
  <c r="E802" i="45"/>
  <c r="E801" i="45"/>
  <c r="E800" i="45"/>
  <c r="E799" i="45"/>
  <c r="E798" i="45"/>
  <c r="E797" i="45"/>
  <c r="E796" i="45"/>
  <c r="E795" i="45"/>
  <c r="E794" i="45"/>
  <c r="E793" i="45"/>
  <c r="E792" i="45"/>
  <c r="E791" i="45"/>
  <c r="E790" i="45"/>
  <c r="E789" i="45"/>
  <c r="E788" i="45"/>
  <c r="E787" i="45"/>
  <c r="E786" i="45"/>
  <c r="E785" i="45"/>
  <c r="E780" i="45"/>
  <c r="E779" i="45"/>
  <c r="E778" i="45"/>
  <c r="E777" i="45"/>
  <c r="E776" i="45"/>
  <c r="E775" i="45"/>
  <c r="E774" i="45"/>
  <c r="E773" i="45"/>
  <c r="E772" i="45"/>
  <c r="E771" i="45"/>
  <c r="E770" i="45"/>
  <c r="E769" i="45"/>
  <c r="E768" i="45"/>
  <c r="E767" i="45"/>
  <c r="E766" i="45"/>
  <c r="E765" i="45"/>
  <c r="E764" i="45"/>
  <c r="E763" i="45"/>
  <c r="E758" i="45"/>
  <c r="E757" i="45"/>
  <c r="E756" i="45"/>
  <c r="E755" i="45"/>
  <c r="E754" i="45"/>
  <c r="E753" i="45"/>
  <c r="E752" i="45"/>
  <c r="E751" i="45"/>
  <c r="E750" i="45"/>
  <c r="E749" i="45"/>
  <c r="E748" i="45"/>
  <c r="E747" i="45"/>
  <c r="E746" i="45"/>
  <c r="E745" i="45"/>
  <c r="E744" i="45"/>
  <c r="E743" i="45"/>
  <c r="E738" i="45"/>
  <c r="E737" i="45"/>
  <c r="E736" i="45"/>
  <c r="E735" i="45"/>
  <c r="E734" i="45"/>
  <c r="E733" i="45"/>
  <c r="E732" i="45"/>
  <c r="E731" i="45"/>
  <c r="E730" i="45"/>
  <c r="E729" i="45"/>
  <c r="E728" i="45"/>
  <c r="E727" i="45"/>
  <c r="E726" i="45"/>
  <c r="E725" i="45"/>
  <c r="E724" i="45"/>
  <c r="E723" i="45"/>
  <c r="E718" i="45"/>
  <c r="E717" i="45"/>
  <c r="E716" i="45"/>
  <c r="E715" i="45"/>
  <c r="E714" i="45"/>
  <c r="E713" i="45"/>
  <c r="E712" i="45"/>
  <c r="E711" i="45"/>
  <c r="E710" i="45"/>
  <c r="E709" i="45"/>
  <c r="E708" i="45"/>
  <c r="E707" i="45"/>
  <c r="E706" i="45"/>
  <c r="E705" i="45"/>
  <c r="E704" i="45"/>
  <c r="E703" i="45"/>
  <c r="E698" i="45"/>
  <c r="E697" i="45"/>
  <c r="E696" i="45"/>
  <c r="E695" i="45"/>
  <c r="E694" i="45"/>
  <c r="E693" i="45"/>
  <c r="E692" i="45"/>
  <c r="E691" i="45"/>
  <c r="E690" i="45"/>
  <c r="E689" i="45"/>
  <c r="E688" i="45"/>
  <c r="E687" i="45"/>
  <c r="E686" i="45"/>
  <c r="E685" i="45"/>
  <c r="E684" i="45"/>
  <c r="E683" i="45"/>
  <c r="E678" i="45"/>
  <c r="E677" i="45"/>
  <c r="E676" i="45"/>
  <c r="E675" i="45"/>
  <c r="E674" i="45"/>
  <c r="E673" i="45"/>
  <c r="E672" i="45"/>
  <c r="E671" i="45"/>
  <c r="E670" i="45"/>
  <c r="E669" i="45"/>
  <c r="E668" i="45"/>
  <c r="E667" i="45"/>
  <c r="E666" i="45"/>
  <c r="E665" i="45"/>
  <c r="E664" i="45"/>
  <c r="E663" i="45"/>
  <c r="E658" i="45"/>
  <c r="E657" i="45"/>
  <c r="E656" i="45"/>
  <c r="E655" i="45"/>
  <c r="E654" i="45"/>
  <c r="E653" i="45"/>
  <c r="E652" i="45"/>
  <c r="E651" i="45"/>
  <c r="E650" i="45"/>
  <c r="E649" i="45"/>
  <c r="E648" i="45"/>
  <c r="E647" i="45"/>
  <c r="E646" i="45"/>
  <c r="E645" i="45"/>
  <c r="E644" i="45"/>
  <c r="E643" i="45"/>
  <c r="E638" i="45"/>
  <c r="E637" i="45"/>
  <c r="E636" i="45"/>
  <c r="E635" i="45"/>
  <c r="E634" i="45"/>
  <c r="E633" i="45"/>
  <c r="E632" i="45"/>
  <c r="E631" i="45"/>
  <c r="E630" i="45"/>
  <c r="E629" i="45"/>
  <c r="E628" i="45"/>
  <c r="E627" i="45"/>
  <c r="E626" i="45"/>
  <c r="E625" i="45"/>
  <c r="E624" i="45"/>
  <c r="E623" i="45"/>
  <c r="E622" i="45"/>
  <c r="E621" i="45"/>
  <c r="E616" i="45"/>
  <c r="E615" i="45"/>
  <c r="E614" i="45"/>
  <c r="E613" i="45"/>
  <c r="E612" i="45"/>
  <c r="E611" i="45"/>
  <c r="E610" i="45"/>
  <c r="E609" i="45"/>
  <c r="E608" i="45"/>
  <c r="E607" i="45"/>
  <c r="E606" i="45"/>
  <c r="E605" i="45"/>
  <c r="E604" i="45"/>
  <c r="E603" i="45"/>
  <c r="E602" i="45"/>
  <c r="E601" i="45"/>
  <c r="E600" i="45"/>
  <c r="E599" i="45"/>
  <c r="E594" i="45"/>
  <c r="E593" i="45"/>
  <c r="E592" i="45"/>
  <c r="E591" i="45"/>
  <c r="E590" i="45"/>
  <c r="E589" i="45"/>
  <c r="E588" i="45"/>
  <c r="E587" i="45"/>
  <c r="E586" i="45"/>
  <c r="E585" i="45"/>
  <c r="E584" i="45"/>
  <c r="E583" i="45"/>
  <c r="E582" i="45"/>
  <c r="E581" i="45"/>
  <c r="E580" i="45"/>
  <c r="E579" i="45"/>
  <c r="E578" i="45"/>
  <c r="E577" i="45"/>
  <c r="E572" i="45"/>
  <c r="E571" i="45"/>
  <c r="E570" i="45"/>
  <c r="E569" i="45"/>
  <c r="E568" i="45"/>
  <c r="E567" i="45"/>
  <c r="E566" i="45"/>
  <c r="E565" i="45"/>
  <c r="E564" i="45"/>
  <c r="E563" i="45"/>
  <c r="E562" i="45"/>
  <c r="E561" i="45"/>
  <c r="E560" i="45"/>
  <c r="E559" i="45"/>
  <c r="E558" i="45"/>
  <c r="E557" i="45"/>
  <c r="E556" i="45"/>
  <c r="E555" i="45"/>
  <c r="E550" i="45"/>
  <c r="E549" i="45"/>
  <c r="E546" i="45"/>
  <c r="E545" i="45"/>
  <c r="E544" i="45"/>
  <c r="E543" i="45"/>
  <c r="E542" i="45"/>
  <c r="E541" i="45"/>
  <c r="E540" i="45"/>
  <c r="E539" i="45"/>
  <c r="E538" i="45"/>
  <c r="E537" i="45"/>
  <c r="E536" i="45"/>
  <c r="E535" i="45"/>
  <c r="E534" i="45"/>
  <c r="E533" i="45"/>
  <c r="E532" i="45"/>
  <c r="E531" i="45"/>
  <c r="E530" i="45"/>
  <c r="E529" i="45"/>
  <c r="E524" i="45"/>
  <c r="E523" i="45"/>
  <c r="E522" i="45"/>
  <c r="E521" i="45"/>
  <c r="E520" i="45"/>
  <c r="E519" i="45"/>
  <c r="E518" i="45"/>
  <c r="E517" i="45"/>
  <c r="E516" i="45"/>
  <c r="E515" i="45"/>
  <c r="E514" i="45"/>
  <c r="E513" i="45"/>
  <c r="E512" i="45"/>
  <c r="E511" i="45"/>
  <c r="E510" i="45"/>
  <c r="E509" i="45"/>
  <c r="E508" i="45"/>
  <c r="E507" i="45"/>
  <c r="E502" i="45"/>
  <c r="E501" i="45"/>
  <c r="E500" i="45"/>
  <c r="E499" i="45"/>
  <c r="E498" i="45"/>
  <c r="E497" i="45"/>
  <c r="E496" i="45"/>
  <c r="E495" i="45"/>
  <c r="E494" i="45"/>
  <c r="E493" i="45"/>
  <c r="E492" i="45"/>
  <c r="E491" i="45"/>
  <c r="E490" i="45"/>
  <c r="E489" i="45"/>
  <c r="E488" i="45"/>
  <c r="E487" i="45"/>
  <c r="E486" i="45"/>
  <c r="E485" i="45"/>
  <c r="E480" i="45"/>
  <c r="E479" i="45"/>
  <c r="E478" i="45"/>
  <c r="E477" i="45"/>
  <c r="E476" i="45"/>
  <c r="E475" i="45"/>
  <c r="E474" i="45"/>
  <c r="E473" i="45"/>
  <c r="E472" i="45"/>
  <c r="E471" i="45"/>
  <c r="E470" i="45"/>
  <c r="E469" i="45"/>
  <c r="E468" i="45"/>
  <c r="E467" i="45"/>
  <c r="E466" i="45"/>
  <c r="E465" i="45"/>
  <c r="E460" i="45"/>
  <c r="E459" i="45"/>
  <c r="E458" i="45"/>
  <c r="E457" i="45"/>
  <c r="E456" i="45"/>
  <c r="E455" i="45"/>
  <c r="E454" i="45"/>
  <c r="E453" i="45"/>
  <c r="E452" i="45"/>
  <c r="E451" i="45"/>
  <c r="E450" i="45"/>
  <c r="E449" i="45"/>
  <c r="E448" i="45"/>
  <c r="E447" i="45"/>
  <c r="E446" i="45"/>
  <c r="E445" i="45"/>
  <c r="E440" i="45"/>
  <c r="E439" i="45"/>
  <c r="E438" i="45"/>
  <c r="E437" i="45"/>
  <c r="E436" i="45"/>
  <c r="E435" i="45"/>
  <c r="E434" i="45"/>
  <c r="E433" i="45"/>
  <c r="E432" i="45"/>
  <c r="E431" i="45"/>
  <c r="E430" i="45"/>
  <c r="E429" i="45"/>
  <c r="E428" i="45"/>
  <c r="E427" i="45"/>
  <c r="E426" i="45"/>
  <c r="E425" i="45"/>
  <c r="E420" i="45"/>
  <c r="E419" i="45"/>
  <c r="E418" i="45"/>
  <c r="E417" i="45"/>
  <c r="E416" i="45"/>
  <c r="E415" i="45"/>
  <c r="E414" i="45"/>
  <c r="E413" i="45"/>
  <c r="E412" i="45"/>
  <c r="E411" i="45"/>
  <c r="E410" i="45"/>
  <c r="E409" i="45"/>
  <c r="E408" i="45"/>
  <c r="E407" i="45"/>
  <c r="E406" i="45"/>
  <c r="E405" i="45"/>
  <c r="E400" i="45"/>
  <c r="E399" i="45"/>
  <c r="E398" i="45"/>
  <c r="E397" i="45"/>
  <c r="E396" i="45"/>
  <c r="E395" i="45"/>
  <c r="E394" i="45"/>
  <c r="E393" i="45"/>
  <c r="E392" i="45"/>
  <c r="E391" i="45"/>
  <c r="E390" i="45"/>
  <c r="E389" i="45"/>
  <c r="E388" i="45"/>
  <c r="E387" i="45"/>
  <c r="E386" i="45"/>
  <c r="E385" i="45"/>
  <c r="E380" i="45"/>
  <c r="E379" i="45"/>
  <c r="E378" i="45"/>
  <c r="E377" i="45"/>
  <c r="E376" i="45"/>
  <c r="E375" i="45"/>
  <c r="E374" i="45"/>
  <c r="E373" i="45"/>
  <c r="E372" i="45"/>
  <c r="E371" i="45"/>
  <c r="E370" i="45"/>
  <c r="E369" i="45"/>
  <c r="E368" i="45"/>
  <c r="E367" i="45"/>
  <c r="E366" i="45"/>
  <c r="E365" i="45"/>
  <c r="E360" i="45"/>
  <c r="E359" i="45"/>
  <c r="E358" i="45"/>
  <c r="E357" i="45"/>
  <c r="E356" i="45"/>
  <c r="E355" i="45"/>
  <c r="E354" i="45"/>
  <c r="E353" i="45"/>
  <c r="E352" i="45"/>
  <c r="E351" i="45"/>
  <c r="E350" i="45"/>
  <c r="E349" i="45"/>
  <c r="E348" i="45"/>
  <c r="E347" i="45"/>
  <c r="E346" i="45"/>
  <c r="E345" i="45"/>
  <c r="E344" i="45"/>
  <c r="E343" i="45"/>
  <c r="E338" i="45"/>
  <c r="E337" i="45"/>
  <c r="E336" i="45"/>
  <c r="E335" i="45"/>
  <c r="E334" i="45"/>
  <c r="E333" i="45"/>
  <c r="E332" i="45"/>
  <c r="E331" i="45"/>
  <c r="E330" i="45"/>
  <c r="E329" i="45"/>
  <c r="E328" i="45"/>
  <c r="E327" i="45"/>
  <c r="E326" i="45"/>
  <c r="E325" i="45"/>
  <c r="E324" i="45"/>
  <c r="E323" i="45"/>
  <c r="E322" i="45"/>
  <c r="E321" i="45"/>
  <c r="E316" i="45"/>
  <c r="E315" i="45"/>
  <c r="E314" i="45"/>
  <c r="E313" i="45"/>
  <c r="E312" i="45"/>
  <c r="E311" i="45"/>
  <c r="E310" i="45"/>
  <c r="E309" i="45"/>
  <c r="E308" i="45"/>
  <c r="E307" i="45"/>
  <c r="E306" i="45"/>
  <c r="E305" i="45"/>
  <c r="E304" i="45"/>
  <c r="E303" i="45"/>
  <c r="E302" i="45"/>
  <c r="E301" i="45"/>
  <c r="E300" i="45"/>
  <c r="E299" i="45"/>
  <c r="E294" i="45"/>
  <c r="E293" i="45"/>
  <c r="E292" i="45"/>
  <c r="E291" i="45"/>
  <c r="E290" i="45"/>
  <c r="E289" i="45"/>
  <c r="E288" i="45"/>
  <c r="E287" i="45"/>
  <c r="E286" i="45"/>
  <c r="E285" i="45"/>
  <c r="E284" i="45"/>
  <c r="E283" i="45"/>
  <c r="E282" i="45"/>
  <c r="E281" i="45"/>
  <c r="E280" i="45"/>
  <c r="E279" i="45"/>
  <c r="E278" i="45"/>
  <c r="E277" i="45"/>
  <c r="E272" i="45"/>
  <c r="E271" i="45"/>
  <c r="E270" i="45"/>
  <c r="E269" i="45"/>
  <c r="E268" i="45"/>
  <c r="E267" i="45"/>
  <c r="E266" i="45"/>
  <c r="E265" i="45"/>
  <c r="E264" i="45"/>
  <c r="E263" i="45"/>
  <c r="E262" i="45"/>
  <c r="E261" i="45"/>
  <c r="E260" i="45"/>
  <c r="E259" i="45"/>
  <c r="E258" i="45"/>
  <c r="E257" i="45"/>
  <c r="E252" i="45"/>
  <c r="E251" i="45"/>
  <c r="E250" i="45"/>
  <c r="E249" i="45"/>
  <c r="E248" i="45"/>
  <c r="E247" i="45"/>
  <c r="E246" i="45"/>
  <c r="E245" i="45"/>
  <c r="E244" i="45"/>
  <c r="E243" i="45"/>
  <c r="E242" i="45"/>
  <c r="E241" i="45"/>
  <c r="E240" i="45"/>
  <c r="E239" i="45"/>
  <c r="E238" i="45"/>
  <c r="E237" i="45"/>
  <c r="E234" i="45"/>
  <c r="E233" i="45"/>
  <c r="E112" i="45"/>
  <c r="E111" i="45"/>
  <c r="E110" i="45"/>
  <c r="E109" i="45"/>
  <c r="E108" i="45"/>
  <c r="E107" i="45"/>
  <c r="E106" i="45"/>
  <c r="E105" i="45"/>
  <c r="E100" i="45"/>
  <c r="E99" i="45"/>
  <c r="E98" i="45"/>
  <c r="E97" i="45"/>
  <c r="E96" i="45"/>
  <c r="E95" i="45"/>
  <c r="E94" i="45"/>
  <c r="E93" i="45"/>
  <c r="E88" i="45"/>
  <c r="E87" i="45"/>
  <c r="E86" i="45"/>
  <c r="E85" i="45"/>
  <c r="E84" i="45"/>
  <c r="E83" i="45"/>
  <c r="E82" i="45"/>
  <c r="E81" i="45"/>
  <c r="E80" i="45"/>
  <c r="E77" i="45"/>
  <c r="E76" i="45"/>
  <c r="E75" i="45"/>
  <c r="E74" i="45"/>
  <c r="E73" i="45"/>
  <c r="E72" i="45"/>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J11" i="35"/>
  <c r="E26" i="45"/>
  <c r="H11" i="35"/>
  <c r="E25" i="45"/>
  <c r="E24" i="45"/>
  <c r="E23" i="45"/>
  <c r="E22" i="45"/>
  <c r="E21" i="45"/>
  <c r="E20" i="45"/>
  <c r="E19" i="45"/>
  <c r="E18" i="45"/>
  <c r="E17" i="45"/>
  <c r="E16" i="45"/>
  <c r="E15" i="45"/>
  <c r="J8" i="35"/>
  <c r="E14" i="45"/>
  <c r="H8" i="35"/>
  <c r="E13" i="45"/>
  <c r="E12" i="45"/>
  <c r="E11" i="45"/>
  <c r="C24" i="35"/>
  <c r="C27" i="35"/>
  <c r="C30" i="35"/>
  <c r="C33" i="35"/>
  <c r="C36" i="35"/>
  <c r="C39" i="35"/>
  <c r="C42" i="35"/>
  <c r="C45" i="35"/>
  <c r="F13" i="43"/>
  <c r="F12" i="43"/>
  <c r="F11" i="43"/>
  <c r="F10" i="43"/>
  <c r="A2" i="44"/>
  <c r="A3" i="44"/>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29" i="44"/>
  <c r="A230" i="44"/>
  <c r="A231" i="44"/>
  <c r="A232" i="44"/>
  <c r="A233" i="44"/>
  <c r="A234" i="44"/>
  <c r="A235" i="44"/>
  <c r="A236" i="44"/>
  <c r="A237" i="44"/>
  <c r="A238" i="44"/>
  <c r="A239" i="44"/>
  <c r="A240" i="44"/>
  <c r="A241" i="44"/>
  <c r="A242" i="44"/>
  <c r="A243" i="44"/>
  <c r="A244" i="44"/>
  <c r="A245" i="44"/>
  <c r="A246" i="44"/>
  <c r="A247" i="44"/>
  <c r="A248" i="44"/>
  <c r="A249" i="44"/>
  <c r="A250" i="44"/>
  <c r="A251"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49" i="44"/>
  <c r="A350" i="44"/>
  <c r="A351" i="44"/>
  <c r="A352" i="44"/>
  <c r="A353" i="44"/>
  <c r="A354" i="44"/>
  <c r="A355" i="44"/>
  <c r="A356" i="44"/>
  <c r="A357" i="44"/>
  <c r="A358" i="44"/>
  <c r="A359" i="44"/>
  <c r="A360" i="44"/>
  <c r="A361" i="44"/>
  <c r="A362" i="44"/>
  <c r="A363" i="44"/>
  <c r="A364" i="44"/>
  <c r="A365" i="44"/>
  <c r="A366" i="44"/>
  <c r="A367" i="44"/>
  <c r="A368" i="44"/>
  <c r="A369" i="44"/>
  <c r="A370" i="44"/>
  <c r="A371" i="44"/>
  <c r="A372" i="44"/>
  <c r="A373" i="44"/>
  <c r="A374" i="44"/>
  <c r="A375" i="44"/>
  <c r="A376" i="44"/>
  <c r="A377" i="44"/>
  <c r="A378" i="44"/>
  <c r="A379" i="44"/>
  <c r="A380" i="44"/>
  <c r="A381" i="44"/>
  <c r="A382" i="44"/>
  <c r="A383" i="44"/>
  <c r="A384" i="44"/>
  <c r="A385" i="44"/>
  <c r="A386" i="44"/>
  <c r="A387" i="44"/>
  <c r="A388" i="44"/>
  <c r="A389" i="44"/>
  <c r="A390" i="44"/>
  <c r="A391" i="44"/>
  <c r="A392" i="44"/>
  <c r="A393" i="44"/>
  <c r="A394"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0" i="44"/>
  <c r="A451" i="44"/>
  <c r="A452" i="44"/>
  <c r="A453" i="44"/>
  <c r="A454" i="44"/>
  <c r="A455" i="44"/>
  <c r="A456" i="44"/>
  <c r="A457" i="44"/>
  <c r="A458" i="44"/>
  <c r="A459" i="44"/>
  <c r="A460" i="44"/>
  <c r="A461" i="44"/>
  <c r="A462" i="44"/>
  <c r="A463" i="44"/>
  <c r="A464" i="44"/>
  <c r="A465" i="44"/>
  <c r="A466" i="44"/>
  <c r="A467" i="44"/>
  <c r="A468" i="44"/>
  <c r="A469"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39" i="44"/>
  <c r="A540" i="44"/>
  <c r="A541" i="44"/>
  <c r="A542" i="44"/>
  <c r="A543" i="44"/>
  <c r="A544"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0"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B14" i="19"/>
  <c r="E14" i="43"/>
  <c r="B38" i="25"/>
  <c r="B36" i="43"/>
  <c r="B38" i="19"/>
  <c r="C15" i="18"/>
  <c r="B26" i="13"/>
  <c r="C14" i="35"/>
  <c r="D9" i="39"/>
  <c r="F9" i="39"/>
  <c r="W7" i="19"/>
  <c r="Q23" i="13"/>
  <c r="I32" i="43"/>
  <c r="Q22" i="13"/>
  <c r="I31" i="43"/>
  <c r="A19" i="20"/>
  <c r="Q11" i="18"/>
  <c r="Q10" i="18"/>
  <c r="I26" i="43"/>
  <c r="K26" i="43"/>
  <c r="I6" i="43"/>
  <c r="H6" i="43"/>
  <c r="E27" i="43"/>
  <c r="E24" i="43"/>
  <c r="E20" i="43"/>
  <c r="E16" i="43"/>
  <c r="B10" i="43"/>
  <c r="B16" i="43"/>
  <c r="B24" i="43"/>
  <c r="B31" i="43"/>
  <c r="B35" i="43"/>
  <c r="E33" i="43"/>
  <c r="E32" i="43"/>
  <c r="E31" i="43"/>
  <c r="F29" i="43"/>
  <c r="F28" i="43"/>
  <c r="F27" i="43"/>
  <c r="F25" i="43"/>
  <c r="F24" i="43"/>
  <c r="F22" i="43"/>
  <c r="F21" i="43"/>
  <c r="F20" i="43"/>
  <c r="F19" i="43"/>
  <c r="F18" i="43"/>
  <c r="F17" i="43"/>
  <c r="F16" i="43"/>
  <c r="F26" i="43"/>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2" i="42"/>
  <c r="C4" i="39"/>
  <c r="J5" i="39"/>
  <c r="I36" i="19"/>
  <c r="AM36" i="19"/>
  <c r="AG36" i="19"/>
  <c r="AA36" i="19"/>
  <c r="U36" i="19"/>
  <c r="O36" i="19"/>
  <c r="Q37" i="19"/>
  <c r="C4" i="19"/>
  <c r="Q12" i="18"/>
  <c r="I28" i="43"/>
  <c r="K28" i="43"/>
  <c r="Q13" i="18"/>
  <c r="I29" i="43"/>
  <c r="K29" i="43"/>
  <c r="Q25" i="13"/>
  <c r="I35" i="43"/>
  <c r="Q20" i="13"/>
  <c r="I21" i="43"/>
  <c r="G33" i="25"/>
  <c r="C14" i="30"/>
  <c r="D14" i="30"/>
  <c r="F14" i="30"/>
  <c r="G14" i="30"/>
  <c r="C15" i="30"/>
  <c r="D15" i="30"/>
  <c r="F15" i="30"/>
  <c r="G15" i="30"/>
  <c r="C16" i="30"/>
  <c r="D16" i="30"/>
  <c r="F16" i="30"/>
  <c r="G16" i="30"/>
  <c r="C17" i="30"/>
  <c r="D17" i="30"/>
  <c r="F17" i="30"/>
  <c r="G17" i="30"/>
  <c r="C18" i="30"/>
  <c r="D18" i="30"/>
  <c r="F18" i="30"/>
  <c r="G18" i="30"/>
  <c r="C19" i="30"/>
  <c r="D19" i="30"/>
  <c r="F19" i="30"/>
  <c r="G19" i="30"/>
  <c r="C20" i="30"/>
  <c r="D20" i="30"/>
  <c r="F20" i="30"/>
  <c r="G20" i="30"/>
  <c r="C21" i="30"/>
  <c r="D21" i="30"/>
  <c r="F21" i="30"/>
  <c r="G21" i="30"/>
  <c r="A8" i="20"/>
  <c r="A9" i="20"/>
  <c r="A12" i="20"/>
  <c r="A13" i="20"/>
  <c r="A14" i="20"/>
  <c r="A15" i="20"/>
  <c r="A16" i="20"/>
  <c r="A17" i="20"/>
  <c r="A18" i="20"/>
  <c r="A21" i="20"/>
  <c r="A22" i="20"/>
  <c r="A23" i="20"/>
  <c r="A25" i="20"/>
  <c r="A26" i="20"/>
  <c r="A27" i="20"/>
  <c r="A28" i="20"/>
  <c r="A33" i="20"/>
  <c r="A34" i="20"/>
  <c r="A63" i="20"/>
  <c r="G10" i="25"/>
  <c r="G11" i="25"/>
  <c r="G12" i="25"/>
  <c r="G14" i="25"/>
  <c r="G15" i="25"/>
  <c r="G16" i="25"/>
  <c r="G18" i="25"/>
  <c r="G19" i="25"/>
  <c r="G29" i="25"/>
  <c r="G30" i="25"/>
  <c r="E7" i="19"/>
  <c r="E9" i="19"/>
  <c r="K9" i="19"/>
  <c r="Q9" i="19"/>
  <c r="W9" i="19"/>
  <c r="AC9" i="19"/>
  <c r="AI9" i="19"/>
  <c r="AO9" i="19"/>
  <c r="AR14" i="19"/>
  <c r="AR10" i="19"/>
  <c r="AR11" i="19"/>
  <c r="AR20" i="19"/>
  <c r="AR28" i="19"/>
  <c r="B16" i="19"/>
  <c r="B20" i="19"/>
  <c r="C20" i="19"/>
  <c r="C21" i="19"/>
  <c r="C22" i="19"/>
  <c r="B24" i="19"/>
  <c r="C24" i="19"/>
  <c r="C25" i="19"/>
  <c r="B28" i="19"/>
  <c r="B29" i="19"/>
  <c r="F32" i="19"/>
  <c r="G32" i="19"/>
  <c r="L32" i="19"/>
  <c r="M32" i="19"/>
  <c r="R32" i="19"/>
  <c r="S32" i="19"/>
  <c r="X32" i="19"/>
  <c r="Y32" i="19"/>
  <c r="AD32" i="19"/>
  <c r="AE32" i="19"/>
  <c r="AJ32" i="19"/>
  <c r="AK32" i="19"/>
  <c r="AO36" i="19"/>
  <c r="Q6" i="18"/>
  <c r="C17" i="18"/>
  <c r="D18" i="18"/>
  <c r="D19" i="18"/>
  <c r="D20" i="18"/>
  <c r="G20" i="18"/>
  <c r="I20" i="18"/>
  <c r="J20" i="18"/>
  <c r="D21" i="18"/>
  <c r="D22" i="18"/>
  <c r="C24" i="18"/>
  <c r="C25" i="18"/>
  <c r="C26" i="18"/>
  <c r="C27" i="18"/>
  <c r="C28" i="18"/>
  <c r="C29" i="18"/>
  <c r="C30" i="18"/>
  <c r="Q12" i="13"/>
  <c r="I12" i="43"/>
  <c r="Q13" i="13"/>
  <c r="I13" i="43"/>
  <c r="C4" i="25"/>
  <c r="D4" i="35"/>
  <c r="AI37" i="19"/>
  <c r="AC37" i="19"/>
  <c r="L5" i="39"/>
  <c r="F5" i="39"/>
  <c r="N5" i="39"/>
  <c r="K5" i="39"/>
  <c r="O5" i="39"/>
  <c r="E13" i="37"/>
  <c r="L20" i="35"/>
  <c r="M9" i="18"/>
  <c r="K9" i="18"/>
  <c r="O9" i="18"/>
  <c r="C3" i="19"/>
  <c r="C3" i="43"/>
  <c r="D3" i="35"/>
  <c r="O9" i="13"/>
  <c r="D159" i="45"/>
  <c r="D167" i="45"/>
  <c r="D174" i="45"/>
  <c r="D190" i="45"/>
  <c r="D198" i="45"/>
  <c r="D212" i="45"/>
  <c r="D220" i="45"/>
  <c r="D229" i="45"/>
  <c r="D953" i="45"/>
  <c r="D914" i="45"/>
  <c r="D826" i="45"/>
  <c r="D741" i="45"/>
  <c r="D722" i="45"/>
  <c r="D719" i="45"/>
  <c r="D641" i="45"/>
  <c r="D574" i="45"/>
  <c r="D551" i="45"/>
  <c r="D443" i="45"/>
  <c r="D421" i="45"/>
  <c r="D362" i="45"/>
  <c r="D298" i="45"/>
  <c r="D256" i="45"/>
  <c r="D973" i="45"/>
  <c r="D971" i="45"/>
  <c r="D969" i="45"/>
  <c r="D967" i="45"/>
  <c r="D965" i="45"/>
  <c r="D963" i="45"/>
  <c r="D961" i="45"/>
  <c r="D959" i="45"/>
  <c r="D957" i="45"/>
  <c r="D951" i="45"/>
  <c r="D949" i="45"/>
  <c r="D948" i="45"/>
  <c r="D945" i="45"/>
  <c r="D943" i="45"/>
  <c r="D941" i="45"/>
  <c r="D939" i="45"/>
  <c r="D937" i="45"/>
  <c r="D931" i="45"/>
  <c r="D929" i="45"/>
  <c r="D928" i="45"/>
  <c r="D925" i="45"/>
  <c r="D923" i="45"/>
  <c r="D921" i="45"/>
  <c r="D919" i="45"/>
  <c r="D917" i="45"/>
  <c r="D911" i="45"/>
  <c r="D909" i="45"/>
  <c r="D907" i="45"/>
  <c r="D905" i="45"/>
  <c r="D903" i="45"/>
  <c r="D901" i="45"/>
  <c r="D899" i="45"/>
  <c r="D897" i="45"/>
  <c r="D895" i="45"/>
  <c r="D889" i="45"/>
  <c r="D887" i="45"/>
  <c r="D886" i="45"/>
  <c r="D883" i="45"/>
  <c r="D881" i="45"/>
  <c r="D879" i="45"/>
  <c r="D877" i="45"/>
  <c r="D875" i="45"/>
  <c r="D868" i="45"/>
  <c r="D859" i="45"/>
  <c r="D1055" i="45"/>
  <c r="D156" i="45"/>
  <c r="D165" i="45"/>
  <c r="D172" i="45"/>
  <c r="D187" i="45"/>
  <c r="D194" i="45"/>
  <c r="D204" i="45"/>
  <c r="D211" i="45"/>
  <c r="D226" i="45"/>
  <c r="D92" i="45"/>
  <c r="D916" i="45"/>
  <c r="D913" i="45"/>
  <c r="D873" i="45"/>
  <c r="D828" i="45"/>
  <c r="D806" i="45"/>
  <c r="D803" i="45"/>
  <c r="D721" i="45"/>
  <c r="D702" i="45"/>
  <c r="D681" i="45"/>
  <c r="D596" i="45"/>
  <c r="D573" i="45"/>
  <c r="D547" i="45"/>
  <c r="D505" i="45"/>
  <c r="D403" i="45"/>
  <c r="D384" i="45"/>
  <c r="D342" i="45"/>
  <c r="D340" i="45"/>
  <c r="D296" i="45"/>
  <c r="D254" i="45"/>
  <c r="D869" i="45"/>
  <c r="D865" i="45"/>
  <c r="D861" i="45"/>
  <c r="D855" i="45"/>
  <c r="D849" i="45"/>
  <c r="D847" i="45"/>
  <c r="D845" i="45"/>
  <c r="D843" i="45"/>
  <c r="D841" i="45"/>
  <c r="D839" i="45"/>
  <c r="D837" i="45"/>
  <c r="D835" i="45"/>
  <c r="D833" i="45"/>
  <c r="D823" i="45"/>
  <c r="D821" i="45"/>
  <c r="D819" i="45"/>
  <c r="D817" i="45"/>
  <c r="D815" i="45"/>
  <c r="D813" i="45"/>
  <c r="D811" i="45"/>
  <c r="D809" i="45"/>
  <c r="D807" i="45"/>
  <c r="D801" i="45"/>
  <c r="D799" i="45"/>
  <c r="D797" i="45"/>
  <c r="D795" i="45"/>
  <c r="D793" i="45"/>
  <c r="D791" i="45"/>
  <c r="D789" i="45"/>
  <c r="D787" i="45"/>
  <c r="D785" i="45"/>
  <c r="D779" i="45"/>
  <c r="D777" i="45"/>
  <c r="D775" i="45"/>
  <c r="D773" i="45"/>
  <c r="D771" i="45"/>
  <c r="D769" i="45"/>
  <c r="D767" i="45"/>
  <c r="D765" i="45"/>
  <c r="D763" i="45"/>
  <c r="D757" i="45"/>
  <c r="D755" i="45"/>
  <c r="D753" i="45"/>
  <c r="D751" i="45"/>
  <c r="D749" i="45"/>
  <c r="D747" i="45"/>
  <c r="D745" i="45"/>
  <c r="D743" i="45"/>
  <c r="D737" i="45"/>
  <c r="D735" i="45"/>
  <c r="D733" i="45"/>
  <c r="D731" i="45"/>
  <c r="D729" i="45"/>
  <c r="D727" i="45"/>
  <c r="D1015" i="45"/>
  <c r="D1005" i="45"/>
  <c r="D151" i="45"/>
  <c r="D182" i="45"/>
  <c r="D199" i="45"/>
  <c r="D216" i="45"/>
  <c r="D90" i="45"/>
  <c r="D893" i="45"/>
  <c r="D805" i="45"/>
  <c r="D661" i="45"/>
  <c r="D642" i="45"/>
  <c r="D617" i="45"/>
  <c r="D423" i="45"/>
  <c r="D274" i="45"/>
  <c r="D968" i="45"/>
  <c r="D960" i="45"/>
  <c r="D942" i="45"/>
  <c r="D930" i="45"/>
  <c r="D924" i="45"/>
  <c r="D912" i="45"/>
  <c r="D904" i="45"/>
  <c r="D896" i="45"/>
  <c r="D885" i="45"/>
  <c r="D878" i="45"/>
  <c r="D866" i="45"/>
  <c r="D857" i="45"/>
  <c r="D846" i="45"/>
  <c r="D838" i="45"/>
  <c r="D822" i="45"/>
  <c r="D814" i="45"/>
  <c r="D802" i="45"/>
  <c r="D794" i="45"/>
  <c r="D786" i="45"/>
  <c r="D774" i="45"/>
  <c r="D766" i="45"/>
  <c r="D754" i="45"/>
  <c r="D746" i="45"/>
  <c r="D734" i="45"/>
  <c r="D726" i="45"/>
  <c r="D724" i="45"/>
  <c r="D718" i="45"/>
  <c r="D716" i="45"/>
  <c r="D714" i="45"/>
  <c r="D712" i="45"/>
  <c r="D710" i="45"/>
  <c r="D708" i="45"/>
  <c r="D706" i="45"/>
  <c r="D704" i="45"/>
  <c r="D698" i="45"/>
  <c r="D696" i="45"/>
  <c r="D694" i="45"/>
  <c r="D692" i="45"/>
  <c r="D690" i="45"/>
  <c r="D688" i="45"/>
  <c r="D686" i="45"/>
  <c r="D684" i="45"/>
  <c r="D678" i="45"/>
  <c r="D676" i="45"/>
  <c r="D674" i="45"/>
  <c r="D672" i="45"/>
  <c r="D670" i="45"/>
  <c r="D668" i="45"/>
  <c r="D666" i="45"/>
  <c r="D664" i="45"/>
  <c r="D658" i="45"/>
  <c r="D656" i="45"/>
  <c r="D654" i="45"/>
  <c r="D652" i="45"/>
  <c r="D650" i="45"/>
  <c r="D648" i="45"/>
  <c r="D646" i="45"/>
  <c r="D644" i="45"/>
  <c r="D638" i="45"/>
  <c r="D636" i="45"/>
  <c r="D634" i="45"/>
  <c r="D632" i="45"/>
  <c r="D630" i="45"/>
  <c r="D628" i="45"/>
  <c r="D626" i="45"/>
  <c r="D624" i="45"/>
  <c r="D622" i="45"/>
  <c r="D616" i="45"/>
  <c r="D164" i="45"/>
  <c r="D178" i="45"/>
  <c r="D208" i="45"/>
  <c r="D224" i="45"/>
  <c r="D79" i="45"/>
  <c r="D956" i="45"/>
  <c r="D871" i="45"/>
  <c r="D832" i="45"/>
  <c r="D784" i="45"/>
  <c r="D761" i="45"/>
  <c r="D639" i="45"/>
  <c r="D597" i="45"/>
  <c r="D527" i="45"/>
  <c r="D341" i="45"/>
  <c r="D320" i="45"/>
  <c r="D966" i="45"/>
  <c r="D958" i="45"/>
  <c r="D947" i="45"/>
  <c r="D940" i="45"/>
  <c r="D922" i="45"/>
  <c r="D910" i="45"/>
  <c r="D902" i="45"/>
  <c r="D890" i="45"/>
  <c r="D884" i="45"/>
  <c r="D876" i="45"/>
  <c r="D867" i="45"/>
  <c r="D858" i="45"/>
  <c r="D844" i="45"/>
  <c r="D836" i="45"/>
  <c r="D820" i="45"/>
  <c r="D812" i="45"/>
  <c r="D800" i="45"/>
  <c r="D792" i="45"/>
  <c r="D780" i="45"/>
  <c r="D772" i="45"/>
  <c r="D764" i="45"/>
  <c r="D752" i="45"/>
  <c r="D744" i="45"/>
  <c r="D732" i="45"/>
  <c r="D358" i="45"/>
  <c r="D356" i="45"/>
  <c r="D354" i="45"/>
  <c r="D352" i="45"/>
  <c r="D350" i="45"/>
  <c r="D348" i="45"/>
  <c r="D346" i="45"/>
  <c r="D344" i="45"/>
  <c r="D338" i="45"/>
  <c r="D336" i="45"/>
  <c r="D334" i="45"/>
  <c r="D332" i="45"/>
  <c r="D330" i="45"/>
  <c r="D328" i="45"/>
  <c r="D326" i="45"/>
  <c r="D324" i="45"/>
  <c r="D322" i="45"/>
  <c r="D316" i="45"/>
  <c r="D314" i="45"/>
  <c r="D312" i="45"/>
  <c r="D310" i="45"/>
  <c r="D308" i="45"/>
  <c r="D306" i="45"/>
  <c r="D304" i="45"/>
  <c r="D302" i="45"/>
  <c r="D300" i="45"/>
  <c r="D294" i="45"/>
  <c r="D292" i="45"/>
  <c r="D290" i="45"/>
  <c r="D288" i="45"/>
  <c r="D286" i="45"/>
  <c r="D284" i="45"/>
  <c r="D282" i="45"/>
  <c r="D280" i="45"/>
  <c r="D278" i="45"/>
  <c r="D272" i="45"/>
  <c r="D270" i="45"/>
  <c r="D267" i="45"/>
  <c r="D266" i="45"/>
  <c r="D264" i="45"/>
  <c r="D262" i="45"/>
  <c r="D260" i="45"/>
  <c r="D258" i="45"/>
  <c r="D252" i="45"/>
  <c r="D250" i="45"/>
  <c r="D247" i="45"/>
  <c r="D246" i="45"/>
  <c r="D244" i="45"/>
  <c r="D242" i="45"/>
  <c r="D240" i="45"/>
  <c r="D238" i="45"/>
  <c r="D234" i="45"/>
  <c r="D112" i="45"/>
  <c r="D110" i="45"/>
  <c r="D108" i="45"/>
  <c r="D106" i="45"/>
  <c r="D1007" i="45"/>
  <c r="D200" i="45"/>
  <c r="D231" i="45"/>
  <c r="D104" i="45"/>
  <c r="D853" i="45"/>
  <c r="D742" i="45"/>
  <c r="D699" i="45"/>
  <c r="D364" i="45"/>
  <c r="D964" i="45"/>
  <c r="D946" i="45"/>
  <c r="D927" i="45"/>
  <c r="D908" i="45"/>
  <c r="D888" i="45"/>
  <c r="D850" i="45"/>
  <c r="D834" i="45"/>
  <c r="D810" i="45"/>
  <c r="D790" i="45"/>
  <c r="D770" i="45"/>
  <c r="D750" i="45"/>
  <c r="D730" i="45"/>
  <c r="D715" i="45"/>
  <c r="D707" i="45"/>
  <c r="D695" i="45"/>
  <c r="D687" i="45"/>
  <c r="D675" i="45"/>
  <c r="D667" i="45"/>
  <c r="D655" i="45"/>
  <c r="D647" i="45"/>
  <c r="D635" i="45"/>
  <c r="D627" i="45"/>
  <c r="D615" i="45"/>
  <c r="D613" i="45"/>
  <c r="D611" i="45"/>
  <c r="D609" i="45"/>
  <c r="D607" i="45"/>
  <c r="D605" i="45"/>
  <c r="D603" i="45"/>
  <c r="D601" i="45"/>
  <c r="D599" i="45"/>
  <c r="D593" i="45"/>
  <c r="D591" i="45"/>
  <c r="D589" i="45"/>
  <c r="D587" i="45"/>
  <c r="D585" i="45"/>
  <c r="D583" i="45"/>
  <c r="D581" i="45"/>
  <c r="D579" i="45"/>
  <c r="D577" i="45"/>
  <c r="D571" i="45"/>
  <c r="D569" i="45"/>
  <c r="D567" i="45"/>
  <c r="D565" i="45"/>
  <c r="D563" i="45"/>
  <c r="D561" i="45"/>
  <c r="D559" i="45"/>
  <c r="D557" i="45"/>
  <c r="D555" i="45"/>
  <c r="D549" i="45"/>
  <c r="D545" i="45"/>
  <c r="D543" i="45"/>
  <c r="D541" i="45"/>
  <c r="D539" i="45"/>
  <c r="D537" i="45"/>
  <c r="D535" i="45"/>
  <c r="D533" i="45"/>
  <c r="D531" i="45"/>
  <c r="D529" i="45"/>
  <c r="D523" i="45"/>
  <c r="D521" i="45"/>
  <c r="D519" i="45"/>
  <c r="D517" i="45"/>
  <c r="D515" i="45"/>
  <c r="D513" i="45"/>
  <c r="D511" i="45"/>
  <c r="D509" i="45"/>
  <c r="D507" i="45"/>
  <c r="D501" i="45"/>
  <c r="D499" i="45"/>
  <c r="D497" i="45"/>
  <c r="D495" i="45"/>
  <c r="D493" i="45"/>
  <c r="D491" i="45"/>
  <c r="D489" i="45"/>
  <c r="D487" i="45"/>
  <c r="D485" i="45"/>
  <c r="D479" i="45"/>
  <c r="D477" i="45"/>
  <c r="D475" i="45"/>
  <c r="D473" i="45"/>
  <c r="D471" i="45"/>
  <c r="D469" i="45"/>
  <c r="D467" i="45"/>
  <c r="D465" i="45"/>
  <c r="D459" i="45"/>
  <c r="D457" i="45"/>
  <c r="D455" i="45"/>
  <c r="D453" i="45"/>
  <c r="D451" i="45"/>
  <c r="D449" i="45"/>
  <c r="D447" i="45"/>
  <c r="D445" i="45"/>
  <c r="D439" i="45"/>
  <c r="D437" i="45"/>
  <c r="D435" i="45"/>
  <c r="D433" i="45"/>
  <c r="D431" i="45"/>
  <c r="D429" i="45"/>
  <c r="D427" i="45"/>
  <c r="D425" i="45"/>
  <c r="D419" i="45"/>
  <c r="D417" i="45"/>
  <c r="D415" i="45"/>
  <c r="D413" i="45"/>
  <c r="D411" i="45"/>
  <c r="D409" i="45"/>
  <c r="D407" i="45"/>
  <c r="D405" i="45"/>
  <c r="D399" i="45"/>
  <c r="D397" i="45"/>
  <c r="D395" i="45"/>
  <c r="D393" i="45"/>
  <c r="D391" i="45"/>
  <c r="D389" i="45"/>
  <c r="D387" i="45"/>
  <c r="D385" i="45"/>
  <c r="D379" i="45"/>
  <c r="D377" i="45"/>
  <c r="D375" i="45"/>
  <c r="D373" i="45"/>
  <c r="D371" i="45"/>
  <c r="D369" i="45"/>
  <c r="D367" i="45"/>
  <c r="D365" i="45"/>
  <c r="D353" i="45"/>
  <c r="D345" i="45"/>
  <c r="D333" i="45"/>
  <c r="D325" i="45"/>
  <c r="D313" i="45"/>
  <c r="D305" i="45"/>
  <c r="D293" i="45"/>
  <c r="D285" i="45"/>
  <c r="D277" i="45"/>
  <c r="D259" i="45"/>
  <c r="D248" i="45"/>
  <c r="D241" i="45"/>
  <c r="D111" i="45"/>
  <c r="D26" i="45"/>
  <c r="D7" i="45"/>
  <c r="D985" i="45"/>
  <c r="D160" i="45"/>
  <c r="D193" i="45"/>
  <c r="D221" i="45"/>
  <c r="D829" i="45"/>
  <c r="D739" i="45"/>
  <c r="D662" i="45"/>
  <c r="D575" i="45"/>
  <c r="D318" i="45"/>
  <c r="D962" i="45"/>
  <c r="D944" i="45"/>
  <c r="D926" i="45"/>
  <c r="D906" i="45"/>
  <c r="D848" i="45"/>
  <c r="D824" i="45"/>
  <c r="D808" i="45"/>
  <c r="D788" i="45"/>
  <c r="D768" i="45"/>
  <c r="D748" i="45"/>
  <c r="D728" i="45"/>
  <c r="D725" i="45"/>
  <c r="D713" i="45"/>
  <c r="D705" i="45"/>
  <c r="D693" i="45"/>
  <c r="D685" i="45"/>
  <c r="D673" i="45"/>
  <c r="D665" i="45"/>
  <c r="D653" i="45"/>
  <c r="D645" i="45"/>
  <c r="D633" i="45"/>
  <c r="D625" i="45"/>
  <c r="D359" i="45"/>
  <c r="D351" i="45"/>
  <c r="D343" i="45"/>
  <c r="D331" i="45"/>
  <c r="D323" i="45"/>
  <c r="D311" i="45"/>
  <c r="D303" i="45"/>
  <c r="D291" i="45"/>
  <c r="D283" i="45"/>
  <c r="D271" i="45"/>
  <c r="D265" i="45"/>
  <c r="D257" i="45"/>
  <c r="D239" i="45"/>
  <c r="D109" i="45"/>
  <c r="D100" i="45"/>
  <c r="D98" i="45"/>
  <c r="D96" i="45"/>
  <c r="D94" i="45"/>
  <c r="D88" i="45"/>
  <c r="D86" i="45"/>
  <c r="D84" i="45"/>
  <c r="D82" i="45"/>
  <c r="D80" i="45"/>
  <c r="D76" i="45"/>
  <c r="D74" i="45"/>
  <c r="D72" i="45"/>
  <c r="D70" i="45"/>
  <c r="D68" i="45"/>
  <c r="D66" i="45"/>
  <c r="D64" i="45"/>
  <c r="D62" i="45"/>
  <c r="D60" i="45"/>
  <c r="D58" i="45"/>
  <c r="D56" i="45"/>
  <c r="D54" i="45"/>
  <c r="D52" i="45"/>
  <c r="D50" i="45"/>
  <c r="D48" i="45"/>
  <c r="D46" i="45"/>
  <c r="D44" i="45"/>
  <c r="D42" i="45"/>
  <c r="D40" i="45"/>
  <c r="D38" i="45"/>
  <c r="D36" i="45"/>
  <c r="D34" i="45"/>
  <c r="D32" i="45"/>
  <c r="D30" i="45"/>
  <c r="D28" i="45"/>
  <c r="D25" i="45"/>
  <c r="D23" i="45"/>
  <c r="D21" i="45"/>
  <c r="D19" i="45"/>
  <c r="D17" i="45"/>
  <c r="D15" i="45"/>
  <c r="D12" i="45"/>
  <c r="D8" i="45"/>
  <c r="D153" i="45"/>
  <c r="D217" i="45"/>
  <c r="D276" i="45"/>
  <c r="D236" i="45"/>
  <c r="D972" i="45"/>
  <c r="D938" i="45"/>
  <c r="D900" i="45"/>
  <c r="D842" i="45"/>
  <c r="D798" i="45"/>
  <c r="D758" i="45"/>
  <c r="D709" i="45"/>
  <c r="D689" i="45"/>
  <c r="D669" i="45"/>
  <c r="D649" i="45"/>
  <c r="D629" i="45"/>
  <c r="D610" i="45"/>
  <c r="D602" i="45"/>
  <c r="D590" i="45"/>
  <c r="D582" i="45"/>
  <c r="D570" i="45"/>
  <c r="D562" i="45"/>
  <c r="D550" i="45"/>
  <c r="D540" i="45"/>
  <c r="D532" i="45"/>
  <c r="D520" i="45"/>
  <c r="D512" i="45"/>
  <c r="D500" i="45"/>
  <c r="D492" i="45"/>
  <c r="D480" i="45"/>
  <c r="D472" i="45"/>
  <c r="D460" i="45"/>
  <c r="D452" i="45"/>
  <c r="D440" i="45"/>
  <c r="D432" i="45"/>
  <c r="D420" i="45"/>
  <c r="D412" i="45"/>
  <c r="D400" i="45"/>
  <c r="D392" i="45"/>
  <c r="D380" i="45"/>
  <c r="D372" i="45"/>
  <c r="D347" i="45"/>
  <c r="D327" i="45"/>
  <c r="D307" i="45"/>
  <c r="D287" i="45"/>
  <c r="D268" i="45"/>
  <c r="D249" i="45"/>
  <c r="D233" i="45"/>
  <c r="D97" i="45"/>
  <c r="D85" i="45"/>
  <c r="D75" i="45"/>
  <c r="D67" i="45"/>
  <c r="D59" i="45"/>
  <c r="D51" i="45"/>
  <c r="D43" i="45"/>
  <c r="D35" i="45"/>
  <c r="D27" i="45"/>
  <c r="D20" i="45"/>
  <c r="D11" i="45"/>
  <c r="D1021" i="45"/>
  <c r="D177" i="45"/>
  <c r="D935" i="45"/>
  <c r="D483" i="45"/>
  <c r="D461" i="45"/>
  <c r="D382" i="45"/>
  <c r="D950" i="45"/>
  <c r="D918" i="45"/>
  <c r="D880" i="45"/>
  <c r="D863" i="45"/>
  <c r="D816" i="45"/>
  <c r="D776" i="45"/>
  <c r="D736" i="45"/>
  <c r="D711" i="45"/>
  <c r="D691" i="45"/>
  <c r="D671" i="45"/>
  <c r="D651" i="45"/>
  <c r="D631" i="45"/>
  <c r="D612" i="45"/>
  <c r="D604" i="45"/>
  <c r="D592" i="45"/>
  <c r="D584" i="45"/>
  <c r="D572" i="45"/>
  <c r="D564" i="45"/>
  <c r="D556" i="45"/>
  <c r="D542" i="45"/>
  <c r="D534" i="45"/>
  <c r="D522" i="45"/>
  <c r="D514" i="45"/>
  <c r="D502" i="45"/>
  <c r="D494" i="45"/>
  <c r="D486" i="45"/>
  <c r="D474" i="45"/>
  <c r="D466" i="45"/>
  <c r="D454" i="45"/>
  <c r="D446" i="45"/>
  <c r="D434" i="45"/>
  <c r="D426" i="45"/>
  <c r="D414" i="45"/>
  <c r="D406" i="45"/>
  <c r="D394" i="45"/>
  <c r="D386" i="45"/>
  <c r="D374" i="45"/>
  <c r="D366" i="45"/>
  <c r="D349" i="45"/>
  <c r="D329" i="45"/>
  <c r="D309" i="45"/>
  <c r="D289" i="45"/>
  <c r="D269" i="45"/>
  <c r="D251" i="45"/>
  <c r="D237" i="45"/>
  <c r="D99" i="45"/>
  <c r="D87" i="45"/>
  <c r="D77" i="45"/>
  <c r="D69" i="45"/>
  <c r="D61" i="45"/>
  <c r="D53" i="45"/>
  <c r="D45" i="45"/>
  <c r="D37" i="45"/>
  <c r="D29" i="45"/>
  <c r="D22" i="45"/>
  <c r="D13" i="45"/>
  <c r="D9" i="45"/>
  <c r="D18" i="45"/>
  <c r="D65" i="45"/>
  <c r="D263" i="45"/>
  <c r="D41" i="45"/>
  <c r="D57" i="45"/>
  <c r="D73" i="45"/>
  <c r="D95" i="45"/>
  <c r="D245" i="45"/>
  <c r="D281" i="45"/>
  <c r="D321" i="45"/>
  <c r="D357" i="45"/>
  <c r="D368" i="45"/>
  <c r="D388" i="45"/>
  <c r="D408" i="45"/>
  <c r="D428" i="45"/>
  <c r="D448" i="45"/>
  <c r="D468" i="45"/>
  <c r="D488" i="45"/>
  <c r="D508" i="45"/>
  <c r="D524" i="45"/>
  <c r="D544" i="45"/>
  <c r="D566" i="45"/>
  <c r="D586" i="45"/>
  <c r="D606" i="45"/>
  <c r="D637" i="45"/>
  <c r="D677" i="45"/>
  <c r="D717" i="45"/>
  <c r="D796" i="45"/>
  <c r="D882" i="45"/>
  <c r="D952" i="45"/>
  <c r="D186" i="45"/>
  <c r="D24" i="45"/>
  <c r="D39" i="45"/>
  <c r="D55" i="45"/>
  <c r="D71" i="45"/>
  <c r="D93" i="45"/>
  <c r="D243" i="45"/>
  <c r="D279" i="45"/>
  <c r="D315" i="45"/>
  <c r="D355" i="45"/>
  <c r="D378" i="45"/>
  <c r="D398" i="45"/>
  <c r="D418" i="45"/>
  <c r="D438" i="45"/>
  <c r="D458" i="45"/>
  <c r="D478" i="45"/>
  <c r="D498" i="45"/>
  <c r="D518" i="45"/>
  <c r="D538" i="45"/>
  <c r="D560" i="45"/>
  <c r="D580" i="45"/>
  <c r="D600" i="45"/>
  <c r="D623" i="45"/>
  <c r="D663" i="45"/>
  <c r="D703" i="45"/>
  <c r="D778" i="45"/>
  <c r="D932" i="45"/>
  <c r="D659" i="45"/>
  <c r="D6" i="45"/>
  <c r="D33" i="45"/>
  <c r="D49" i="45"/>
  <c r="D83" i="45"/>
  <c r="D107" i="45"/>
  <c r="D301" i="45"/>
  <c r="D337" i="45"/>
  <c r="D376" i="45"/>
  <c r="D396" i="45"/>
  <c r="D416" i="45"/>
  <c r="D436" i="45"/>
  <c r="D456" i="45"/>
  <c r="D476" i="45"/>
  <c r="D496" i="45"/>
  <c r="D516" i="45"/>
  <c r="D536" i="45"/>
  <c r="D558" i="45"/>
  <c r="D578" i="45"/>
  <c r="D594" i="45"/>
  <c r="D614" i="45"/>
  <c r="D621" i="45"/>
  <c r="D657" i="45"/>
  <c r="D697" i="45"/>
  <c r="D756" i="45"/>
  <c r="D840" i="45"/>
  <c r="D862" i="45"/>
  <c r="D920" i="45"/>
  <c r="D503" i="45"/>
  <c r="D781" i="45"/>
  <c r="D14" i="45"/>
  <c r="D16" i="45"/>
  <c r="D31" i="45"/>
  <c r="D47" i="45"/>
  <c r="D63" i="45"/>
  <c r="D81" i="45"/>
  <c r="D105" i="45"/>
  <c r="D261" i="45"/>
  <c r="D299" i="45"/>
  <c r="D335" i="45"/>
  <c r="D370" i="45"/>
  <c r="D390" i="45"/>
  <c r="D410" i="45"/>
  <c r="D430" i="45"/>
  <c r="D450" i="45"/>
  <c r="D470" i="45"/>
  <c r="D490" i="45"/>
  <c r="D510" i="45"/>
  <c r="D530" i="45"/>
  <c r="D546" i="45"/>
  <c r="D568" i="45"/>
  <c r="D588" i="45"/>
  <c r="D608" i="45"/>
  <c r="D643" i="45"/>
  <c r="D683" i="45"/>
  <c r="D723" i="45"/>
  <c r="D738" i="45"/>
  <c r="D818" i="45"/>
  <c r="D898" i="45"/>
  <c r="D970" i="45"/>
  <c r="D463" i="45"/>
  <c r="G5" i="39"/>
  <c r="H5" i="39"/>
  <c r="I5" i="39"/>
  <c r="M5" i="39"/>
  <c r="E5" i="39"/>
  <c r="D5" i="39"/>
  <c r="E10" i="37"/>
  <c r="L17" i="35"/>
  <c r="E12" i="37"/>
  <c r="L19" i="35"/>
  <c r="O16" i="13"/>
  <c r="O8" i="18"/>
  <c r="M8" i="13"/>
  <c r="K9" i="13"/>
  <c r="M9" i="13"/>
  <c r="M16" i="13"/>
  <c r="O17" i="13"/>
  <c r="M8" i="18"/>
  <c r="BF17" i="43"/>
  <c r="BF31" i="43"/>
  <c r="BF35" i="43"/>
  <c r="D11" i="35"/>
  <c r="CF16" i="43"/>
  <c r="BF12" i="43"/>
  <c r="BQ11" i="43"/>
  <c r="AF30" i="19"/>
  <c r="AF29" i="19"/>
  <c r="AG28" i="19"/>
  <c r="AL23" i="19"/>
  <c r="AL16" i="19"/>
  <c r="AL21" i="19"/>
  <c r="AL15" i="19"/>
  <c r="D1098" i="45"/>
  <c r="D1096" i="45"/>
  <c r="D1087" i="45"/>
  <c r="D1047" i="45"/>
  <c r="D1037" i="45"/>
  <c r="D1023" i="45"/>
  <c r="D979" i="45"/>
  <c r="D991" i="45"/>
  <c r="D975" i="45"/>
  <c r="D1063" i="45"/>
  <c r="D1053" i="45"/>
  <c r="D1039" i="45"/>
  <c r="D999" i="45"/>
  <c r="D981" i="45"/>
  <c r="D155" i="45"/>
  <c r="D161" i="45"/>
  <c r="D169" i="45"/>
  <c r="D173" i="45"/>
  <c r="D180" i="45"/>
  <c r="D185" i="45"/>
  <c r="D191" i="45"/>
  <c r="D195" i="45"/>
  <c r="D203" i="45"/>
  <c r="D207" i="45"/>
  <c r="D213" i="45"/>
  <c r="D218" i="45"/>
  <c r="D225" i="45"/>
  <c r="D102" i="45"/>
  <c r="D955" i="45"/>
  <c r="D936" i="45"/>
  <c r="D933" i="45"/>
  <c r="D891" i="45"/>
  <c r="D851" i="45"/>
  <c r="D830" i="45"/>
  <c r="D825" i="45"/>
  <c r="D783" i="45"/>
  <c r="D762" i="45"/>
  <c r="D759" i="45"/>
  <c r="D701" i="45"/>
  <c r="D682" i="45"/>
  <c r="D679" i="45"/>
  <c r="D620" i="45"/>
  <c r="D618" i="45"/>
  <c r="D553" i="45"/>
  <c r="D525" i="45"/>
  <c r="D481" i="45"/>
  <c r="D441" i="45"/>
  <c r="D401" i="45"/>
  <c r="D383" i="45"/>
  <c r="D381" i="45"/>
  <c r="D363" i="45"/>
  <c r="D361" i="45"/>
  <c r="D339" i="45"/>
  <c r="D319" i="45"/>
  <c r="D317" i="45"/>
  <c r="D297" i="45"/>
  <c r="D295" i="45"/>
  <c r="D275" i="45"/>
  <c r="D273" i="45"/>
  <c r="D255" i="45"/>
  <c r="D253" i="45"/>
  <c r="D235" i="45"/>
  <c r="D870" i="45"/>
  <c r="D864" i="45"/>
  <c r="D860" i="45"/>
  <c r="D856" i="45"/>
  <c r="D360" i="45"/>
  <c r="E11" i="37"/>
  <c r="L18" i="35"/>
  <c r="K16" i="13"/>
  <c r="M17" i="13"/>
  <c r="K19" i="13"/>
  <c r="Q19" i="13"/>
  <c r="I20" i="43"/>
  <c r="BF22" i="43"/>
  <c r="BF24" i="43"/>
  <c r="BF11" i="43"/>
  <c r="BQ13" i="43"/>
  <c r="AL14" i="19"/>
  <c r="D1071" i="45"/>
  <c r="D1085" i="45"/>
  <c r="K17" i="13"/>
  <c r="K51" i="13"/>
  <c r="CF22" i="43"/>
  <c r="J9" i="35"/>
  <c r="J12" i="35"/>
  <c r="J13" i="35"/>
  <c r="O8" i="13"/>
  <c r="BQ12" i="43"/>
  <c r="E36" i="19"/>
  <c r="E35" i="19"/>
  <c r="H20" i="19"/>
  <c r="AL18" i="19"/>
  <c r="D990" i="45"/>
  <c r="D1031" i="45"/>
  <c r="D1069" i="45"/>
  <c r="D1079" i="45"/>
  <c r="BF16" i="43"/>
  <c r="BF18" i="43"/>
  <c r="BQ20" i="43"/>
  <c r="BQ22" i="43"/>
  <c r="BQ31" i="43"/>
  <c r="BQ33" i="43"/>
  <c r="CF20" i="43"/>
  <c r="H10" i="35"/>
  <c r="K8" i="13"/>
  <c r="BF10" i="43"/>
  <c r="CF13" i="43"/>
  <c r="D986" i="45"/>
  <c r="D997" i="45"/>
  <c r="D1013" i="45"/>
  <c r="D1029" i="45"/>
  <c r="D1045" i="45"/>
  <c r="D1061" i="45"/>
  <c r="D1077" i="45"/>
  <c r="D1093" i="45"/>
  <c r="D1094" i="45"/>
  <c r="D1092" i="45"/>
  <c r="D1090" i="45"/>
  <c r="D1088" i="45"/>
  <c r="D1086" i="45"/>
  <c r="D1084" i="45"/>
  <c r="D1082" i="45"/>
  <c r="D1080" i="45"/>
  <c r="D1078" i="45"/>
  <c r="D1076" i="45"/>
  <c r="D1074" i="45"/>
  <c r="D1072" i="45"/>
  <c r="D1070" i="45"/>
  <c r="D1068" i="45"/>
  <c r="D1066" i="45"/>
  <c r="D1064" i="45"/>
  <c r="D1062" i="45"/>
  <c r="D1060" i="45"/>
  <c r="D1058" i="45"/>
  <c r="D1056" i="45"/>
  <c r="D1054" i="45"/>
  <c r="D1052" i="45"/>
  <c r="D1050" i="45"/>
  <c r="D1048" i="45"/>
  <c r="D1046" i="45"/>
  <c r="D1044" i="45"/>
  <c r="D1042" i="45"/>
  <c r="D1040" i="45"/>
  <c r="D1038" i="45"/>
  <c r="D1036" i="45"/>
  <c r="D1034" i="45"/>
  <c r="D1032" i="45"/>
  <c r="D1030" i="45"/>
  <c r="D1028" i="45"/>
  <c r="D1026" i="45"/>
  <c r="D1024" i="45"/>
  <c r="D1022" i="45"/>
  <c r="D1020" i="45"/>
  <c r="D1018" i="45"/>
  <c r="D1016" i="45"/>
  <c r="D1014" i="45"/>
  <c r="D1012" i="45"/>
  <c r="D1010" i="45"/>
  <c r="D1008" i="45"/>
  <c r="D1006" i="45"/>
  <c r="D1004" i="45"/>
  <c r="D1002" i="45"/>
  <c r="D1000" i="45"/>
  <c r="D998" i="45"/>
  <c r="D996" i="45"/>
  <c r="D980" i="45"/>
  <c r="D984" i="45"/>
  <c r="D988" i="45"/>
  <c r="D992" i="45"/>
  <c r="D976" i="45"/>
  <c r="D150" i="45"/>
  <c r="D154" i="45"/>
  <c r="D158" i="45"/>
  <c r="D162" i="45"/>
  <c r="D166" i="45"/>
  <c r="D171" i="45"/>
  <c r="D175" i="45"/>
  <c r="D179" i="45"/>
  <c r="D184" i="45"/>
  <c r="D188" i="45"/>
  <c r="D192" i="45"/>
  <c r="D197" i="45"/>
  <c r="D201" i="45"/>
  <c r="D205" i="45"/>
  <c r="D206" i="45"/>
  <c r="D210" i="45"/>
  <c r="D214" i="45"/>
  <c r="D219" i="45"/>
  <c r="D223" i="45"/>
  <c r="D227" i="45"/>
  <c r="D232" i="45"/>
  <c r="D954" i="45"/>
  <c r="D1095" i="45"/>
  <c r="D1097" i="45"/>
  <c r="D1089" i="45"/>
  <c r="D1081" i="45"/>
  <c r="D1073" i="45"/>
  <c r="D1065" i="45"/>
  <c r="D1057" i="45"/>
  <c r="D1049" i="45"/>
  <c r="D1041" i="45"/>
  <c r="D1033" i="45"/>
  <c r="D1025" i="45"/>
  <c r="D1017" i="45"/>
  <c r="D1009" i="45"/>
  <c r="D1001" i="45"/>
  <c r="D977" i="45"/>
  <c r="D982" i="45"/>
  <c r="D987" i="45"/>
  <c r="D993" i="45"/>
  <c r="D152" i="45"/>
  <c r="D157" i="45"/>
  <c r="D163" i="45"/>
  <c r="D168" i="45"/>
  <c r="D170" i="45"/>
  <c r="D176" i="45"/>
  <c r="D181" i="45"/>
  <c r="D183" i="45"/>
  <c r="D189" i="45"/>
  <c r="D196" i="45"/>
  <c r="D202" i="45"/>
  <c r="D209" i="45"/>
  <c r="D215" i="45"/>
  <c r="D222" i="45"/>
  <c r="D228" i="45"/>
  <c r="D230" i="45"/>
  <c r="D149" i="45"/>
  <c r="D103" i="45"/>
  <c r="D101" i="45"/>
  <c r="D91" i="45"/>
  <c r="D89" i="45"/>
  <c r="D78" i="45"/>
  <c r="D934" i="45"/>
  <c r="D915" i="45"/>
  <c r="D894" i="45"/>
  <c r="D892" i="45"/>
  <c r="D874" i="45"/>
  <c r="D872" i="45"/>
  <c r="D854" i="45"/>
  <c r="D852" i="45"/>
  <c r="D831" i="45"/>
  <c r="D827" i="45"/>
  <c r="D804" i="45"/>
  <c r="D782" i="45"/>
  <c r="D760" i="45"/>
  <c r="D740" i="45"/>
  <c r="D720" i="45"/>
  <c r="D700" i="45"/>
  <c r="D680" i="45"/>
  <c r="D660" i="45"/>
  <c r="D640" i="45"/>
  <c r="D619" i="45"/>
  <c r="D598" i="45"/>
  <c r="D595" i="45"/>
  <c r="D576" i="45"/>
  <c r="D554" i="45"/>
  <c r="D552" i="45"/>
  <c r="D548" i="45"/>
  <c r="D528" i="45"/>
  <c r="D526" i="45"/>
  <c r="D506" i="45"/>
  <c r="D504" i="45"/>
  <c r="D484" i="45"/>
  <c r="D482" i="45"/>
  <c r="D464" i="45"/>
  <c r="D462" i="45"/>
  <c r="D444" i="45"/>
  <c r="D442" i="45"/>
  <c r="D424" i="45"/>
  <c r="D422" i="45"/>
  <c r="D404" i="45"/>
  <c r="D402" i="45"/>
  <c r="D1091" i="45"/>
  <c r="D1083" i="45"/>
  <c r="D1075" i="45"/>
  <c r="D1067" i="45"/>
  <c r="D1059" i="45"/>
  <c r="D1051" i="45"/>
  <c r="D1043" i="45"/>
  <c r="D1035" i="45"/>
  <c r="D1027" i="45"/>
  <c r="D1019" i="45"/>
  <c r="D1011" i="45"/>
  <c r="D1003" i="45"/>
  <c r="D995" i="45"/>
  <c r="D978" i="45"/>
  <c r="D983" i="45"/>
  <c r="D989" i="45"/>
  <c r="D994" i="45"/>
  <c r="D974" i="45"/>
  <c r="I27" i="43"/>
  <c r="BF25" i="43"/>
  <c r="H9" i="35"/>
  <c r="CF25" i="43"/>
  <c r="W35" i="19"/>
  <c r="BQ21" i="43"/>
  <c r="CF21" i="43"/>
  <c r="BF32" i="43"/>
  <c r="BQ32" i="43"/>
  <c r="BF33" i="43"/>
  <c r="CF32" i="43"/>
  <c r="BF19" i="43"/>
  <c r="BQ17" i="43"/>
  <c r="BQ35" i="43"/>
  <c r="CF35" i="43"/>
  <c r="BF21" i="43"/>
  <c r="BQ14" i="43"/>
  <c r="BQ24" i="43"/>
  <c r="CF31" i="43"/>
  <c r="U28" i="19"/>
  <c r="CF33" i="43"/>
  <c r="T23" i="19"/>
  <c r="T21" i="19"/>
  <c r="T18" i="19"/>
  <c r="T16" i="19"/>
  <c r="T14" i="19"/>
  <c r="T22" i="19"/>
  <c r="T20" i="19"/>
  <c r="T17" i="19"/>
  <c r="T15" i="19"/>
  <c r="AL30" i="19"/>
  <c r="AL28" i="19"/>
  <c r="AL29" i="19"/>
  <c r="T29" i="19"/>
  <c r="Z30" i="19"/>
  <c r="AF22" i="19"/>
  <c r="AF20" i="19"/>
  <c r="AF17" i="19"/>
  <c r="AF15" i="19"/>
  <c r="AF23" i="19"/>
  <c r="AF21" i="19"/>
  <c r="AF18" i="19"/>
  <c r="AF16" i="19"/>
  <c r="AF14" i="19"/>
  <c r="AL17" i="19"/>
  <c r="AL22" i="19"/>
  <c r="K36" i="19"/>
  <c r="Q9" i="18"/>
  <c r="I25" i="43"/>
  <c r="K25" i="43"/>
  <c r="Q8" i="13"/>
  <c r="I10" i="43"/>
  <c r="H16" i="19"/>
  <c r="H29" i="19"/>
  <c r="H23" i="19"/>
  <c r="H22" i="19"/>
  <c r="H30" i="19"/>
  <c r="H18" i="19"/>
  <c r="H21" i="19"/>
  <c r="H17" i="19"/>
  <c r="H28" i="19"/>
  <c r="H15" i="19"/>
  <c r="H14" i="19"/>
  <c r="E37" i="19"/>
  <c r="Q17" i="13"/>
  <c r="I17" i="43"/>
  <c r="K27" i="43"/>
  <c r="Z29" i="19"/>
  <c r="AA28" i="19"/>
  <c r="Z22" i="19"/>
  <c r="Z17" i="19"/>
  <c r="Z21" i="19"/>
  <c r="Z16" i="19"/>
  <c r="Z20" i="19"/>
  <c r="Z15" i="19"/>
  <c r="Z23" i="19"/>
  <c r="Z18" i="19"/>
  <c r="Z14" i="19"/>
  <c r="Z28" i="19"/>
  <c r="H12" i="35"/>
  <c r="H13" i="35"/>
  <c r="D10" i="35"/>
  <c r="F10" i="35"/>
  <c r="AM28" i="19"/>
  <c r="U20" i="19"/>
  <c r="F11" i="35"/>
  <c r="F9" i="35"/>
  <c r="F8" i="35"/>
  <c r="AG20" i="19"/>
  <c r="U14" i="19"/>
  <c r="AM14" i="19"/>
  <c r="AM20" i="19"/>
  <c r="AG14" i="19"/>
  <c r="AD10" i="19"/>
  <c r="AD11" i="19"/>
  <c r="D9" i="35"/>
  <c r="I28" i="19"/>
  <c r="K35" i="19"/>
  <c r="K37" i="19"/>
  <c r="I20" i="19"/>
  <c r="I14" i="19"/>
  <c r="R10" i="19"/>
  <c r="R11" i="19"/>
  <c r="U8" i="39"/>
  <c r="Q9" i="13"/>
  <c r="D8" i="35"/>
  <c r="U7" i="39"/>
  <c r="Q8" i="18"/>
  <c r="Q16" i="13"/>
  <c r="I16" i="43"/>
  <c r="AA14" i="19"/>
  <c r="AA20" i="19"/>
  <c r="L10" i="35"/>
  <c r="L9" i="35"/>
  <c r="F12" i="35"/>
  <c r="F13" i="35"/>
  <c r="L8" i="35"/>
  <c r="L11" i="35"/>
  <c r="AJ10" i="19"/>
  <c r="AJ11" i="19"/>
  <c r="L642" i="45"/>
  <c r="L58" i="45"/>
  <c r="L595" i="45"/>
  <c r="M852" i="45"/>
  <c r="M912" i="45"/>
  <c r="M541" i="45"/>
  <c r="L838" i="45"/>
  <c r="L888" i="45"/>
  <c r="M438" i="45"/>
  <c r="L1008" i="45"/>
  <c r="M856" i="45"/>
  <c r="M290" i="45"/>
  <c r="L827" i="45"/>
  <c r="M381" i="45"/>
  <c r="L859" i="45"/>
  <c r="L990" i="45"/>
  <c r="M437" i="45"/>
  <c r="M958" i="45"/>
  <c r="L970" i="45"/>
  <c r="L973" i="45"/>
  <c r="M680" i="45"/>
  <c r="M560" i="45"/>
  <c r="L574" i="45"/>
  <c r="L292" i="45"/>
  <c r="M873" i="45"/>
  <c r="L225" i="45"/>
  <c r="M553" i="45"/>
  <c r="M951" i="45"/>
  <c r="M793" i="45"/>
  <c r="L1025" i="45"/>
  <c r="L901" i="45"/>
  <c r="L977" i="45"/>
  <c r="L805" i="45"/>
  <c r="M274" i="45"/>
  <c r="L850" i="45"/>
  <c r="L992" i="45"/>
  <c r="L1079" i="45"/>
  <c r="L849" i="45"/>
  <c r="L1089" i="45"/>
  <c r="M561" i="45"/>
  <c r="M543" i="45"/>
  <c r="L880" i="45"/>
  <c r="L987" i="45"/>
  <c r="L828" i="45"/>
  <c r="L413" i="45"/>
  <c r="L878" i="45"/>
  <c r="M796" i="45"/>
  <c r="M547" i="45"/>
  <c r="M775" i="45"/>
  <c r="M594" i="45"/>
  <c r="L869" i="45"/>
  <c r="M943" i="45"/>
  <c r="M54" i="45"/>
  <c r="L103" i="45"/>
  <c r="M442" i="45"/>
  <c r="M874" i="45"/>
  <c r="L301" i="45"/>
  <c r="L418" i="45"/>
  <c r="L852" i="45"/>
  <c r="L557" i="45"/>
  <c r="M699" i="45"/>
  <c r="L366" i="45"/>
  <c r="L971" i="45"/>
  <c r="L740" i="45"/>
  <c r="L945" i="45"/>
  <c r="L890" i="45"/>
  <c r="L754" i="45"/>
  <c r="L464" i="45"/>
  <c r="M367" i="45"/>
  <c r="L762" i="45"/>
  <c r="L77" i="45"/>
  <c r="L482" i="45"/>
  <c r="M908" i="45"/>
  <c r="M780" i="45"/>
  <c r="M479" i="45"/>
  <c r="L707" i="45"/>
  <c r="L378" i="45"/>
  <c r="L556" i="45"/>
  <c r="L935" i="45"/>
  <c r="M511" i="45"/>
  <c r="L968" i="45"/>
  <c r="L801" i="45"/>
  <c r="L1058" i="45"/>
  <c r="L858" i="45"/>
  <c r="L466" i="45"/>
  <c r="M372" i="45"/>
  <c r="L705" i="45"/>
  <c r="L380" i="45"/>
  <c r="L897" i="45"/>
  <c r="M705" i="45"/>
  <c r="M604" i="45"/>
  <c r="L701" i="45"/>
  <c r="L930" i="45"/>
  <c r="L1091" i="45"/>
  <c r="M635" i="45"/>
  <c r="L309" i="45"/>
  <c r="L812" i="45"/>
  <c r="M762" i="45"/>
  <c r="M415" i="45"/>
  <c r="L941" i="45"/>
  <c r="M732" i="45"/>
  <c r="M423" i="45"/>
  <c r="L925" i="45"/>
  <c r="L795" i="45"/>
  <c r="L444" i="45"/>
  <c r="M843" i="45"/>
  <c r="M663" i="45"/>
  <c r="M862" i="45"/>
  <c r="M722" i="45"/>
  <c r="M525" i="45"/>
  <c r="M23" i="45"/>
  <c r="M375" i="45"/>
  <c r="L785" i="45"/>
  <c r="L1075" i="45"/>
  <c r="M842" i="45"/>
  <c r="M859" i="45"/>
  <c r="L298" i="45"/>
  <c r="M473" i="45"/>
  <c r="M76" i="45"/>
  <c r="L18" i="45"/>
  <c r="L169" i="45"/>
  <c r="L798" i="45"/>
  <c r="L947" i="45"/>
  <c r="L1013" i="45"/>
  <c r="M917" i="45"/>
  <c r="L398" i="45"/>
  <c r="M933" i="45"/>
  <c r="M531" i="45"/>
  <c r="M739" i="45"/>
  <c r="L428" i="45"/>
  <c r="L1059" i="45"/>
  <c r="L786" i="45"/>
  <c r="L950" i="45"/>
  <c r="M542" i="45"/>
  <c r="L384" i="45"/>
  <c r="L874" i="45"/>
  <c r="L969" i="45"/>
  <c r="L1049" i="45"/>
  <c r="L1054" i="45"/>
  <c r="L831" i="45"/>
  <c r="M893" i="45"/>
  <c r="L761" i="45"/>
  <c r="M67" i="45"/>
  <c r="M661" i="45"/>
  <c r="M369" i="45"/>
  <c r="M544" i="45"/>
  <c r="L931" i="45"/>
  <c r="L918" i="45"/>
  <c r="L1092" i="45"/>
  <c r="L1050" i="45"/>
  <c r="L900" i="45"/>
  <c r="M273" i="45"/>
  <c r="L536" i="45"/>
  <c r="L686" i="45"/>
  <c r="L841" i="45"/>
  <c r="L997" i="45"/>
  <c r="L314" i="45"/>
  <c r="M31" i="45"/>
  <c r="L1004" i="45"/>
  <c r="M619" i="45"/>
  <c r="L1096" i="45"/>
  <c r="M832" i="45"/>
  <c r="M913" i="45"/>
  <c r="L825" i="45"/>
  <c r="M967" i="45"/>
  <c r="L903" i="45"/>
  <c r="M424" i="45"/>
  <c r="M60" i="45"/>
  <c r="M443" i="45"/>
  <c r="M855" i="45"/>
  <c r="L441" i="45"/>
  <c r="L1048" i="45"/>
  <c r="M421" i="45"/>
  <c r="M658" i="45"/>
  <c r="M895" i="45"/>
  <c r="M434" i="45"/>
  <c r="L166" i="45"/>
  <c r="M953" i="45"/>
  <c r="L1023" i="45"/>
  <c r="M452" i="45"/>
  <c r="M695" i="45"/>
  <c r="L907" i="45"/>
  <c r="L875" i="45"/>
  <c r="L1068" i="45"/>
  <c r="L1098" i="45"/>
  <c r="L771" i="45"/>
  <c r="M944" i="45"/>
  <c r="L240" i="45"/>
  <c r="M285" i="45"/>
  <c r="L837" i="45"/>
  <c r="L730" i="45"/>
  <c r="L799" i="45"/>
  <c r="L513" i="45"/>
  <c r="M14" i="45"/>
  <c r="M529" i="45"/>
  <c r="M506" i="45"/>
  <c r="L816" i="45"/>
  <c r="M792" i="45"/>
  <c r="M776" i="45"/>
  <c r="M546" i="45"/>
  <c r="L886" i="45"/>
  <c r="L1062" i="45"/>
  <c r="M837" i="45"/>
  <c r="L641" i="45"/>
  <c r="M763" i="45"/>
  <c r="L611" i="45"/>
  <c r="M858" i="45"/>
  <c r="L1020" i="45"/>
  <c r="L746" i="45"/>
  <c r="L851" i="45"/>
  <c r="L316" i="45"/>
  <c r="M690" i="45"/>
  <c r="L1003" i="45"/>
  <c r="M650" i="45"/>
  <c r="M413" i="45"/>
  <c r="L461" i="45"/>
  <c r="L976" i="45"/>
  <c r="L745" i="45"/>
  <c r="M401" i="45"/>
  <c r="M682" i="45"/>
  <c r="M845" i="45"/>
  <c r="L293" i="45"/>
  <c r="L374" i="45"/>
  <c r="M939" i="45"/>
  <c r="M513" i="45"/>
  <c r="L966" i="45"/>
  <c r="L1076" i="45"/>
  <c r="M844" i="45"/>
  <c r="L257" i="45"/>
  <c r="M580" i="45"/>
  <c r="M556" i="45"/>
  <c r="M825" i="45"/>
  <c r="L35" i="45"/>
  <c r="L272" i="45"/>
  <c r="M521" i="45"/>
  <c r="L1001" i="45"/>
  <c r="L620" i="45"/>
  <c r="L767" i="45"/>
  <c r="L454" i="45"/>
  <c r="L73" i="45"/>
  <c r="L1030" i="45"/>
  <c r="L864" i="45"/>
  <c r="L465" i="45"/>
  <c r="L22" i="45"/>
  <c r="L383" i="45"/>
  <c r="M726" i="45"/>
  <c r="M603" i="45"/>
  <c r="L101" i="45"/>
  <c r="M853" i="45"/>
  <c r="L807" i="45"/>
  <c r="L263" i="45"/>
  <c r="M782" i="45"/>
  <c r="M44" i="45"/>
  <c r="M765" i="45"/>
  <c r="L866" i="45"/>
  <c r="L594" i="45"/>
  <c r="L1000" i="45"/>
  <c r="M643" i="45"/>
  <c r="L278" i="45"/>
  <c r="M769" i="45"/>
  <c r="L93" i="45"/>
  <c r="M649" i="45"/>
  <c r="M679" i="45"/>
  <c r="L896" i="45"/>
  <c r="L1010" i="45"/>
  <c r="L448" i="45"/>
  <c r="L102" i="45"/>
  <c r="L41" i="45"/>
  <c r="M807" i="45"/>
  <c r="L873" i="45"/>
  <c r="M740" i="45"/>
  <c r="L596" i="45"/>
  <c r="L475" i="45"/>
  <c r="L716" i="45"/>
  <c r="M286" i="45"/>
  <c r="M945" i="45"/>
  <c r="L273" i="45"/>
  <c r="M57" i="45"/>
  <c r="L455" i="45"/>
  <c r="L107" i="45"/>
  <c r="L544" i="45"/>
  <c r="L224" i="45"/>
  <c r="L28" i="45"/>
  <c r="L297" i="45"/>
  <c r="L921" i="45"/>
  <c r="M585" i="45"/>
  <c r="L955" i="45"/>
  <c r="L815" i="45"/>
  <c r="M962" i="45"/>
  <c r="L575" i="45"/>
  <c r="L710" i="45"/>
  <c r="M602" i="45"/>
  <c r="L632" i="45"/>
  <c r="L1057" i="45"/>
  <c r="L806" i="45"/>
  <c r="M450" i="45"/>
  <c r="L758" i="45"/>
  <c r="L299" i="45"/>
  <c r="M631" i="45"/>
  <c r="L830" i="45"/>
  <c r="L445" i="45"/>
  <c r="L442" i="45"/>
  <c r="M510" i="45"/>
  <c r="L779" i="45"/>
  <c r="L922" i="45"/>
  <c r="M894" i="45"/>
  <c r="L904" i="45"/>
  <c r="M435" i="45"/>
  <c r="M577" i="45"/>
  <c r="L741" i="45"/>
  <c r="L1005" i="45"/>
  <c r="M615" i="45"/>
  <c r="L258" i="45"/>
  <c r="L462" i="45"/>
  <c r="L932" i="45"/>
  <c r="M916" i="45"/>
  <c r="L76" i="45"/>
  <c r="L543" i="45"/>
  <c r="L946" i="45"/>
  <c r="M571" i="45"/>
  <c r="M279" i="45"/>
  <c r="M18" i="45"/>
  <c r="L589" i="45"/>
  <c r="M623" i="45"/>
  <c r="M42" i="45"/>
  <c r="L527" i="45"/>
  <c r="M26" i="45"/>
  <c r="L402" i="45"/>
  <c r="M971" i="45"/>
  <c r="M655" i="45"/>
  <c r="M411" i="45"/>
  <c r="L165" i="45"/>
  <c r="L684" i="45"/>
  <c r="M734" i="45"/>
  <c r="L552" i="45"/>
  <c r="L406" i="45"/>
  <c r="L738" i="45"/>
  <c r="L692" i="45"/>
  <c r="L743" i="45"/>
  <c r="M824" i="45"/>
  <c r="M620" i="45"/>
  <c r="L598" i="45"/>
  <c r="L21" i="45"/>
  <c r="L560" i="45"/>
  <c r="L69" i="45"/>
  <c r="M41" i="45"/>
  <c r="M813" i="45"/>
  <c r="L920" i="45"/>
  <c r="M373" i="45"/>
  <c r="L639" i="45"/>
  <c r="L899" i="45"/>
  <c r="M942" i="45"/>
  <c r="L980" i="45"/>
  <c r="L248" i="45"/>
  <c r="L507" i="45"/>
  <c r="L1035" i="45"/>
  <c r="M449" i="45"/>
  <c r="L306" i="45"/>
  <c r="L485" i="45"/>
  <c r="L656" i="45"/>
  <c r="L1070" i="45"/>
  <c r="L854" i="45"/>
  <c r="M756" i="45"/>
  <c r="L1066" i="45"/>
  <c r="L646" i="45"/>
  <c r="M903" i="45"/>
  <c r="L473" i="45"/>
  <c r="M786" i="45"/>
  <c r="L778" i="45"/>
  <c r="L819" i="45"/>
  <c r="L597" i="45"/>
  <c r="L1046" i="45"/>
  <c r="M674" i="45"/>
  <c r="L110" i="45"/>
  <c r="L88" i="45"/>
  <c r="M64" i="45"/>
  <c r="M637" i="45"/>
  <c r="L662" i="45"/>
  <c r="M567" i="45"/>
  <c r="M898" i="45"/>
  <c r="M826" i="45"/>
  <c r="M728" i="45"/>
  <c r="L879" i="45"/>
  <c r="M402" i="45"/>
  <c r="L963" i="45"/>
  <c r="M404" i="45"/>
  <c r="L927" i="45"/>
  <c r="L1078" i="45"/>
  <c r="L775" i="45"/>
  <c r="L739" i="45"/>
  <c r="L862" i="45"/>
  <c r="M471" i="45"/>
  <c r="L1029" i="45"/>
  <c r="M645" i="45"/>
  <c r="L164" i="45"/>
  <c r="M664" i="45"/>
  <c r="M377" i="45"/>
  <c r="L267" i="45"/>
  <c r="M610" i="45"/>
  <c r="M612" i="45"/>
  <c r="L995" i="45"/>
  <c r="M864" i="45"/>
  <c r="M412" i="45"/>
  <c r="M849" i="45"/>
  <c r="L582" i="45"/>
  <c r="M528" i="45"/>
  <c r="M768" i="45"/>
  <c r="M380" i="45"/>
  <c r="L989" i="45"/>
  <c r="L412" i="45"/>
  <c r="L694" i="45"/>
  <c r="L937" i="45"/>
  <c r="M814" i="45"/>
  <c r="M885" i="45"/>
  <c r="L1014" i="45"/>
  <c r="M469" i="45"/>
  <c r="M836" i="45"/>
  <c r="M65" i="45"/>
  <c r="L435" i="45"/>
  <c r="M36" i="45"/>
  <c r="M724" i="45"/>
  <c r="L759" i="45"/>
  <c r="L626" i="45"/>
  <c r="L1082" i="45"/>
  <c r="M609" i="45"/>
  <c r="M379" i="45"/>
  <c r="M681" i="45"/>
  <c r="M673" i="45"/>
  <c r="L506" i="45"/>
  <c r="M660" i="45"/>
  <c r="M51" i="45"/>
  <c r="L46" i="45"/>
  <c r="L63" i="45"/>
  <c r="L669" i="45"/>
  <c r="M974" i="45"/>
  <c r="L695" i="45"/>
  <c r="M414" i="45"/>
  <c r="L757" i="45"/>
  <c r="L629" i="45"/>
  <c r="M921" i="45"/>
  <c r="L1090" i="45"/>
  <c r="L664" i="45"/>
  <c r="L31" i="45"/>
  <c r="L508" i="45"/>
  <c r="M385" i="45"/>
  <c r="L593" i="45"/>
  <c r="M467" i="45"/>
  <c r="L719" i="45"/>
  <c r="M795" i="45"/>
  <c r="L698" i="45"/>
  <c r="M778" i="45"/>
  <c r="L49" i="45"/>
  <c r="L913" i="45"/>
  <c r="L419" i="45"/>
  <c r="L1094" i="45"/>
  <c r="L260" i="45"/>
  <c r="M487" i="45"/>
  <c r="M363" i="45"/>
  <c r="L535" i="45"/>
  <c r="L774" i="45"/>
  <c r="M876" i="45"/>
  <c r="M238" i="45"/>
  <c r="L893" i="45"/>
  <c r="M455" i="45"/>
  <c r="M575" i="45"/>
  <c r="L509" i="45"/>
  <c r="M927" i="45"/>
  <c r="M524" i="45"/>
  <c r="L105" i="45"/>
  <c r="L505" i="45"/>
  <c r="M58" i="45"/>
  <c r="M287" i="45"/>
  <c r="L718" i="45"/>
  <c r="L303" i="45"/>
  <c r="L1052" i="45"/>
  <c r="L26" i="45"/>
  <c r="L330" i="45"/>
  <c r="M745" i="45"/>
  <c r="L219" i="45"/>
  <c r="M397" i="45"/>
  <c r="M368" i="45"/>
  <c r="L797" i="45"/>
  <c r="M361" i="45"/>
  <c r="M737" i="45"/>
  <c r="M20" i="45"/>
  <c r="L6" i="45"/>
  <c r="M854" i="45"/>
  <c r="L285" i="45"/>
  <c r="L541" i="45"/>
  <c r="L484" i="45"/>
  <c r="L1088" i="45"/>
  <c r="L98" i="45"/>
  <c r="L606" i="45"/>
  <c r="L546" i="45"/>
  <c r="M926" i="45"/>
  <c r="L265" i="45"/>
  <c r="L727" i="45"/>
  <c r="L463" i="45"/>
  <c r="M692" i="45"/>
  <c r="M616" i="45"/>
  <c r="L259" i="45"/>
  <c r="M563" i="45"/>
  <c r="L876" i="45"/>
  <c r="L559" i="45"/>
  <c r="L386" i="45"/>
  <c r="M63" i="45"/>
  <c r="M371" i="45"/>
  <c r="M74" i="45"/>
  <c r="L242" i="45"/>
  <c r="M774" i="45"/>
  <c r="M634" i="45"/>
  <c r="M785" i="45"/>
  <c r="M396" i="45"/>
  <c r="M676" i="45"/>
  <c r="L447" i="45"/>
  <c r="L877" i="45"/>
  <c r="M440" i="45"/>
  <c r="M922" i="45"/>
  <c r="L106" i="45"/>
  <c r="L702" i="45"/>
  <c r="M446" i="45"/>
  <c r="M536" i="45"/>
  <c r="L192" i="45"/>
  <c r="L685" i="45"/>
  <c r="L531" i="45"/>
  <c r="L208" i="45"/>
  <c r="M788" i="45"/>
  <c r="L820" i="45"/>
  <c r="L840" i="45"/>
  <c r="L898" i="45"/>
  <c r="L800" i="45"/>
  <c r="M703" i="45"/>
  <c r="L836" i="45"/>
  <c r="L892" i="45"/>
  <c r="L576" i="45"/>
  <c r="L733" i="45"/>
  <c r="M46" i="45"/>
  <c r="L984" i="45"/>
  <c r="M549" i="45"/>
  <c r="M888" i="45"/>
  <c r="L96" i="45"/>
  <c r="L235" i="45"/>
  <c r="L355" i="45"/>
  <c r="L220" i="45"/>
  <c r="L281" i="45"/>
  <c r="L286" i="45"/>
  <c r="M564" i="45"/>
  <c r="L563" i="45"/>
  <c r="L590" i="45"/>
  <c r="L832" i="45"/>
  <c r="L289" i="45"/>
  <c r="L218" i="45"/>
  <c r="L239" i="45"/>
  <c r="M871" i="45"/>
  <c r="L654" i="45"/>
  <c r="M59" i="45"/>
  <c r="L808" i="45"/>
  <c r="M272" i="45"/>
  <c r="M632" i="45"/>
  <c r="L602" i="45"/>
  <c r="M465" i="45"/>
  <c r="L1028" i="45"/>
  <c r="L847" i="45"/>
  <c r="L689" i="45"/>
  <c r="L1085" i="45"/>
  <c r="L1060" i="45"/>
  <c r="L817" i="45"/>
  <c r="L991" i="45"/>
  <c r="M883" i="45"/>
  <c r="M865" i="45"/>
  <c r="M15" i="45"/>
  <c r="L153" i="45"/>
  <c r="M236" i="45"/>
  <c r="L388" i="45"/>
  <c r="L87" i="45"/>
  <c r="L1086" i="45"/>
  <c r="L1051" i="45"/>
  <c r="L848" i="45"/>
  <c r="M256" i="45"/>
  <c r="M698" i="45"/>
  <c r="L91" i="45"/>
  <c r="M696" i="45"/>
  <c r="L1031" i="45"/>
  <c r="L908" i="45"/>
  <c r="M867" i="45"/>
  <c r="L67" i="45"/>
  <c r="L396" i="45"/>
  <c r="L112" i="45"/>
  <c r="M613" i="45"/>
  <c r="L516" i="45"/>
  <c r="M532" i="45"/>
  <c r="M284" i="45"/>
  <c r="L550" i="45"/>
  <c r="M641" i="45"/>
  <c r="L974" i="45"/>
  <c r="L591" i="45"/>
  <c r="L1039" i="45"/>
  <c r="M237" i="45"/>
  <c r="L681" i="45"/>
  <c r="L1056" i="45"/>
  <c r="L1009" i="45"/>
  <c r="L56" i="45"/>
  <c r="L151" i="45"/>
  <c r="M891" i="45"/>
  <c r="M654" i="45"/>
  <c r="M573" i="45"/>
  <c r="L203" i="45"/>
  <c r="M605" i="45"/>
  <c r="M622" i="45"/>
  <c r="L561" i="45"/>
  <c r="M464" i="45"/>
  <c r="L75" i="45"/>
  <c r="M608" i="45"/>
  <c r="L633" i="45"/>
  <c r="M729" i="45"/>
  <c r="L167" i="45"/>
  <c r="L700" i="45"/>
  <c r="M872" i="45"/>
  <c r="L926" i="45"/>
  <c r="L233" i="45"/>
  <c r="L763" i="45"/>
  <c r="M701" i="45"/>
  <c r="M362" i="45"/>
  <c r="L1055" i="45"/>
  <c r="L952" i="45"/>
  <c r="L188" i="45"/>
  <c r="M693" i="45"/>
  <c r="M694" i="45"/>
  <c r="L616" i="45"/>
  <c r="L706" i="45"/>
  <c r="L196" i="45"/>
  <c r="L749" i="45"/>
  <c r="L565" i="45"/>
  <c r="M924" i="45"/>
  <c r="M382" i="45"/>
  <c r="L708" i="45"/>
  <c r="M790" i="45"/>
  <c r="L79" i="45"/>
  <c r="L407" i="45"/>
  <c r="L982" i="45"/>
  <c r="L959" i="45"/>
  <c r="L25" i="45"/>
  <c r="L221" i="45"/>
  <c r="L440" i="45"/>
  <c r="M572" i="45"/>
  <c r="L724" i="45"/>
  <c r="M599" i="45"/>
  <c r="L476" i="45"/>
  <c r="M596" i="45"/>
  <c r="M445" i="45"/>
  <c r="M626" i="45"/>
  <c r="M569" i="45"/>
  <c r="M764" i="45"/>
  <c r="M936" i="45"/>
  <c r="M758" i="45"/>
  <c r="L839" i="45"/>
  <c r="L528" i="45"/>
  <c r="L993" i="45"/>
  <c r="L780" i="45"/>
  <c r="M29" i="45"/>
  <c r="L108" i="45"/>
  <c r="L948" i="45"/>
  <c r="L919" i="45"/>
  <c r="M648" i="45"/>
  <c r="L390" i="45"/>
  <c r="M16" i="45"/>
  <c r="M598" i="45"/>
  <c r="L194" i="45"/>
  <c r="M700" i="45"/>
  <c r="M773" i="45"/>
  <c r="M270" i="45"/>
  <c r="M478" i="45"/>
  <c r="L776" i="45"/>
  <c r="M829" i="45"/>
  <c r="L1027" i="45"/>
  <c r="M727" i="45"/>
  <c r="M806" i="45"/>
  <c r="L446" i="45"/>
  <c r="M390" i="45"/>
  <c r="L965" i="45"/>
  <c r="L696" i="45"/>
  <c r="M433" i="45"/>
  <c r="M456" i="45"/>
  <c r="M268" i="45"/>
  <c r="M410" i="45"/>
  <c r="M833" i="45"/>
  <c r="M484" i="45"/>
  <c r="L912" i="45"/>
  <c r="M427" i="45"/>
  <c r="L994" i="45"/>
  <c r="L887" i="45"/>
  <c r="L1015" i="45"/>
  <c r="L731" i="45"/>
  <c r="M597" i="45"/>
  <c r="L617" i="45"/>
  <c r="L551" i="45"/>
  <c r="L1097" i="45"/>
  <c r="M518" i="45"/>
  <c r="L833" i="45"/>
  <c r="M880" i="45"/>
  <c r="L823" i="45"/>
  <c r="L27" i="45"/>
  <c r="L829" i="45"/>
  <c r="M744" i="45"/>
  <c r="L856" i="45"/>
  <c r="M266" i="45"/>
  <c r="M395" i="45"/>
  <c r="M574" i="45"/>
  <c r="L443" i="45"/>
  <c r="M771" i="45"/>
  <c r="M457" i="45"/>
  <c r="M583" i="45"/>
  <c r="L770" i="45"/>
  <c r="L1011" i="45"/>
  <c r="L747" i="45"/>
  <c r="M539" i="45"/>
  <c r="L772" i="45"/>
  <c r="L111" i="45"/>
  <c r="M805" i="45"/>
  <c r="L979" i="45"/>
  <c r="M960" i="45"/>
  <c r="M293" i="45"/>
  <c r="L725" i="45"/>
  <c r="L185" i="45"/>
  <c r="M13" i="45"/>
  <c r="M282" i="45"/>
  <c r="L914" i="45"/>
  <c r="M459" i="45"/>
  <c r="L205" i="45"/>
  <c r="L870" i="45"/>
  <c r="L284" i="45"/>
  <c r="L843" i="45"/>
  <c r="L410" i="45"/>
  <c r="M822" i="45"/>
  <c r="M535" i="45"/>
  <c r="M366" i="45"/>
  <c r="M968" i="45"/>
  <c r="L1073" i="45"/>
  <c r="L863" i="45"/>
  <c r="M918" i="45"/>
  <c r="L250" i="45"/>
  <c r="L104" i="45"/>
  <c r="L439" i="45"/>
  <c r="L294" i="45"/>
  <c r="M245" i="45"/>
  <c r="M520" i="45"/>
  <c r="L578" i="45"/>
  <c r="L571" i="45"/>
  <c r="L430" i="45"/>
  <c r="L313" i="45"/>
  <c r="L588" i="45"/>
  <c r="M288" i="45"/>
  <c r="M512" i="45"/>
  <c r="M675" i="45"/>
  <c r="M68" i="45"/>
  <c r="L230" i="45"/>
  <c r="M22" i="45"/>
  <c r="M376" i="45"/>
  <c r="M919" i="45"/>
  <c r="M552" i="45"/>
  <c r="M35" i="45"/>
  <c r="L624" i="45"/>
  <c r="L1006" i="45"/>
  <c r="M248" i="45"/>
  <c r="L881" i="45"/>
  <c r="M21" i="45"/>
  <c r="L585" i="45"/>
  <c r="L251" i="45"/>
  <c r="M374" i="45"/>
  <c r="L910" i="45"/>
  <c r="M710" i="45"/>
  <c r="M250" i="45"/>
  <c r="M475" i="45"/>
  <c r="M753" i="45"/>
  <c r="M389" i="45"/>
  <c r="L756" i="45"/>
  <c r="M702" i="45"/>
  <c r="L1026" i="45"/>
  <c r="M73" i="45"/>
  <c r="M430" i="45"/>
  <c r="M555" i="45"/>
  <c r="L261" i="45"/>
  <c r="L216" i="45"/>
  <c r="L872" i="45"/>
  <c r="L331" i="45"/>
  <c r="L241" i="45"/>
  <c r="L510" i="45"/>
  <c r="L674" i="45"/>
  <c r="L547" i="45"/>
  <c r="L652" i="45"/>
  <c r="L1064" i="45"/>
  <c r="M639" i="45"/>
  <c r="L453" i="45"/>
  <c r="M815" i="45"/>
  <c r="L532" i="45"/>
  <c r="L885" i="45"/>
  <c r="L451" i="45"/>
  <c r="M906" i="45"/>
  <c r="L728" i="45"/>
  <c r="M509" i="45"/>
  <c r="L882" i="45"/>
  <c r="L416" i="45"/>
  <c r="L16" i="45"/>
  <c r="L1034" i="45"/>
  <c r="M538" i="45"/>
  <c r="L972" i="45"/>
  <c r="L100" i="45"/>
  <c r="L924" i="45"/>
  <c r="L744" i="45"/>
  <c r="L310" i="45"/>
  <c r="M886" i="45"/>
  <c r="M53" i="45"/>
  <c r="L486" i="45"/>
  <c r="M783" i="45"/>
  <c r="L424" i="45"/>
  <c r="L742" i="45"/>
  <c r="M364" i="45"/>
  <c r="M938" i="45"/>
  <c r="L867" i="45"/>
  <c r="L387" i="45"/>
  <c r="L680" i="45"/>
  <c r="M755" i="45"/>
  <c r="L1037" i="45"/>
  <c r="L566" i="45"/>
  <c r="M242" i="45"/>
  <c r="L68" i="45"/>
  <c r="L954" i="45"/>
  <c r="M600" i="45"/>
  <c r="L7" i="45"/>
  <c r="L1007" i="45"/>
  <c r="M243" i="45"/>
  <c r="L564" i="45"/>
  <c r="L715" i="45"/>
  <c r="L845" i="45"/>
  <c r="L189" i="45"/>
  <c r="L663" i="45"/>
  <c r="L755" i="45"/>
  <c r="L71" i="45"/>
  <c r="M517" i="45"/>
  <c r="L673" i="45"/>
  <c r="M911" i="45"/>
  <c r="L677" i="45"/>
  <c r="L391" i="45"/>
  <c r="M493" i="45"/>
  <c r="L542" i="45"/>
  <c r="L996" i="45"/>
  <c r="L95" i="45"/>
  <c r="M870" i="45"/>
  <c r="L1033" i="45"/>
  <c r="L961" i="45"/>
  <c r="L766" i="45"/>
  <c r="L938" i="45"/>
  <c r="M522" i="45"/>
  <c r="L255" i="45"/>
  <c r="M519" i="45"/>
  <c r="L573" i="45"/>
  <c r="L809" i="45"/>
  <c r="L653" i="45"/>
  <c r="L810" i="45"/>
  <c r="M425" i="45"/>
  <c r="M803" i="45"/>
  <c r="L246" i="45"/>
  <c r="L650" i="45"/>
  <c r="L228" i="45"/>
  <c r="L732" i="45"/>
  <c r="L470" i="45"/>
  <c r="L438" i="45"/>
  <c r="L481" i="45"/>
  <c r="L1063" i="45"/>
  <c r="M816" i="45"/>
  <c r="L942" i="45"/>
  <c r="L207" i="45"/>
  <c r="M540" i="45"/>
  <c r="L57" i="45"/>
  <c r="L524" i="45"/>
  <c r="M247" i="45"/>
  <c r="M935" i="45"/>
  <c r="L193" i="45"/>
  <c r="L895" i="45"/>
  <c r="M387" i="45"/>
  <c r="M923" i="45"/>
  <c r="M718" i="45"/>
  <c r="L676" i="45"/>
  <c r="L353" i="45"/>
  <c r="M630" i="45"/>
  <c r="M831" i="45"/>
  <c r="M752" i="45"/>
  <c r="L861" i="45"/>
  <c r="L1067" i="45"/>
  <c r="L431" i="45"/>
  <c r="L554" i="45"/>
  <c r="L1044" i="45"/>
  <c r="M930" i="45"/>
  <c r="L600" i="45"/>
  <c r="M738" i="45"/>
  <c r="M508" i="45"/>
  <c r="L201" i="45"/>
  <c r="L699" i="45"/>
  <c r="M668" i="45"/>
  <c r="L655" i="45"/>
  <c r="M32" i="45"/>
  <c r="L262" i="45"/>
  <c r="L372" i="45"/>
  <c r="M760" i="45"/>
  <c r="M39" i="45"/>
  <c r="L661" i="45"/>
  <c r="L1002" i="45"/>
  <c r="L389" i="45"/>
  <c r="M431" i="45"/>
  <c r="M486" i="45"/>
  <c r="M490" i="45"/>
  <c r="M948" i="45"/>
  <c r="M601" i="45"/>
  <c r="M234" i="45"/>
  <c r="M628" i="45"/>
  <c r="L891" i="45"/>
  <c r="M672" i="45"/>
  <c r="L290" i="45"/>
  <c r="M246" i="45"/>
  <c r="L983" i="45"/>
  <c r="L368" i="45"/>
  <c r="M697" i="45"/>
  <c r="L1022" i="45"/>
  <c r="L1095" i="45"/>
  <c r="L382" i="45"/>
  <c r="M405" i="45"/>
  <c r="L433" i="45"/>
  <c r="L291" i="45"/>
  <c r="L312" i="45"/>
  <c r="M810" i="45"/>
  <c r="L206" i="45"/>
  <c r="L332" i="45"/>
  <c r="L520" i="45"/>
  <c r="L783" i="45"/>
  <c r="M265" i="45"/>
  <c r="L690" i="45"/>
  <c r="M954" i="45"/>
  <c r="M365" i="45"/>
  <c r="L826" i="45"/>
  <c r="L693" i="45"/>
  <c r="L865" i="45"/>
  <c r="M607" i="45"/>
  <c r="M606" i="45"/>
  <c r="M407" i="45"/>
  <c r="L1069" i="45"/>
  <c r="L643" i="45"/>
  <c r="M526" i="45"/>
  <c r="L80" i="45"/>
  <c r="M392" i="45"/>
  <c r="L40" i="45"/>
  <c r="M470" i="45"/>
  <c r="M261" i="45"/>
  <c r="L537" i="45"/>
  <c r="M970" i="45"/>
  <c r="L764" i="45"/>
  <c r="M568" i="45"/>
  <c r="L956" i="45"/>
  <c r="L468" i="45"/>
  <c r="M791" i="45"/>
  <c r="L936" i="45"/>
  <c r="L934" i="45"/>
  <c r="L211" i="45"/>
  <c r="L659" i="45"/>
  <c r="M453" i="45"/>
  <c r="L811" i="45"/>
  <c r="L750" i="45"/>
  <c r="L227" i="45"/>
  <c r="L909" i="45"/>
  <c r="M66" i="45"/>
  <c r="L1043" i="45"/>
  <c r="M851" i="45"/>
  <c r="L1017" i="45"/>
  <c r="L794" i="45"/>
  <c r="M62" i="45"/>
  <c r="L161" i="45"/>
  <c r="L449" i="45"/>
  <c r="M671" i="45"/>
  <c r="L985" i="45"/>
  <c r="L1093" i="45"/>
  <c r="L915" i="45"/>
  <c r="L354" i="45"/>
  <c r="M48" i="45"/>
  <c r="L790" i="45"/>
  <c r="M37" i="45"/>
  <c r="L592" i="45"/>
  <c r="L569" i="45"/>
  <c r="L712" i="45"/>
  <c r="M914" i="45"/>
  <c r="L1012" i="45"/>
  <c r="L630" i="45"/>
  <c r="L1042" i="45"/>
  <c r="M56" i="45"/>
  <c r="M955" i="45"/>
  <c r="M617" i="45"/>
  <c r="L491" i="45"/>
  <c r="L988" i="45"/>
  <c r="M748" i="45"/>
  <c r="L511" i="45"/>
  <c r="M925" i="45"/>
  <c r="M647" i="45"/>
  <c r="L649" i="45"/>
  <c r="M947" i="45"/>
  <c r="L37" i="45"/>
  <c r="L163" i="45"/>
  <c r="M651" i="45"/>
  <c r="M481" i="45"/>
  <c r="M253" i="45"/>
  <c r="L400" i="45"/>
  <c r="L713" i="45"/>
  <c r="L846" i="45"/>
  <c r="L33" i="45"/>
  <c r="L279" i="45"/>
  <c r="M667" i="45"/>
  <c r="L381" i="45"/>
  <c r="L868" i="45"/>
  <c r="M766" i="45"/>
  <c r="L539" i="45"/>
  <c r="M530" i="45"/>
  <c r="L437" i="45"/>
  <c r="M393" i="45"/>
  <c r="M233" i="45"/>
  <c r="M787" i="45"/>
  <c r="L397" i="45"/>
  <c r="L667" i="45"/>
  <c r="M251" i="45"/>
  <c r="M714" i="45"/>
  <c r="L648" i="45"/>
  <c r="L1021" i="45"/>
  <c r="L493" i="45"/>
  <c r="M523" i="45"/>
  <c r="L232" i="45"/>
  <c r="L1080" i="45"/>
  <c r="L249" i="45"/>
  <c r="L787" i="45"/>
  <c r="L802" i="45"/>
  <c r="M743" i="45"/>
  <c r="L99" i="45"/>
  <c r="M848" i="45"/>
  <c r="M566" i="45"/>
  <c r="M507" i="45"/>
  <c r="M812" i="45"/>
  <c r="M868" i="45"/>
  <c r="L474" i="45"/>
  <c r="M494" i="45"/>
  <c r="L199" i="45"/>
  <c r="L213" i="45"/>
  <c r="M289" i="45"/>
  <c r="M398" i="45"/>
  <c r="M30" i="45"/>
  <c r="L70" i="45"/>
  <c r="M904" i="45"/>
  <c r="L72" i="45"/>
  <c r="M772" i="45"/>
  <c r="L236" i="45"/>
  <c r="L986" i="45"/>
  <c r="L477" i="45"/>
  <c r="M636" i="45"/>
  <c r="M869" i="45"/>
  <c r="L967" i="45"/>
  <c r="L81" i="45"/>
  <c r="L889" i="45"/>
  <c r="M711" i="45"/>
  <c r="M733" i="45"/>
  <c r="L44" i="45"/>
  <c r="M25" i="45"/>
  <c r="L405" i="45"/>
  <c r="L456" i="45"/>
  <c r="M590" i="45"/>
  <c r="L15" i="45"/>
  <c r="M562" i="45"/>
  <c r="L549" i="45"/>
  <c r="L85" i="45"/>
  <c r="M72" i="45"/>
  <c r="M255" i="45"/>
  <c r="M834" i="45"/>
  <c r="L20" i="45"/>
  <c r="L434" i="45"/>
  <c r="L883" i="45"/>
  <c r="M386" i="45"/>
  <c r="L162" i="45"/>
  <c r="M559" i="45"/>
  <c r="L414" i="45"/>
  <c r="M713" i="45"/>
  <c r="L586" i="45"/>
  <c r="L813" i="45"/>
  <c r="M931" i="45"/>
  <c r="L627" i="45"/>
  <c r="L401" i="45"/>
  <c r="M860" i="45"/>
  <c r="L709" i="45"/>
  <c r="L902" i="45"/>
  <c r="M767" i="45"/>
  <c r="L804" i="45"/>
  <c r="L426" i="45"/>
  <c r="M47" i="45"/>
  <c r="M275" i="45"/>
  <c r="M258" i="45"/>
  <c r="M821" i="45"/>
  <c r="L423" i="45"/>
  <c r="M818" i="45"/>
  <c r="L150" i="45"/>
  <c r="M754" i="45"/>
  <c r="L39" i="45"/>
  <c r="L640" i="45"/>
  <c r="L459" i="45"/>
  <c r="M662" i="45"/>
  <c r="M757" i="45"/>
  <c r="M472" i="45"/>
  <c r="L452" i="45"/>
  <c r="L467" i="45"/>
  <c r="M937" i="45"/>
  <c r="M717" i="45"/>
  <c r="L247" i="45"/>
  <c r="M422" i="45"/>
  <c r="M677" i="45"/>
  <c r="M591" i="45"/>
  <c r="L429" i="45"/>
  <c r="M946" i="45"/>
  <c r="M784" i="45"/>
  <c r="M515" i="45"/>
  <c r="L704" i="45"/>
  <c r="M882" i="45"/>
  <c r="L683" i="45"/>
  <c r="L370" i="45"/>
  <c r="M391" i="45"/>
  <c r="L720" i="45"/>
  <c r="M537" i="45"/>
  <c r="M910" i="45"/>
  <c r="L427" i="45"/>
  <c r="L517" i="45"/>
  <c r="L159" i="45"/>
  <c r="L842" i="45"/>
  <c r="L408" i="45"/>
  <c r="L515" i="45"/>
  <c r="L614" i="45"/>
  <c r="M840" i="45"/>
  <c r="M466" i="45"/>
  <c r="L234" i="45"/>
  <c r="L723" i="45"/>
  <c r="M961" i="45"/>
  <c r="L371" i="45"/>
  <c r="M881" i="45"/>
  <c r="L172" i="45"/>
  <c r="L361" i="45"/>
  <c r="L784" i="45"/>
  <c r="M850" i="45"/>
  <c r="L540" i="45"/>
  <c r="M830" i="45"/>
  <c r="L773" i="45"/>
  <c r="L90" i="45"/>
  <c r="L605" i="45"/>
  <c r="L244" i="45"/>
  <c r="L814" i="45"/>
  <c r="M725" i="45"/>
  <c r="M477" i="45"/>
  <c r="M49" i="45"/>
  <c r="M579" i="45"/>
  <c r="M889" i="45"/>
  <c r="L793" i="45"/>
  <c r="L768" i="45"/>
  <c r="L609" i="45"/>
  <c r="L170" i="45"/>
  <c r="L792" i="45"/>
  <c r="L12" i="45"/>
  <c r="L583" i="45"/>
  <c r="L533" i="45"/>
  <c r="L514" i="45"/>
  <c r="L668" i="45"/>
  <c r="L703" i="45"/>
  <c r="L638" i="45"/>
  <c r="M260" i="45"/>
  <c r="M399" i="45"/>
  <c r="M533" i="45"/>
  <c r="L1038" i="45"/>
  <c r="L24" i="45"/>
  <c r="L152" i="45"/>
  <c r="L522" i="45"/>
  <c r="L460" i="45"/>
  <c r="M884" i="45"/>
  <c r="L404" i="45"/>
  <c r="M857" i="45"/>
  <c r="L999" i="45"/>
  <c r="L603" i="45"/>
  <c r="L916" i="45"/>
  <c r="M928" i="45"/>
  <c r="L529" i="45"/>
  <c r="L1036" i="45"/>
  <c r="L238" i="45"/>
  <c r="M828" i="45"/>
  <c r="M892" i="45"/>
  <c r="L928" i="45"/>
  <c r="L277" i="45"/>
  <c r="L209" i="45"/>
  <c r="L906" i="45"/>
  <c r="L612" i="45"/>
  <c r="M625" i="45"/>
  <c r="L457" i="45"/>
  <c r="L53" i="45"/>
  <c r="M454" i="45"/>
  <c r="L981" i="45"/>
  <c r="M55" i="45"/>
  <c r="L492" i="45"/>
  <c r="L1016" i="45"/>
  <c r="L1077" i="45"/>
  <c r="L796" i="45"/>
  <c r="L568" i="45"/>
  <c r="M657" i="45"/>
  <c r="L1083" i="45"/>
  <c r="M621" i="45"/>
  <c r="L998" i="45"/>
  <c r="M269" i="45"/>
  <c r="M646" i="45"/>
  <c r="L264" i="45"/>
  <c r="L567" i="45"/>
  <c r="L1047" i="45"/>
  <c r="M11" i="45"/>
  <c r="L109" i="45"/>
  <c r="M611" i="45"/>
  <c r="L458" i="45"/>
  <c r="L329" i="45"/>
  <c r="M17" i="45"/>
  <c r="L60" i="45"/>
  <c r="L789" i="45"/>
  <c r="L753" i="45"/>
  <c r="L714" i="45"/>
  <c r="L266" i="45"/>
  <c r="L736" i="45"/>
  <c r="L688" i="45"/>
  <c r="L274" i="45"/>
  <c r="L658" i="45"/>
  <c r="L160" i="45"/>
  <c r="M934" i="45"/>
  <c r="M861" i="45"/>
  <c r="L601" i="45"/>
  <c r="L697" i="45"/>
  <c r="L154" i="45"/>
  <c r="L518" i="45"/>
  <c r="M799" i="45"/>
  <c r="L584" i="45"/>
  <c r="L186" i="45"/>
  <c r="L580" i="45"/>
  <c r="L760" i="45"/>
  <c r="M720" i="45"/>
  <c r="L949" i="45"/>
  <c r="L1041" i="45"/>
  <c r="L631" i="45"/>
  <c r="L226" i="45"/>
  <c r="M71" i="45"/>
  <c r="L394" i="45"/>
  <c r="M408" i="45"/>
  <c r="L217" i="45"/>
  <c r="L64" i="45"/>
  <c r="L548" i="45"/>
  <c r="M28" i="45"/>
  <c r="M558" i="45"/>
  <c r="L253" i="45"/>
  <c r="L270" i="45"/>
  <c r="M950" i="45"/>
  <c r="L618" i="45"/>
  <c r="M905" i="45"/>
  <c r="L923" i="45"/>
  <c r="L362" i="45"/>
  <c r="L1053" i="45"/>
  <c r="L78" i="45"/>
  <c r="L268" i="45"/>
  <c r="M460" i="45"/>
  <c r="M941" i="45"/>
  <c r="M578" i="45"/>
  <c r="M797" i="45"/>
  <c r="M741" i="45"/>
  <c r="M593" i="45"/>
  <c r="M527" i="45"/>
  <c r="L385" i="45"/>
  <c r="L280" i="45"/>
  <c r="M257" i="45"/>
  <c r="L61" i="45"/>
  <c r="L1072" i="45"/>
  <c r="L857" i="45"/>
  <c r="L734" i="45"/>
  <c r="M267" i="45"/>
  <c r="L581" i="45"/>
  <c r="M417" i="45"/>
  <c r="M820" i="45"/>
  <c r="M949" i="45"/>
  <c r="L168" i="45"/>
  <c r="L214" i="45"/>
  <c r="L471" i="45"/>
  <c r="L1061" i="45"/>
  <c r="M283" i="45"/>
  <c r="L45" i="45"/>
  <c r="L480" i="45"/>
  <c r="L855" i="45"/>
  <c r="M259" i="45"/>
  <c r="M70" i="45"/>
  <c r="M920" i="45"/>
  <c r="L17" i="45"/>
  <c r="L14" i="45"/>
  <c r="M964" i="45"/>
  <c r="M589" i="45"/>
  <c r="M896" i="45"/>
  <c r="L905" i="45"/>
  <c r="L1071" i="45"/>
  <c r="L365" i="45"/>
  <c r="M485" i="45"/>
  <c r="M957" i="45"/>
  <c r="L86" i="45"/>
  <c r="M802" i="45"/>
  <c r="M969" i="45"/>
  <c r="M271" i="45"/>
  <c r="M800" i="45"/>
  <c r="M416" i="45"/>
  <c r="L223" i="45"/>
  <c r="L844" i="45"/>
  <c r="M383" i="45"/>
  <c r="L276" i="45"/>
  <c r="L729" i="45"/>
  <c r="L929" i="45"/>
  <c r="M823" i="45"/>
  <c r="L243" i="45"/>
  <c r="M644" i="45"/>
  <c r="L834" i="45"/>
  <c r="M746" i="45"/>
  <c r="L308" i="45"/>
  <c r="M633" i="45"/>
  <c r="L82" i="45"/>
  <c r="M750" i="45"/>
  <c r="L50" i="45"/>
  <c r="M686" i="45"/>
  <c r="L187" i="45"/>
  <c r="L619" i="45"/>
  <c r="M406" i="45"/>
  <c r="M897" i="45"/>
  <c r="M901" i="45"/>
  <c r="L604" i="45"/>
  <c r="M956" i="45"/>
  <c r="L853" i="45"/>
  <c r="M879" i="45"/>
  <c r="L364" i="45"/>
  <c r="L964" i="45"/>
  <c r="M241" i="45"/>
  <c r="M565" i="45"/>
  <c r="M761" i="45"/>
  <c r="M492" i="45"/>
  <c r="L613" i="45"/>
  <c r="M907" i="45"/>
  <c r="L38" i="45"/>
  <c r="M551" i="45"/>
  <c r="L245" i="45"/>
  <c r="L198" i="45"/>
  <c r="L415" i="45"/>
  <c r="M691" i="45"/>
  <c r="M235" i="45"/>
  <c r="L377" i="45"/>
  <c r="L521" i="45"/>
  <c r="L682" i="45"/>
  <c r="M291" i="45"/>
  <c r="M461" i="45"/>
  <c r="L717" i="45"/>
  <c r="M384" i="45"/>
  <c r="M627" i="45"/>
  <c r="L960" i="45"/>
  <c r="L97" i="45"/>
  <c r="L478" i="45"/>
  <c r="M69" i="45"/>
  <c r="L645" i="45"/>
  <c r="L231" i="45"/>
  <c r="L577" i="45"/>
  <c r="L691" i="45"/>
  <c r="M480" i="45"/>
  <c r="L237" i="45"/>
  <c r="L939" i="45"/>
  <c r="L1018" i="45"/>
  <c r="L487" i="45"/>
  <c r="L769" i="45"/>
  <c r="L538" i="45"/>
  <c r="M52" i="45"/>
  <c r="M394" i="45"/>
  <c r="M642" i="45"/>
  <c r="M838" i="45"/>
  <c r="L722" i="45"/>
  <c r="L607" i="45"/>
  <c r="L472" i="45"/>
  <c r="M429" i="45"/>
  <c r="M595" i="45"/>
  <c r="M418" i="45"/>
  <c r="M444" i="45"/>
  <c r="L636" i="45"/>
  <c r="L951" i="45"/>
  <c r="L204" i="45"/>
  <c r="L479" i="45"/>
  <c r="L47" i="45"/>
  <c r="L83" i="45"/>
  <c r="M388" i="45"/>
  <c r="L288" i="45"/>
  <c r="M252" i="45"/>
  <c r="L30" i="45"/>
  <c r="L943" i="45"/>
  <c r="M887" i="45"/>
  <c r="L735" i="45"/>
  <c r="L489" i="45"/>
  <c r="M474" i="45"/>
  <c r="L519" i="45"/>
  <c r="M835" i="45"/>
  <c r="M801" i="45"/>
  <c r="M827" i="45"/>
  <c r="L282" i="45"/>
  <c r="M721" i="45"/>
  <c r="L29" i="45"/>
  <c r="L8" i="45"/>
  <c r="L660" i="45"/>
  <c r="L570" i="45"/>
  <c r="M588" i="45"/>
  <c r="L52" i="45"/>
  <c r="M779" i="45"/>
  <c r="M280" i="45"/>
  <c r="M43" i="45"/>
  <c r="L894" i="45"/>
  <c r="L62" i="45"/>
  <c r="L311" i="45"/>
  <c r="M262" i="45"/>
  <c r="M777" i="45"/>
  <c r="M50" i="45"/>
  <c r="M277" i="45"/>
  <c r="L420" i="45"/>
  <c r="M716" i="45"/>
  <c r="M653" i="45"/>
  <c r="M863" i="45"/>
  <c r="L1045" i="45"/>
  <c r="L782" i="45"/>
  <c r="L334" i="45"/>
  <c r="L953" i="45"/>
  <c r="L822" i="45"/>
  <c r="M582" i="45"/>
  <c r="M742" i="45"/>
  <c r="M570" i="45"/>
  <c r="M723" i="45"/>
  <c r="L666" i="45"/>
  <c r="M794" i="45"/>
  <c r="M915" i="45"/>
  <c r="M463" i="45"/>
  <c r="L803" i="45"/>
  <c r="M669" i="45"/>
  <c r="L526" i="45"/>
  <c r="L545" i="45"/>
  <c r="M557" i="45"/>
  <c r="L222" i="45"/>
  <c r="M629" i="45"/>
  <c r="L622" i="45"/>
  <c r="L494" i="45"/>
  <c r="M878" i="45"/>
  <c r="M505" i="45"/>
  <c r="L562" i="45"/>
  <c r="M420" i="45"/>
  <c r="M688" i="45"/>
  <c r="L525" i="45"/>
  <c r="L197" i="45"/>
  <c r="M811" i="45"/>
  <c r="L51" i="45"/>
  <c r="M929" i="45"/>
  <c r="M281" i="45"/>
  <c r="L777" i="45"/>
  <c r="L958" i="45"/>
  <c r="L625" i="45"/>
  <c r="L572" i="45"/>
  <c r="M476" i="45"/>
  <c r="L751" i="45"/>
  <c r="L333" i="45"/>
  <c r="M819" i="45"/>
  <c r="L94" i="45"/>
  <c r="M877" i="45"/>
  <c r="L74" i="45"/>
  <c r="L229" i="45"/>
  <c r="L781" i="45"/>
  <c r="M972" i="45"/>
  <c r="L1081" i="45"/>
  <c r="M489" i="45"/>
  <c r="L59" i="45"/>
  <c r="M40" i="45"/>
  <c r="L637" i="45"/>
  <c r="L191" i="45"/>
  <c r="L860" i="45"/>
  <c r="L55" i="45"/>
  <c r="L665" i="45"/>
  <c r="M33" i="45"/>
  <c r="L210" i="45"/>
  <c r="M451" i="45"/>
  <c r="L403" i="45"/>
  <c r="M45" i="45"/>
  <c r="M751" i="45"/>
  <c r="M378" i="45"/>
  <c r="L818" i="45"/>
  <c r="L269" i="45"/>
  <c r="L835" i="45"/>
  <c r="L726" i="45"/>
  <c r="M24" i="45"/>
  <c r="M890" i="45"/>
  <c r="L469" i="45"/>
  <c r="L1084" i="45"/>
  <c r="L579" i="45"/>
  <c r="M704" i="45"/>
  <c r="L92" i="45"/>
  <c r="L791" i="45"/>
  <c r="L530" i="45"/>
  <c r="L610" i="45"/>
  <c r="L608" i="45"/>
  <c r="M952" i="45"/>
  <c r="M689" i="45"/>
  <c r="L678" i="45"/>
  <c r="M652" i="45"/>
  <c r="L157" i="45"/>
  <c r="L824" i="45"/>
  <c r="L66" i="45"/>
  <c r="M516" i="45"/>
  <c r="M482" i="45"/>
  <c r="M730" i="45"/>
  <c r="L202" i="45"/>
  <c r="L647" i="45"/>
  <c r="L644" i="45"/>
  <c r="M846" i="45"/>
  <c r="L149" i="45"/>
  <c r="M736" i="45"/>
  <c r="L687" i="45"/>
  <c r="L54" i="45"/>
  <c r="M239" i="45"/>
  <c r="M276" i="45"/>
  <c r="M656" i="45"/>
  <c r="M34" i="45"/>
  <c r="L940" i="45"/>
  <c r="M441" i="45"/>
  <c r="M707" i="45"/>
  <c r="L672" i="45"/>
  <c r="L283" i="45"/>
  <c r="M719" i="45"/>
  <c r="M61" i="45"/>
  <c r="L421" i="45"/>
  <c r="M665" i="45"/>
  <c r="M708" i="45"/>
  <c r="L256" i="45"/>
  <c r="M875" i="45"/>
  <c r="L911" i="45"/>
  <c r="M670" i="45"/>
  <c r="L488" i="45"/>
  <c r="L432" i="45"/>
  <c r="M709" i="45"/>
  <c r="L369" i="45"/>
  <c r="M488" i="45"/>
  <c r="M75" i="45"/>
  <c r="M685" i="45"/>
  <c r="M659" i="45"/>
  <c r="L195" i="45"/>
  <c r="L32" i="45"/>
  <c r="L417" i="45"/>
  <c r="M932" i="45"/>
  <c r="M781" i="45"/>
  <c r="L450" i="45"/>
  <c r="L721" i="45"/>
  <c r="M448" i="45"/>
  <c r="M770" i="45"/>
  <c r="L356" i="45"/>
  <c r="L409" i="45"/>
  <c r="L675" i="45"/>
  <c r="L1074" i="45"/>
  <c r="M462" i="45"/>
  <c r="M491" i="45"/>
  <c r="M899" i="45"/>
  <c r="M798" i="45"/>
  <c r="L304" i="45"/>
  <c r="M576" i="45"/>
  <c r="M550" i="45"/>
  <c r="M468" i="45"/>
  <c r="L392" i="45"/>
  <c r="M534" i="45"/>
  <c r="M678" i="45"/>
  <c r="M592" i="45"/>
  <c r="L933" i="45"/>
  <c r="L1065" i="45"/>
  <c r="M432" i="45"/>
  <c r="L1024" i="45"/>
  <c r="L305" i="45"/>
  <c r="L215" i="45"/>
  <c r="L657" i="45"/>
  <c r="L393" i="45"/>
  <c r="L884" i="45"/>
  <c r="M817" i="45"/>
  <c r="L42" i="45"/>
  <c r="M902" i="45"/>
  <c r="M638" i="45"/>
  <c r="M847" i="45"/>
  <c r="L821" i="45"/>
  <c r="M909" i="45"/>
  <c r="L411" i="45"/>
  <c r="L555" i="45"/>
  <c r="M640" i="45"/>
  <c r="M249" i="45"/>
  <c r="M419" i="45"/>
  <c r="L634" i="45"/>
  <c r="L425" i="45"/>
  <c r="L671" i="45"/>
  <c r="M712" i="45"/>
  <c r="L190" i="45"/>
  <c r="M963" i="45"/>
  <c r="L9" i="45"/>
  <c r="L490" i="45"/>
  <c r="M483" i="45"/>
  <c r="L765" i="45"/>
  <c r="L1032" i="45"/>
  <c r="M965" i="45"/>
  <c r="L558" i="45"/>
  <c r="L615" i="45"/>
  <c r="L422" i="45"/>
  <c r="M973" i="45"/>
  <c r="M959" i="45"/>
  <c r="L944" i="45"/>
  <c r="M839" i="45"/>
  <c r="L621" i="45"/>
  <c r="M808" i="45"/>
  <c r="L1019" i="45"/>
  <c r="M900" i="45"/>
  <c r="M683" i="45"/>
  <c r="L978" i="45"/>
  <c r="M240" i="45"/>
  <c r="M292" i="45"/>
  <c r="L975" i="45"/>
  <c r="M581" i="45"/>
  <c r="M254" i="45"/>
  <c r="M27" i="45"/>
  <c r="L200" i="45"/>
  <c r="M586" i="45"/>
  <c r="M684" i="45"/>
  <c r="L553" i="45"/>
  <c r="M666" i="45"/>
  <c r="L275" i="45"/>
  <c r="M809" i="45"/>
  <c r="M687" i="45"/>
  <c r="M624" i="45"/>
  <c r="L399" i="45"/>
  <c r="L635" i="45"/>
  <c r="L375" i="45"/>
  <c r="L19" i="45"/>
  <c r="L737" i="45"/>
  <c r="L379" i="45"/>
  <c r="L376" i="45"/>
  <c r="L436" i="45"/>
  <c r="M426" i="45"/>
  <c r="M403" i="45"/>
  <c r="L752" i="45"/>
  <c r="L670" i="45"/>
  <c r="L254" i="45"/>
  <c r="M264" i="45"/>
  <c r="M759" i="45"/>
  <c r="L271" i="45"/>
  <c r="L287" i="45"/>
  <c r="L628" i="45"/>
  <c r="L89" i="45"/>
  <c r="L65" i="45"/>
  <c r="L512" i="45"/>
  <c r="M940" i="45"/>
  <c r="M966" i="45"/>
  <c r="M294" i="45"/>
  <c r="L48" i="45"/>
  <c r="L212" i="45"/>
  <c r="L36" i="45"/>
  <c r="M715" i="45"/>
  <c r="L11" i="45"/>
  <c r="L171" i="45"/>
  <c r="L84" i="45"/>
  <c r="L962" i="45"/>
  <c r="L373" i="45"/>
  <c r="M749" i="45"/>
  <c r="M706" i="45"/>
  <c r="M866" i="45"/>
  <c r="M428" i="45"/>
  <c r="M554" i="45"/>
  <c r="L587" i="45"/>
  <c r="L363" i="45"/>
  <c r="L711" i="45"/>
  <c r="M436" i="45"/>
  <c r="M278" i="45"/>
  <c r="L34" i="45"/>
  <c r="M244" i="45"/>
  <c r="L13" i="45"/>
  <c r="L788" i="45"/>
  <c r="L651" i="45"/>
  <c r="M458" i="45"/>
  <c r="M789" i="45"/>
  <c r="M447" i="45"/>
  <c r="L917" i="45"/>
  <c r="L748" i="45"/>
  <c r="L523" i="45"/>
  <c r="M747" i="45"/>
  <c r="M439" i="45"/>
  <c r="L1087" i="45"/>
  <c r="L395" i="45"/>
  <c r="L957" i="45"/>
  <c r="L1040" i="45"/>
  <c r="M587" i="45"/>
  <c r="M370" i="45"/>
  <c r="L315" i="45"/>
  <c r="M514" i="45"/>
  <c r="M38" i="45"/>
  <c r="M614" i="45"/>
  <c r="M545" i="45"/>
  <c r="L295" i="45"/>
  <c r="L483" i="45"/>
  <c r="L679" i="45"/>
  <c r="M263" i="45"/>
  <c r="M548" i="45"/>
  <c r="L623" i="45"/>
  <c r="L534" i="45"/>
  <c r="L23" i="45"/>
  <c r="M804" i="45"/>
  <c r="M584" i="45"/>
  <c r="M841" i="45"/>
  <c r="L352" i="45"/>
  <c r="L300" i="45"/>
  <c r="L252" i="45"/>
  <c r="L871" i="45"/>
  <c r="M731" i="45"/>
  <c r="M12" i="45"/>
  <c r="M735" i="45"/>
  <c r="M19" i="45"/>
  <c r="M409" i="45"/>
  <c r="M400" i="45"/>
  <c r="M618" i="45"/>
  <c r="L599" i="45"/>
  <c r="L367" i="45"/>
  <c r="F10" i="19"/>
  <c r="F11" i="19"/>
  <c r="N23" i="19"/>
  <c r="J19" i="43"/>
  <c r="N16" i="19"/>
  <c r="J12" i="43"/>
  <c r="N30" i="19"/>
  <c r="J33" i="43"/>
  <c r="N22" i="19"/>
  <c r="J18" i="43"/>
  <c r="N17" i="19"/>
  <c r="N14" i="19"/>
  <c r="N28" i="19"/>
  <c r="J31" i="43"/>
  <c r="N15" i="19"/>
  <c r="J11" i="43"/>
  <c r="N29" i="19"/>
  <c r="N21" i="19"/>
  <c r="N18" i="19"/>
  <c r="N20" i="19"/>
  <c r="J16" i="43"/>
  <c r="K16" i="43"/>
  <c r="J22" i="43"/>
  <c r="J20" i="43"/>
  <c r="J21" i="43"/>
  <c r="J17" i="43"/>
  <c r="J10" i="43"/>
  <c r="J13" i="43"/>
  <c r="D12" i="35"/>
  <c r="D13" i="35"/>
  <c r="I11" i="43"/>
  <c r="K18" i="13"/>
  <c r="T7" i="39"/>
  <c r="I24" i="43"/>
  <c r="X7" i="39"/>
  <c r="W7" i="39"/>
  <c r="X10" i="19"/>
  <c r="X11" i="19"/>
  <c r="L12" i="35"/>
  <c r="M8" i="35"/>
  <c r="L155" i="45"/>
  <c r="L181" i="45"/>
  <c r="L176" i="45"/>
  <c r="L183" i="45"/>
  <c r="L328" i="45"/>
  <c r="L335" i="45"/>
  <c r="L323" i="45"/>
  <c r="L324" i="45"/>
  <c r="L175" i="45"/>
  <c r="L173" i="45"/>
  <c r="L179" i="45"/>
  <c r="L326" i="45"/>
  <c r="L319" i="45"/>
  <c r="L322" i="45"/>
  <c r="L320" i="45"/>
  <c r="L184" i="45"/>
  <c r="L182" i="45"/>
  <c r="L177" i="45"/>
  <c r="L327" i="45"/>
  <c r="L325" i="45"/>
  <c r="L180" i="45"/>
  <c r="L174" i="45"/>
  <c r="L178" i="45"/>
  <c r="L337" i="45"/>
  <c r="L318" i="45"/>
  <c r="L317" i="45"/>
  <c r="L344" i="45"/>
  <c r="L296" i="45"/>
  <c r="L307" i="45"/>
  <c r="L43" i="45"/>
  <c r="L158" i="45"/>
  <c r="K10" i="43"/>
  <c r="K33" i="43"/>
  <c r="O20" i="19"/>
  <c r="K19" i="43"/>
  <c r="K21" i="43"/>
  <c r="J14" i="43"/>
  <c r="O28" i="19"/>
  <c r="K13" i="43"/>
  <c r="K12" i="43"/>
  <c r="K20" i="43"/>
  <c r="O14" i="19"/>
  <c r="L10" i="19"/>
  <c r="L11" i="19"/>
  <c r="J35" i="43"/>
  <c r="K17" i="43"/>
  <c r="K31" i="43"/>
  <c r="K22" i="43"/>
  <c r="J32" i="43"/>
  <c r="K11" i="43"/>
  <c r="L7" i="39"/>
  <c r="N7" i="39"/>
  <c r="H7" i="39"/>
  <c r="J7" i="39"/>
  <c r="D7" i="39"/>
  <c r="F7" i="39"/>
  <c r="K24" i="43"/>
  <c r="Q18" i="13"/>
  <c r="M9" i="35"/>
  <c r="E14" i="37"/>
  <c r="L21" i="35"/>
  <c r="M10" i="35"/>
  <c r="M11" i="35"/>
  <c r="L339" i="45"/>
  <c r="L349" i="45"/>
  <c r="L341" i="45"/>
  <c r="L345" i="45"/>
  <c r="L348" i="45"/>
  <c r="L359" i="45"/>
  <c r="L321" i="45"/>
  <c r="L357" i="45"/>
  <c r="L156" i="45"/>
  <c r="L350" i="45"/>
  <c r="L347" i="45"/>
  <c r="L342" i="45"/>
  <c r="L336" i="45"/>
  <c r="L338" i="45"/>
  <c r="L351" i="45"/>
  <c r="L340" i="45"/>
  <c r="K35" i="43"/>
  <c r="K32" i="43"/>
  <c r="K14" i="43"/>
  <c r="I18" i="43"/>
  <c r="T8" i="39"/>
  <c r="L360" i="45"/>
  <c r="L358" i="45"/>
  <c r="L343" i="45"/>
  <c r="L302" i="45"/>
  <c r="K18" i="43"/>
  <c r="L15" i="39"/>
  <c r="N15" i="39"/>
  <c r="D15" i="39"/>
  <c r="F15" i="39"/>
  <c r="L8" i="39"/>
  <c r="N8" i="39"/>
  <c r="L11" i="39"/>
  <c r="N11" i="39"/>
  <c r="D12" i="39"/>
  <c r="F12" i="39"/>
  <c r="H8" i="39"/>
  <c r="J8" i="39"/>
  <c r="H11" i="39"/>
  <c r="J11" i="39"/>
  <c r="H15" i="39"/>
  <c r="J15" i="39"/>
  <c r="L12" i="39"/>
  <c r="N12" i="39"/>
  <c r="D11" i="39"/>
  <c r="F11" i="39"/>
  <c r="H12" i="39"/>
  <c r="J12" i="39"/>
  <c r="D8" i="39"/>
  <c r="F8" i="39"/>
  <c r="L346" i="45"/>
</calcChain>
</file>

<file path=xl/comments1.xml><?xml version="1.0" encoding="utf-8"?>
<comments xmlns="http://schemas.openxmlformats.org/spreadsheetml/2006/main">
  <authors>
    <author>Steierer</author>
    <author>steierer</author>
    <author>Elisa Asmelash</author>
    <author xml:space="preserve"> </author>
  </authors>
  <commentList>
    <comment ref="Q6" authorId="0">
      <text>
        <r>
          <rPr>
            <sz val="9"/>
            <color indexed="81"/>
            <rFont val="Arial"/>
            <family val="2"/>
          </rPr>
          <t>Stock changes are not taken into account (e.g. after big storm damage)</t>
        </r>
      </text>
    </comment>
    <comment ref="G8" authorId="0">
      <text>
        <r>
          <rPr>
            <b/>
            <sz val="9"/>
            <color indexed="81"/>
            <rFont val="Arial"/>
            <family val="2"/>
          </rPr>
          <t>JFSQ 1.2:</t>
        </r>
        <r>
          <rPr>
            <sz val="9"/>
            <color indexed="81"/>
            <rFont val="Arial"/>
            <family val="2"/>
          </rPr>
          <t xml:space="preserve">
Sawlogs and veneer logs; pulpwood, round and split and other industrial roundwood.
</t>
        </r>
        <r>
          <rPr>
            <b/>
            <sz val="9"/>
            <color indexed="81"/>
            <rFont val="Arial"/>
            <family val="2"/>
          </rPr>
          <t xml:space="preserve">Subtract wood volumes from non forest areas, when possible. </t>
        </r>
      </text>
    </comment>
    <comment ref="O8" authorId="0">
      <text>
        <r>
          <rPr>
            <sz val="9"/>
            <color indexed="81"/>
            <rFont val="Arial"/>
            <family val="2"/>
          </rPr>
          <t>JFSQ 1.2</t>
        </r>
      </text>
    </comment>
    <comment ref="Q8" authorId="0">
      <text>
        <r>
          <rPr>
            <sz val="9"/>
            <color indexed="81"/>
            <rFont val="Arial"/>
            <family val="2"/>
          </rPr>
          <t>JFSQ 1.2</t>
        </r>
      </text>
    </comment>
    <comment ref="G9" authorId="0">
      <text>
        <r>
          <rPr>
            <sz val="9"/>
            <color indexed="81"/>
            <rFont val="Arial"/>
            <family val="2"/>
          </rPr>
          <t>JFSQ 1.1 - Fuelwood from forest areas. Subtract volumes from outside forest area when possible.</t>
        </r>
      </text>
    </comment>
    <comment ref="K9" authorId="0">
      <text>
        <r>
          <rPr>
            <sz val="9"/>
            <color indexed="81"/>
            <rFont val="Arial"/>
            <family val="2"/>
          </rPr>
          <t>National studies could provide input to the sources (forest/outside forest) of the JFSQ 1.1 - If no detailed information available for Fuelwood composition, then all information should appear in K9</t>
        </r>
      </text>
    </comment>
    <comment ref="K10" authorId="0">
      <text>
        <r>
          <rPr>
            <sz val="9"/>
            <color indexed="81"/>
            <rFont val="Arial"/>
            <family val="2"/>
          </rPr>
          <t>National studies could provide input to the detailed composition of the JFSQ 1.1 - If no detailed information available for Fuelwood composition, then all information should appear in K9</t>
        </r>
      </text>
    </comment>
    <comment ref="D12" authorId="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2" authorId="0">
      <text>
        <r>
          <rPr>
            <b/>
            <sz val="9"/>
            <color indexed="81"/>
            <rFont val="Arial"/>
            <family val="2"/>
          </rPr>
          <t xml:space="preserve">JFSQ 1.2 from non-forest areas:
</t>
        </r>
        <r>
          <rPr>
            <sz val="9"/>
            <color indexed="81"/>
            <rFont val="Arial"/>
            <family val="2"/>
          </rPr>
          <t>Sawlogs and veneer logs; pulpwood, round and split and other industrial roundwood.</t>
        </r>
      </text>
    </comment>
    <comment ref="K12" authorId="0">
      <text>
        <r>
          <rPr>
            <sz val="9"/>
            <color indexed="81"/>
            <rFont val="Arial"/>
            <family val="2"/>
          </rPr>
          <t>National studies could help distinguishing between origin of roundwood as defined by JFSQ 1.2
=&gt; if no detailed information available then JFSQ 1.2  in cell K8</t>
        </r>
      </text>
    </comment>
    <comment ref="M12" authorId="0">
      <text>
        <r>
          <rPr>
            <sz val="9"/>
            <color indexed="81"/>
            <rFont val="Arial"/>
            <family val="2"/>
          </rPr>
          <t>Please include traded woody biomass in the Import and Export from forest</t>
        </r>
      </text>
    </comment>
    <comment ref="G13" authorId="0">
      <text>
        <r>
          <rPr>
            <sz val="10"/>
            <color indexed="81"/>
            <rFont val="Tahoma"/>
            <family val="2"/>
          </rPr>
          <t>Fuelwood from non-forest areas</t>
        </r>
        <r>
          <rPr>
            <sz val="10"/>
            <color indexed="81"/>
            <rFont val="Arial"/>
            <family val="2"/>
          </rPr>
          <t xml:space="preserve">
</t>
        </r>
      </text>
    </comment>
    <comment ref="H13" authorId="0">
      <text>
        <r>
          <rPr>
            <sz val="10"/>
            <color indexed="81"/>
            <rFont val="Tahoma"/>
            <family val="2"/>
          </rPr>
          <t xml:space="preserve">Woody biomass </t>
        </r>
        <r>
          <rPr>
            <b/>
            <u/>
            <sz val="10"/>
            <color indexed="81"/>
            <rFont val="Tahoma"/>
            <family val="2"/>
          </rPr>
          <t xml:space="preserve">
</t>
        </r>
        <r>
          <rPr>
            <sz val="10"/>
            <color indexed="81"/>
            <rFont val="Tahoma"/>
            <family val="2"/>
          </rPr>
          <t xml:space="preserve"> (Tops, branches, roots) in bundles, (green/brown) forest chips </t>
        </r>
      </text>
    </comment>
    <comment ref="K13" authorId="0">
      <text>
        <r>
          <rPr>
            <sz val="9"/>
            <color indexed="81"/>
            <rFont val="Arial"/>
            <family val="2"/>
          </rPr>
          <t>National studies could provide input to the detailed composition of the JFSQ 1.1 - If no detailed information available for Fuelwood composition, then all information should appear in K9</t>
        </r>
      </text>
    </comment>
    <comment ref="K14" authorId="0">
      <text>
        <r>
          <rPr>
            <sz val="9"/>
            <color indexed="81"/>
            <rFont val="Arial"/>
            <family val="2"/>
          </rPr>
          <t>National studies could provide input to the detailed composition of the JFSQ 1.1 - If no detailed information available for Fuelwood composition, then all information should appear in K10</t>
        </r>
      </text>
    </comment>
    <comment ref="G16" authorId="1">
      <text>
        <r>
          <rPr>
            <sz val="10"/>
            <color indexed="81"/>
            <rFont val="Tahoma"/>
            <family val="2"/>
          </rPr>
          <t>Including Chips, Sawdust, etc.</t>
        </r>
      </text>
    </comment>
    <comment ref="H16" authorId="0">
      <text>
        <r>
          <rPr>
            <sz val="9"/>
            <color indexed="81"/>
            <rFont val="Arial"/>
            <family val="2"/>
          </rPr>
          <t>JFSQ 3.1 (see also national waste statistics e.g. european waste statistics 03 01 02)</t>
        </r>
      </text>
    </comment>
    <comment ref="K16" authorId="0">
      <text>
        <r>
          <rPr>
            <sz val="9"/>
            <color indexed="81"/>
            <rFont val="Arial"/>
            <family val="2"/>
          </rPr>
          <t>JFSQ 3.1</t>
        </r>
      </text>
    </comment>
    <comment ref="M16" authorId="0">
      <text>
        <r>
          <rPr>
            <sz val="9"/>
            <color indexed="81"/>
            <rFont val="Arial"/>
            <family val="2"/>
          </rPr>
          <t>JFSQ 3.1</t>
        </r>
      </text>
    </comment>
    <comment ref="O16" authorId="0">
      <text>
        <r>
          <rPr>
            <sz val="9"/>
            <color indexed="81"/>
            <rFont val="Arial"/>
            <family val="2"/>
          </rPr>
          <t>JFSQ 3.1</t>
        </r>
      </text>
    </comment>
    <comment ref="H17" authorId="0">
      <text>
        <r>
          <rPr>
            <sz val="9"/>
            <color indexed="81"/>
            <rFont val="Arial"/>
            <family val="2"/>
          </rPr>
          <t>JFSQ 3.2 (see also national waste statistics e.g. european waste statistics 03 01 02)</t>
        </r>
      </text>
    </comment>
    <comment ref="K17" authorId="0">
      <text>
        <r>
          <rPr>
            <sz val="9"/>
            <color indexed="81"/>
            <rFont val="Arial"/>
            <family val="2"/>
          </rPr>
          <t>JFSQ 3.2</t>
        </r>
      </text>
    </comment>
    <comment ref="M17" authorId="0">
      <text>
        <r>
          <rPr>
            <sz val="9"/>
            <color indexed="81"/>
            <rFont val="Arial"/>
            <family val="2"/>
          </rPr>
          <t>JFSQ 3.2</t>
        </r>
      </text>
    </comment>
    <comment ref="O17" authorId="0">
      <text>
        <r>
          <rPr>
            <sz val="9"/>
            <color indexed="81"/>
            <rFont val="Arial"/>
            <family val="2"/>
          </rPr>
          <t>JFSQ 3.2</t>
        </r>
      </text>
    </comment>
    <comment ref="H18" authorId="0">
      <text>
        <r>
          <rPr>
            <sz val="9"/>
            <color indexed="81"/>
            <rFont val="Arial"/>
            <family val="2"/>
          </rPr>
          <t>National waste statistics can provide helpful data. E.g. European Waste classification registers data on bark under 03 01 01 and 03 03 01</t>
        </r>
      </text>
    </comment>
    <comment ref="H19" authorId="2">
      <text>
        <r>
          <rPr>
            <sz val="9"/>
            <color indexed="81"/>
            <rFont val="Tahoma"/>
            <family val="2"/>
          </rPr>
          <t>This figure is based on the assumption of 1.90 black liquor yield per unit chemical pulp</t>
        </r>
      </text>
    </comment>
    <comment ref="H20" authorId="3">
      <text>
        <r>
          <rPr>
            <sz val="9"/>
            <color indexed="81"/>
            <rFont val="Arial"/>
            <family val="2"/>
          </rPr>
          <t>e.g. CN 3805 90 10</t>
        </r>
      </text>
    </comment>
    <comment ref="G22" authorId="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2" authorId="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3" authorId="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H31" authorId="3">
      <text>
        <r>
          <rPr>
            <sz val="9"/>
            <color indexed="81"/>
            <rFont val="Arial"/>
            <family val="2"/>
          </rPr>
          <t>National correspondents for 27 OECD memberstates</t>
        </r>
      </text>
    </comment>
    <comment ref="I31" authorId="3">
      <text>
        <r>
          <rPr>
            <sz val="9"/>
            <color indexed="81"/>
            <rFont val="Arial"/>
            <family val="2"/>
          </rPr>
          <t>The Basel convention provides a comprehensive contact list of national competent authorities who often are also specialists of the OECD</t>
        </r>
      </text>
    </comment>
    <comment ref="J31" authorId="3">
      <text>
        <r>
          <rPr>
            <sz val="9"/>
            <color indexed="81"/>
            <rFont val="Arial"/>
            <family val="2"/>
          </rPr>
          <t>The EUROSTAT website provides national data for all EU member states (2004 latest data!). These may indicate the order of magnitude of wood fibres in the national waste streams. Nevertheless the latest data may only be gained through national waste statistics</t>
        </r>
      </text>
    </comment>
  </commentList>
</comments>
</file>

<file path=xl/comments2.xml><?xml version="1.0" encoding="utf-8"?>
<comments xmlns="http://schemas.openxmlformats.org/spreadsheetml/2006/main">
  <authors>
    <author>Steierer</author>
    <author>AM</author>
  </authors>
  <commentList>
    <comment ref="Q6" authorId="0">
      <text>
        <r>
          <rPr>
            <sz val="10"/>
            <color indexed="81"/>
            <rFont val="Arial"/>
            <family val="2"/>
          </rPr>
          <t>Stock changes are not taken into account (e.g. after big storm damage)</t>
        </r>
      </text>
    </comment>
    <comment ref="G8" authorId="1">
      <text>
        <r>
          <rPr>
            <sz val="9"/>
            <color indexed="81"/>
            <rFont val="Tahoma"/>
            <family val="2"/>
          </rPr>
          <t>JFSQ item 2</t>
        </r>
      </text>
    </comment>
    <comment ref="G9" authorId="1">
      <text>
        <r>
          <rPr>
            <sz val="9"/>
            <color indexed="81"/>
            <rFont val="Tahoma"/>
            <family val="2"/>
          </rPr>
          <t>JFSQ item 4.1</t>
        </r>
      </text>
    </comment>
    <comment ref="G10" authorId="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G12" authorId="0">
      <text>
        <r>
          <rPr>
            <sz val="10"/>
            <color indexed="81"/>
            <rFont val="Arial"/>
            <family val="2"/>
          </rPr>
          <t>Residues of the cellulose ethanol are currently not considered (efficiencies see table V)</t>
        </r>
      </text>
    </comment>
    <comment ref="G13" authorId="0">
      <text>
        <r>
          <rPr>
            <sz val="10"/>
            <color indexed="81"/>
            <rFont val="Arial"/>
            <family val="2"/>
          </rPr>
          <t>Residues of the cellulose ethanol are currently not considered (efficiencies see table T V)</t>
        </r>
      </text>
    </comment>
    <comment ref="G14" authorId="0">
      <text>
        <r>
          <rPr>
            <sz val="10"/>
            <color indexed="81"/>
            <rFont val="Arial"/>
            <family val="2"/>
          </rPr>
          <t xml:space="preserve">Synthesis gas is not subject to follow up within this enquiry. It is an intermediate product for the chemical and liquid biofuels industry.  </t>
        </r>
      </text>
    </comment>
  </commentList>
</comments>
</file>

<file path=xl/comments3.xml><?xml version="1.0" encoding="utf-8"?>
<comments xmlns="http://schemas.openxmlformats.org/spreadsheetml/2006/main">
  <authors>
    <author xml:space="preserve"> </author>
    <author>Steierer</author>
    <author>Weimann</author>
  </authors>
  <commentList>
    <comment ref="B11" authorId="0">
      <text>
        <r>
          <rPr>
            <sz val="11"/>
            <color indexed="81"/>
            <rFont val="Arial"/>
            <family val="2"/>
          </rPr>
          <t>Differences in might arise due to variation of conversion factors, please check table TVI</t>
        </r>
      </text>
    </comment>
    <comment ref="F14"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4"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4"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conversion factors.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2"/>
            <color indexed="81"/>
            <rFont val="Arial"/>
            <family val="2"/>
          </rPr>
          <t xml:space="preserve">
</t>
        </r>
      </text>
    </comment>
    <comment ref="X14"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text>
    </comment>
    <comment ref="AD14"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4"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2"/>
            <color indexed="81"/>
            <rFont val="Arial"/>
            <family val="2"/>
          </rPr>
          <t xml:space="preserve">
</t>
        </r>
      </text>
    </comment>
    <comment ref="AP14" authorId="1">
      <text>
        <r>
          <rPr>
            <sz val="12"/>
            <color indexed="81"/>
            <rFont val="Arial"/>
            <family val="2"/>
          </rPr>
          <t>Please fill in the share of raw materials that contributes to the national processed wood based fuel production (international trade is not considered here).</t>
        </r>
      </text>
    </comment>
    <comment ref="F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5"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L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R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X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D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AJ16" authorId="2">
      <text>
        <r>
          <rPr>
            <sz val="11"/>
            <color indexed="81"/>
            <rFont val="Tahoma"/>
            <family val="2"/>
          </rPr>
          <t>Please fill in the amount of woody biomass (in metric tonnes dry matter) that is used for the national production of the respective processed wood based fuel as reported in table T II.
This exercise may require conversion factors. These may be found in tables T V &amp; T VI. - In case national conversion factors differ from the conversion factors provided, please feel free to modify them in the tables mentioned.
When no information on absolute volumes of woody biomass is available, we would highly appreciate if you could indicate the share of the assortments (column "N") or assortment groups (column "O")  that have been used by the respective sector for the national production as reported in table T II.</t>
        </r>
      </text>
    </comment>
    <comment ref="F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2"/>
            <color indexed="81"/>
            <rFont val="Arial"/>
            <family val="2"/>
          </rPr>
          <t xml:space="preserve">
</t>
        </r>
      </text>
    </comment>
    <comment ref="L17"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text>
    </comment>
    <comment ref="X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text>
    </comment>
    <comment ref="AD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0"/>
            <color indexed="81"/>
            <rFont val="Arial"/>
            <family val="2"/>
          </rPr>
          <t xml:space="preserve">
</t>
        </r>
      </text>
    </comment>
    <comment ref="AP17" authorId="1">
      <text>
        <r>
          <rPr>
            <b/>
            <sz val="10"/>
            <color indexed="81"/>
            <rFont val="Arial"/>
            <family val="2"/>
          </rPr>
          <t>… of national charcoal prodction derives from industiral roundwood.</t>
        </r>
      </text>
    </comment>
    <comment ref="F1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0"/>
            <color indexed="81"/>
            <rFont val="Arial"/>
            <family val="2"/>
          </rPr>
          <t xml:space="preserve">
</t>
        </r>
      </text>
    </comment>
    <comment ref="L18"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1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text>
    </comment>
    <comment ref="X1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1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1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text>
    </comment>
    <comment ref="C20" authorId="1">
      <text>
        <r>
          <rPr>
            <sz val="11"/>
            <color indexed="81"/>
            <rFont val="Arial"/>
            <family val="2"/>
          </rPr>
          <t>JFSQ 3 + 4
CHIPS AND PARTICLES &amp; WOOD RESIDUES</t>
        </r>
      </text>
    </comment>
    <comment ref="F2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text>
    </comment>
    <comment ref="L20"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text>
    </comment>
    <comment ref="X2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2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2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text>
    </comment>
    <comment ref="F21"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in the respective sector for the national production as reported in table T II.</t>
        </r>
        <r>
          <rPr>
            <sz val="10"/>
            <color indexed="81"/>
            <rFont val="Arial"/>
            <family val="2"/>
          </rPr>
          <t xml:space="preserve">
</t>
        </r>
      </text>
    </comment>
    <comment ref="L21"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1"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0"/>
            <color indexed="81"/>
            <rFont val="Arial"/>
            <family val="2"/>
          </rPr>
          <t xml:space="preserve">
</t>
        </r>
      </text>
    </comment>
    <comment ref="X21"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21"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21"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0"/>
            <color indexed="81"/>
            <rFont val="Arial"/>
            <family val="2"/>
          </rPr>
          <t xml:space="preserve">
</t>
        </r>
      </text>
    </comment>
    <comment ref="F22"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 In case national conversion factors differ from the conversion factors provided, please feel free to modify them in the tables mentioned.
When</t>
        </r>
        <r>
          <rPr>
            <b/>
            <sz val="11"/>
            <color indexed="81"/>
            <rFont val="Arial"/>
            <family val="2"/>
          </rPr>
          <t xml:space="preserve"> 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in the respective sector for the national production as reported in table T II.</t>
        </r>
        <r>
          <rPr>
            <sz val="10"/>
            <color indexed="81"/>
            <rFont val="Arial"/>
            <family val="2"/>
          </rPr>
          <t xml:space="preserve">
</t>
        </r>
      </text>
    </comment>
    <comment ref="L22"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text>
    </comment>
    <comment ref="R22"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0"/>
            <color indexed="81"/>
            <rFont val="Tahoma"/>
            <family val="2"/>
          </rPr>
          <t xml:space="preserve">
</t>
        </r>
      </text>
    </comment>
    <comment ref="X22"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2"/>
            <color indexed="81"/>
            <rFont val="Arial"/>
            <family val="2"/>
          </rPr>
          <t xml:space="preserve">
</t>
        </r>
      </text>
    </comment>
    <comment ref="AD22"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22"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0"/>
            <color indexed="81"/>
            <rFont val="Arial"/>
            <family val="2"/>
          </rPr>
          <t xml:space="preserve">
</t>
        </r>
      </text>
    </comment>
    <comment ref="F23"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0"/>
            <color indexed="81"/>
            <rFont val="Arial"/>
            <family val="2"/>
          </rPr>
          <t xml:space="preserve">
</t>
        </r>
      </text>
    </comment>
    <comment ref="L23"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3"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0"/>
            <color indexed="81"/>
            <rFont val="Arial"/>
            <family val="2"/>
          </rPr>
          <t xml:space="preserve">
</t>
        </r>
      </text>
    </comment>
    <comment ref="X23"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23"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23"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0"/>
            <color indexed="81"/>
            <rFont val="Arial"/>
            <family val="2"/>
          </rPr>
          <t xml:space="preserve">
</t>
        </r>
      </text>
    </comment>
    <comment ref="F2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0"/>
            <color indexed="81"/>
            <rFont val="Arial"/>
            <family val="2"/>
          </rPr>
          <t xml:space="preserve">
</t>
        </r>
      </text>
    </comment>
    <comment ref="L28"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text>
    </comment>
    <comment ref="R2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0"/>
            <color indexed="81"/>
            <rFont val="Arial"/>
            <family val="2"/>
          </rPr>
          <t xml:space="preserve">
</t>
        </r>
      </text>
    </comment>
    <comment ref="X2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2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28"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text>
    </comment>
    <comment ref="F29"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
</t>
        </r>
        <r>
          <rPr>
            <sz val="10"/>
            <color indexed="81"/>
            <rFont val="Arial"/>
            <family val="2"/>
          </rPr>
          <t xml:space="preserve">
</t>
        </r>
      </text>
    </comment>
    <comment ref="L29"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
</t>
        </r>
        <r>
          <rPr>
            <sz val="10"/>
            <color indexed="81"/>
            <rFont val="Arial"/>
            <family val="2"/>
          </rPr>
          <t xml:space="preserve">
</t>
        </r>
      </text>
    </comment>
    <comment ref="R29"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0"/>
            <color indexed="81"/>
            <rFont val="Arial"/>
            <family val="2"/>
          </rPr>
          <t xml:space="preserve">
</t>
        </r>
      </text>
    </comment>
    <comment ref="X29"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29"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29"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r>
          <rPr>
            <sz val="10"/>
            <color indexed="81"/>
            <rFont val="Arial"/>
            <family val="2"/>
          </rPr>
          <t xml:space="preserve">
</t>
        </r>
      </text>
    </comment>
    <comment ref="F3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r>
          <rPr>
            <sz val="12"/>
            <color indexed="81"/>
            <rFont val="Arial"/>
            <family val="2"/>
          </rPr>
          <t xml:space="preserve">
</t>
        </r>
        <r>
          <rPr>
            <sz val="10"/>
            <color indexed="81"/>
            <rFont val="Arial"/>
            <family val="2"/>
          </rPr>
          <t xml:space="preserve">
</t>
        </r>
      </text>
    </comment>
    <comment ref="L30" authorId="0">
      <text>
        <r>
          <rPr>
            <sz val="12"/>
            <color indexed="81"/>
            <rFont val="Arial"/>
            <family val="2"/>
          </rPr>
          <t xml:space="preserve">Please fill in the </t>
        </r>
        <r>
          <rPr>
            <b/>
            <sz val="12"/>
            <color indexed="81"/>
            <rFont val="Arial"/>
            <family val="2"/>
          </rPr>
          <t>amount of woody biomass (in metric tonnes dry matter)</t>
        </r>
        <r>
          <rPr>
            <sz val="12"/>
            <color indexed="81"/>
            <rFont val="Arial"/>
            <family val="2"/>
          </rPr>
          <t xml:space="preserve"> that is used for the national production of the respective processed wood based fuel as reported in table T II.
This exercise may require </t>
        </r>
        <r>
          <rPr>
            <b/>
            <sz val="12"/>
            <color indexed="81"/>
            <rFont val="Arial"/>
            <family val="2"/>
          </rPr>
          <t>conversion factors</t>
        </r>
        <r>
          <rPr>
            <sz val="12"/>
            <color indexed="81"/>
            <rFont val="Arial"/>
            <family val="2"/>
          </rPr>
          <t xml:space="preserve">. These may be found in tables </t>
        </r>
        <r>
          <rPr>
            <b/>
            <sz val="12"/>
            <color indexed="81"/>
            <rFont val="Arial"/>
            <family val="2"/>
          </rPr>
          <t>T V &amp; T VI</t>
        </r>
        <r>
          <rPr>
            <sz val="12"/>
            <color indexed="81"/>
            <rFont val="Arial"/>
            <family val="2"/>
          </rPr>
          <t xml:space="preserve">. - In case national conversion factors differ from the conversion factors provided, please feel free to modify them in the tables mentioned.
When </t>
        </r>
        <r>
          <rPr>
            <b/>
            <sz val="12"/>
            <color indexed="81"/>
            <rFont val="Arial"/>
            <family val="2"/>
          </rPr>
          <t>no information</t>
        </r>
        <r>
          <rPr>
            <sz val="12"/>
            <color indexed="81"/>
            <rFont val="Arial"/>
            <family val="2"/>
          </rPr>
          <t xml:space="preserve"> on absolute volumes of woody biomass is available, we would highly appreciate if you could </t>
        </r>
        <r>
          <rPr>
            <b/>
            <sz val="12"/>
            <color indexed="81"/>
            <rFont val="Arial"/>
            <family val="2"/>
          </rPr>
          <t>indicate the share</t>
        </r>
        <r>
          <rPr>
            <sz val="12"/>
            <color indexed="81"/>
            <rFont val="Arial"/>
            <family val="2"/>
          </rPr>
          <t xml:space="preserve"> of the assortments (column "N") or assortment groups (column "O")  that have been used by the respective sector for the national production as reported in table T II.</t>
        </r>
        <r>
          <rPr>
            <sz val="10"/>
            <color indexed="81"/>
            <rFont val="Arial"/>
            <family val="2"/>
          </rPr>
          <t xml:space="preserve">
</t>
        </r>
      </text>
    </comment>
    <comment ref="R3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text>
    </comment>
    <comment ref="X3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
</t>
        </r>
        <r>
          <rPr>
            <sz val="10"/>
            <color indexed="81"/>
            <rFont val="Arial"/>
            <family val="2"/>
          </rPr>
          <t xml:space="preserve">
</t>
        </r>
      </text>
    </comment>
    <comment ref="AD3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r>
          <rPr>
            <sz val="10"/>
            <color indexed="81"/>
            <rFont val="Arial"/>
            <family val="2"/>
          </rPr>
          <t xml:space="preserve">
</t>
        </r>
      </text>
    </comment>
    <comment ref="AJ30"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tables </t>
        </r>
        <r>
          <rPr>
            <b/>
            <sz val="11"/>
            <color indexed="81"/>
            <rFont val="Arial"/>
            <family val="2"/>
          </rPr>
          <t>T V &amp; T VI</t>
        </r>
        <r>
          <rPr>
            <sz val="11"/>
            <color indexed="81"/>
            <rFont val="Arial"/>
            <family val="2"/>
          </rPr>
          <t xml:space="preserve">. - In case national conversion factors differ from the conversion factors provided, please feel free to modify them in the tables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
</t>
        </r>
      </text>
    </comment>
    <comment ref="B35" authorId="0">
      <text>
        <r>
          <rPr>
            <sz val="11"/>
            <color indexed="81"/>
            <rFont val="Arial"/>
            <family val="2"/>
          </rPr>
          <t>Calculation of woody biomass (dry matter) that is (theoretically) required - Based on conversion factors from conversion factors table.</t>
        </r>
      </text>
    </comment>
    <comment ref="B36" authorId="0">
      <text>
        <r>
          <rPr>
            <sz val="11"/>
            <color indexed="81"/>
            <rFont val="Arial"/>
            <family val="2"/>
          </rPr>
          <t>Original value from table T II Processed Wood Fuels</t>
        </r>
      </text>
    </comment>
  </commentList>
</comments>
</file>

<file path=xl/comments4.xml><?xml version="1.0" encoding="utf-8"?>
<comments xmlns="http://schemas.openxmlformats.org/spreadsheetml/2006/main">
  <authors>
    <author>AM</author>
  </authors>
  <commentList>
    <comment ref="F5" authorId="0">
      <text>
        <r>
          <rPr>
            <b/>
            <sz val="9"/>
            <color indexed="81"/>
            <rFont val="Tahoma"/>
            <charset val="1"/>
          </rPr>
          <t>AM:</t>
        </r>
        <r>
          <rPr>
            <sz val="9"/>
            <color indexed="81"/>
            <rFont val="Tahoma"/>
            <charset val="1"/>
          </rPr>
          <t xml:space="preserve">
12/2014 - should we change ETS to IS for Industry Sector
1/2015 - Review cols AD and AS on table IV (and related converted)</t>
        </r>
      </text>
    </comment>
  </commentList>
</comments>
</file>

<file path=xl/comments5.xml><?xml version="1.0" encoding="utf-8"?>
<comments xmlns="http://schemas.openxmlformats.org/spreadsheetml/2006/main">
  <authors>
    <author>Steierer</author>
    <author xml:space="preserve"> </author>
  </authors>
  <commentList>
    <comment ref="M4" authorId="0">
      <text>
        <r>
          <rPr>
            <sz val="12"/>
            <color indexed="81"/>
            <rFont val="Arial"/>
            <family val="2"/>
          </rPr>
          <t>Main Activity Producer Electricity / CHP / Heat Plants</t>
        </r>
      </text>
    </comment>
    <comment ref="AX4" authorId="0">
      <text>
        <r>
          <rPr>
            <sz val="10"/>
            <color indexed="81"/>
            <rFont val="Arial"/>
            <family val="2"/>
          </rPr>
          <t>Main Activity Producer Electricity / CHP / Heat Plants</t>
        </r>
      </text>
    </comment>
    <comment ref="AI5" authorId="1">
      <text>
        <r>
          <rPr>
            <sz val="12"/>
            <color indexed="81"/>
            <rFont val="Arial"/>
            <family val="2"/>
          </rPr>
          <t>ISIC No.95</t>
        </r>
      </text>
    </comment>
    <comment ref="AK5" authorId="1">
      <text>
        <r>
          <rPr>
            <sz val="12"/>
            <color indexed="81"/>
            <rFont val="Arial"/>
            <family val="2"/>
          </rPr>
          <t>[ISIC No. 01,02, 05]</t>
        </r>
      </text>
    </comment>
    <comment ref="AM5" authorId="1">
      <text>
        <r>
          <rPr>
            <sz val="12"/>
            <color indexed="81"/>
            <rFont val="Arial"/>
            <family val="2"/>
          </rPr>
          <t>ISIC No. 41, 50, 51, 52, 55, 63, 64, 65, 66, 67, 70, 71, 72, 73, 74, 75, 80, 85, 90, 91, 92, 93 and 99.</t>
        </r>
      </text>
    </comment>
    <comment ref="AO5" authorId="1">
      <text>
        <r>
          <rPr>
            <sz val="12"/>
            <color indexed="81"/>
            <rFont val="Arial"/>
            <family val="2"/>
          </rPr>
          <t xml:space="preserve">[ISIC No. 60, 61, 62] </t>
        </r>
      </text>
    </comment>
    <comment ref="BT5" authorId="1">
      <text>
        <r>
          <rPr>
            <sz val="12"/>
            <color indexed="81"/>
            <rFont val="Arial"/>
            <family val="2"/>
          </rPr>
          <t>ISIC No.95</t>
        </r>
      </text>
    </comment>
    <comment ref="BV5" authorId="1">
      <text>
        <r>
          <rPr>
            <sz val="12"/>
            <color indexed="81"/>
            <rFont val="Arial"/>
            <family val="2"/>
          </rPr>
          <t>[ISIC No. 01,02, 05]</t>
        </r>
      </text>
    </comment>
    <comment ref="BX5" authorId="1">
      <text>
        <r>
          <rPr>
            <sz val="12"/>
            <color indexed="81"/>
            <rFont val="Arial"/>
            <family val="2"/>
          </rPr>
          <t>ISIC No. 41, 50, 51, 52, 55, 63, 64, 65, 66, 67, 70, 71, 72, 73, 74, 75, 80, 85, 90, 91, 92, 93 and 99.</t>
        </r>
      </text>
    </comment>
    <comment ref="BZ5" authorId="1">
      <text>
        <r>
          <rPr>
            <sz val="12"/>
            <color indexed="81"/>
            <rFont val="Arial"/>
            <family val="2"/>
          </rPr>
          <t xml:space="preserve">[ISIC No. 60, 61, 62] </t>
        </r>
      </text>
    </comment>
    <comment ref="I6" authorId="0">
      <text>
        <r>
          <rPr>
            <sz val="12"/>
            <color indexed="81"/>
            <rFont val="Arial"/>
            <family val="2"/>
          </rPr>
          <t xml:space="preserve">Original volumes from table T I are converted into metric tonnes on the detailed.
To </t>
        </r>
        <r>
          <rPr>
            <b/>
            <sz val="12"/>
            <color indexed="81"/>
            <rFont val="Arial"/>
            <family val="2"/>
          </rPr>
          <t>modify conversion</t>
        </r>
        <r>
          <rPr>
            <sz val="12"/>
            <color indexed="81"/>
            <rFont val="Arial"/>
            <family val="2"/>
          </rPr>
          <t xml:space="preserve"> factors see conversion tables</t>
        </r>
      </text>
    </comment>
    <comment ref="J6" authorId="0">
      <text>
        <r>
          <rPr>
            <b/>
            <sz val="12"/>
            <color indexed="81"/>
            <rFont val="Arial"/>
            <family val="2"/>
          </rPr>
          <t>From TIII:</t>
        </r>
        <r>
          <rPr>
            <sz val="12"/>
            <color indexed="81"/>
            <rFont val="Arial"/>
            <family val="2"/>
          </rPr>
          <t xml:space="preserve"> Transformation processes are taken into account to </t>
        </r>
        <r>
          <rPr>
            <b/>
            <sz val="12"/>
            <color indexed="81"/>
            <rFont val="Arial"/>
            <family val="2"/>
          </rPr>
          <t>avoid any type of double counting</t>
        </r>
        <r>
          <rPr>
            <sz val="12"/>
            <color indexed="81"/>
            <rFont val="Arial"/>
            <family val="2"/>
          </rPr>
          <t xml:space="preserve"> of wood volumes. All figures are reported in metric tonnes</t>
        </r>
      </text>
    </comment>
    <comment ref="K6" authorId="1">
      <text>
        <r>
          <rPr>
            <sz val="12"/>
            <color indexed="81"/>
            <rFont val="Arial"/>
            <family val="2"/>
          </rPr>
          <t xml:space="preserve">Wood fibres available for energy and material use. </t>
        </r>
      </text>
    </comment>
    <comment ref="E14" authorId="1">
      <text>
        <r>
          <rPr>
            <sz val="12"/>
            <color indexed="81"/>
            <rFont val="Arial"/>
            <family val="2"/>
          </rPr>
          <t>This field offers the opportunity to submit values for primary solid biomass which  can not be disaggregated any further.</t>
        </r>
      </text>
    </comment>
    <comment ref="F19" authorId="1">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2" authorId="1">
      <text>
        <r>
          <rPr>
            <sz val="12"/>
            <color indexed="81"/>
            <rFont val="Arial"/>
            <family val="2"/>
          </rPr>
          <t>This field offers the opportunity to submit values for liquid co-products which  can not be disaggregated any further.</t>
        </r>
      </text>
    </comment>
    <comment ref="E33" authorId="1">
      <text>
        <r>
          <rPr>
            <sz val="12"/>
            <color indexed="81"/>
            <rFont val="Arial"/>
            <family val="2"/>
          </rPr>
          <t>This field offers the opportunity to submit values for wood waste which cannot be disaggregated any further.</t>
        </r>
      </text>
    </comment>
  </commentList>
</comments>
</file>

<file path=xl/comments6.xml><?xml version="1.0" encoding="utf-8"?>
<comments xmlns="http://schemas.openxmlformats.org/spreadsheetml/2006/main">
  <authors>
    <author>AM 16/7/12</author>
    <author>Alex Mccusker</author>
  </authors>
  <commentList>
    <comment ref="T6" authorId="0">
      <text>
        <r>
          <rPr>
            <b/>
            <sz val="9"/>
            <color indexed="81"/>
            <rFont val="Tahoma"/>
            <family val="2"/>
          </rPr>
          <t>AM 24/8/12:</t>
        </r>
        <r>
          <rPr>
            <sz val="9"/>
            <color indexed="81"/>
            <rFont val="Tahoma"/>
            <family val="2"/>
          </rPr>
          <t xml:space="preserve">
Based on total imports, not just wood energy</t>
        </r>
      </text>
    </comment>
    <comment ref="V6" authorId="0">
      <text>
        <r>
          <rPr>
            <sz val="9"/>
            <color indexed="81"/>
            <rFont val="Tahoma"/>
            <family val="2"/>
          </rPr>
          <t>not needed if TIII filled in</t>
        </r>
      </text>
    </comment>
    <comment ref="C7" authorId="1">
      <text>
        <r>
          <rPr>
            <sz val="9"/>
            <color indexed="81"/>
            <rFont val="Tahoma"/>
            <family val="2"/>
          </rPr>
          <t>If Table III not filled in, supply is allocated equally between "direct" and "indirect" for wood charcoal, wood pellets and wood briquettes.</t>
        </r>
      </text>
    </comment>
    <comment ref="C8" authorId="1">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1">
      <text>
        <r>
          <rPr>
            <sz val="9"/>
            <color indexed="81"/>
            <rFont val="Tahoma"/>
            <family val="2"/>
          </rPr>
          <t>In the absence of data on Table III no waste is assumed to go into processed fuels, e.g. pellets.</t>
        </r>
      </text>
    </comment>
  </commentList>
</comments>
</file>

<file path=xl/comments7.xml><?xml version="1.0" encoding="utf-8"?>
<comments xmlns="http://schemas.openxmlformats.org/spreadsheetml/2006/main">
  <authors>
    <author>Ellul</author>
    <author xml:space="preserve"> </author>
    <author>Elisa Asmelash</author>
    <author>Asmelash</author>
  </authors>
  <commentList>
    <comment ref="M10"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N10" authorId="1">
      <text>
        <r>
          <rPr>
            <sz val="12"/>
            <color indexed="81"/>
            <rFont val="Arial"/>
            <family val="2"/>
          </rPr>
          <t>Water content 20 %</t>
        </r>
      </text>
    </comment>
    <comment ref="M11"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N11" authorId="1">
      <text>
        <r>
          <rPr>
            <sz val="12"/>
            <color indexed="81"/>
            <rFont val="Arial"/>
            <family val="2"/>
          </rPr>
          <t>Water content 20 %</t>
        </r>
      </text>
    </comment>
    <comment ref="M12"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N12" authorId="1">
      <text>
        <r>
          <rPr>
            <sz val="12"/>
            <color indexed="81"/>
            <rFont val="Arial"/>
            <family val="2"/>
          </rPr>
          <t>Water content 20 %</t>
        </r>
      </text>
    </comment>
    <comment ref="M14" authorId="0">
      <text>
        <r>
          <rPr>
            <sz val="9"/>
            <color indexed="81"/>
            <rFont val="Tahoma"/>
            <family val="2"/>
          </rPr>
          <t>Adapted from Klima:aktiv energieholz/ Austrian Energy Agency.
See: http://www.klimaaktiv.at/dms/klimaaktiv/tools/erneuerbare/energieholz/Calculation_for_Wood_Fuel_Parameters_16_ENG.xls</t>
        </r>
      </text>
    </comment>
    <comment ref="N14" authorId="1">
      <text>
        <r>
          <rPr>
            <sz val="12"/>
            <color indexed="81"/>
            <rFont val="Arial"/>
            <family val="2"/>
          </rPr>
          <t>Water content 20 %</t>
        </r>
      </text>
    </comment>
    <comment ref="M15"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N15" authorId="1">
      <text>
        <r>
          <rPr>
            <sz val="12"/>
            <color indexed="81"/>
            <rFont val="Arial"/>
            <family val="2"/>
          </rPr>
          <t>Water content 20 %</t>
        </r>
      </text>
    </comment>
    <comment ref="M16" authorId="0">
      <text>
        <r>
          <rPr>
            <sz val="9"/>
            <color indexed="81"/>
            <rFont val="Tahoma"/>
            <family val="2"/>
          </rPr>
          <t>Adapted from Klima:aktiv energieholz/ Austrian Energy Agency.
See: http://www.klimaaktiv.at/dms/klimaaktiv/tools/erneuerbare/energieholz/Calculation_for_Wood_Fuel_Parameters_16_ENG.xls</t>
        </r>
      </text>
    </comment>
    <comment ref="M17" authorId="0">
      <text>
        <r>
          <rPr>
            <sz val="9"/>
            <color indexed="81"/>
            <rFont val="Tahoma"/>
            <family val="2"/>
          </rPr>
          <t>Adapted from Klima:aktiv energieholz/ Austrian Energy Agency.
See: http://www.klimaaktiv.at/dms/klimaaktiv/tools/erneuerbare/energieholz/Calculation_for_Wood_Fuel_Parameters_16_ENG.xls</t>
        </r>
      </text>
    </comment>
    <comment ref="N17" authorId="1">
      <text>
        <r>
          <rPr>
            <sz val="12"/>
            <color indexed="81"/>
            <rFont val="Arial"/>
            <family val="2"/>
          </rPr>
          <t>Water content 20 %</t>
        </r>
      </text>
    </comment>
    <comment ref="M18" authorId="1">
      <text>
        <r>
          <rPr>
            <sz val="12"/>
            <color indexed="81"/>
            <rFont val="Arial"/>
            <family val="2"/>
          </rPr>
          <t>Based on p.15 
See:
http://cepac.cheme.cmu.edu/pasi2008/slides/eden/library/reading/Princeton_Biorefinery_Study_Final_Report_Vol1_Reduced.pdf</t>
        </r>
      </text>
    </comment>
    <comment ref="O18" authorId="0">
      <text>
        <r>
          <rPr>
            <sz val="12"/>
            <color indexed="81"/>
            <rFont val="Arial"/>
            <family val="2"/>
          </rPr>
          <t>See minitable: R23</t>
        </r>
        <r>
          <rPr>
            <sz val="9"/>
            <color indexed="81"/>
            <rFont val="Tahoma"/>
            <family val="2"/>
          </rPr>
          <t xml:space="preserve">
</t>
        </r>
      </text>
    </comment>
    <comment ref="M19" authorId="0">
      <text>
        <r>
          <rPr>
            <sz val="12"/>
            <color indexed="81"/>
            <rFont val="Arial"/>
            <family val="2"/>
          </rPr>
          <t>The heating value applied for tall oil was 36.9 GJ/t, which is 90% of the heating value of heavy fuel oil.
Source:
http://www.bioenergytrade.org/mobile/320/downloads/internationalbiofuelstradeinfinlandareviewofth.pdf</t>
        </r>
        <r>
          <rPr>
            <sz val="9"/>
            <color indexed="81"/>
            <rFont val="Tahoma"/>
            <family val="2"/>
          </rPr>
          <t xml:space="preserve">
</t>
        </r>
      </text>
    </comment>
    <comment ref="O19" authorId="1">
      <text>
        <r>
          <rPr>
            <sz val="12"/>
            <color indexed="81"/>
            <rFont val="Arial"/>
            <family val="2"/>
          </rPr>
          <t>Based on energy content of tall oil, 36.9 GJ/t (see http://www.bioenergytrade.org/downloads/internationalbiofuelstradeinfinlandareviewofth.pdf, p.2) factored by wood energy content of 8.42 GJ/m3
Average tall oil, methanol, terpentine etc. content 18 %</t>
        </r>
      </text>
    </comment>
    <comment ref="M20" authorId="0">
      <text>
        <r>
          <rPr>
            <sz val="9"/>
            <color indexed="81"/>
            <rFont val="Tahoma"/>
            <family val="2"/>
          </rPr>
          <t xml:space="preserve">Treated as black liquor
</t>
        </r>
      </text>
    </comment>
    <comment ref="O20" authorId="0">
      <text>
        <r>
          <rPr>
            <sz val="12"/>
            <color indexed="81"/>
            <rFont val="Arial"/>
            <family val="2"/>
          </rPr>
          <t>Treated as black liquor</t>
        </r>
        <r>
          <rPr>
            <sz val="9"/>
            <color indexed="81"/>
            <rFont val="Tahoma"/>
            <family val="2"/>
          </rPr>
          <t xml:space="preserve">
</t>
        </r>
      </text>
    </comment>
    <comment ref="M22" authorId="0">
      <text>
        <r>
          <rPr>
            <sz val="12"/>
            <color indexed="81"/>
            <rFont val="Arial"/>
            <family val="2"/>
          </rPr>
          <t xml:space="preserve">in GJ/t
Source: page 7
http://www.ocean.washington.edu/courses/envir215/energynumbers.pdf </t>
        </r>
      </text>
    </comment>
    <comment ref="O22" authorId="1">
      <text>
        <r>
          <rPr>
            <sz val="12"/>
            <color indexed="81"/>
            <rFont val="Arial"/>
            <family val="2"/>
          </rPr>
          <t xml:space="preserve">See Fonseca (2010) p.26
Source:
http://www.unece.org/fileadmin/DAM/timber/publications/DP-49.pdf
</t>
        </r>
      </text>
    </comment>
    <comment ref="M23"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N23" authorId="1">
      <text>
        <r>
          <rPr>
            <sz val="12"/>
            <color indexed="81"/>
            <rFont val="Arial"/>
            <family val="2"/>
          </rPr>
          <t>Water content 8 %</t>
        </r>
      </text>
    </comment>
    <comment ref="O23" authorId="2">
      <text>
        <r>
          <rPr>
            <sz val="12"/>
            <color indexed="81"/>
            <rFont val="Arial"/>
            <family val="2"/>
          </rPr>
          <t>See Fonseca (2010) p.26
Source:
http://www.unece.org/fileadmin/DAM/timber/publications/DP-49.pdf</t>
        </r>
      </text>
    </comment>
    <comment ref="R23" authorId="1">
      <text>
        <r>
          <rPr>
            <sz val="12"/>
            <color indexed="81"/>
            <rFont val="Arial"/>
            <family val="2"/>
          </rPr>
          <t>Based on p.15 
See:
http://cepac.cheme.cmu.edu/pasi2008/slides/eden/library/reading/Princeton_Biorefinery_Study_Final_Report_Vol1_Reduced.pdf</t>
        </r>
      </text>
    </comment>
    <comment ref="M24" authorId="0">
      <text>
        <r>
          <rPr>
            <sz val="9"/>
            <color indexed="81"/>
            <rFont val="Tahoma"/>
            <family val="2"/>
          </rPr>
          <t>Adapted from Klima:aktiv energieholz/ Austrian Energy Agency.
See: http://www.klimaaktiv.at/dms/klimaaktiv/tools/erneuerbare/energieholz/Calculation_for_Wood_Fuel_Parameters_16_ENG.xls</t>
        </r>
      </text>
    </comment>
    <comment ref="N24" authorId="1">
      <text>
        <r>
          <rPr>
            <sz val="12"/>
            <color indexed="81"/>
            <rFont val="Arial"/>
            <family val="2"/>
          </rPr>
          <t>Water content 8 %</t>
        </r>
      </text>
    </comment>
    <comment ref="O24" authorId="0">
      <text>
        <r>
          <rPr>
            <sz val="12"/>
            <color indexed="81"/>
            <rFont val="Arial"/>
            <family val="2"/>
          </rPr>
          <t>See Fonseca (2010) p.26
Source:
http://www.unece.org/fileadmin/DAM/timber/publications/DP-49.pdf</t>
        </r>
      </text>
    </comment>
    <comment ref="H26" authorId="1">
      <text>
        <r>
          <rPr>
            <sz val="12"/>
            <color indexed="81"/>
            <rFont val="Arial"/>
            <family val="2"/>
          </rPr>
          <t xml:space="preserve">page 7
http://www.ocean.washington.edu/courses/envir215/energynumbers.pdf </t>
        </r>
      </text>
    </comment>
    <comment ref="M26" authorId="0">
      <text>
        <r>
          <rPr>
            <sz val="12"/>
            <color indexed="81"/>
            <rFont val="Arial"/>
            <family val="2"/>
          </rPr>
          <t xml:space="preserve">in GJ/1000L
Source: page 8
http://www.ocean.washington.edu/courses/envir215/energynumbers.pdf </t>
        </r>
        <r>
          <rPr>
            <sz val="9"/>
            <color indexed="81"/>
            <rFont val="Tahoma"/>
            <family val="2"/>
          </rPr>
          <t xml:space="preserve">
</t>
        </r>
      </text>
    </comment>
    <comment ref="N26" authorId="1">
      <text>
        <r>
          <rPr>
            <sz val="12"/>
            <color indexed="81"/>
            <rFont val="Arial"/>
            <family val="2"/>
          </rPr>
          <t>Water content 20 %</t>
        </r>
      </text>
    </comment>
    <comment ref="O26" authorId="1">
      <text>
        <r>
          <rPr>
            <sz val="12"/>
            <color indexed="81"/>
            <rFont val="Arial"/>
            <family val="2"/>
          </rPr>
          <t>See Fonseca (2010) p.26
Source:
http://www.unece.org/fileadmin/DAM/timber/publications/DP-49.pdf</t>
        </r>
      </text>
    </comment>
    <comment ref="H27" authorId="0">
      <text>
        <r>
          <rPr>
            <sz val="12"/>
            <color indexed="81"/>
            <rFont val="Arial"/>
            <family val="2"/>
          </rPr>
          <t xml:space="preserve">page 8
http://www.ocean.washington.edu/courses/envir215/energynumbers.pdf </t>
        </r>
      </text>
    </comment>
    <comment ref="M27" authorId="0">
      <text>
        <r>
          <rPr>
            <sz val="12"/>
            <color indexed="81"/>
            <rFont val="Arial"/>
            <family val="2"/>
          </rPr>
          <t xml:space="preserve">in GJ/1000L
Source: page 8
http://www.ocean.washington.edu/courses/envir215/energynumbers.pdf </t>
        </r>
      </text>
    </comment>
    <comment ref="N27" authorId="1">
      <text>
        <r>
          <rPr>
            <sz val="12"/>
            <color indexed="81"/>
            <rFont val="Arial"/>
            <family val="2"/>
          </rPr>
          <t>Water content 20 %</t>
        </r>
      </text>
    </comment>
    <comment ref="O27" authorId="1">
      <text>
        <r>
          <rPr>
            <sz val="12"/>
            <color indexed="81"/>
            <rFont val="Arial"/>
            <family val="2"/>
          </rPr>
          <t>It was assumed that the production of 1000 litre of biodiesel requires 3.38  m3.</t>
        </r>
      </text>
    </comment>
    <comment ref="M29" authorId="0">
      <text>
        <r>
          <rPr>
            <sz val="9"/>
            <color indexed="81"/>
            <rFont val="Tahoma"/>
            <family val="2"/>
          </rPr>
          <t>Adapted from Klima:aktiv energieholz/ Austrian Energy Agency.
See: http://www.klimaaktiv.at/dms/klimaaktiv/tools/erneuerbare/energieholz/Calculation_for_Wood_Fuel_Parameters_16_ENG.xls</t>
        </r>
      </text>
    </comment>
    <comment ref="O29" authorId="3">
      <text>
        <r>
          <rPr>
            <sz val="12"/>
            <color indexed="81"/>
            <rFont val="Arial"/>
            <family val="2"/>
          </rPr>
          <t>See Euwood Methodology Report p.121
Source: http://ec.europa.eu/energy/renewables/studies/doc/bioenergy/euwood_methodology_report.pdf</t>
        </r>
      </text>
    </comment>
    <comment ref="M30" authorId="0">
      <text>
        <r>
          <rPr>
            <sz val="9"/>
            <color indexed="81"/>
            <rFont val="Tahoma"/>
            <family val="2"/>
          </rPr>
          <t>Adapted from Klima:aktiv energieholz/ Austrian Energy Agency.
See: http://www.klimaaktiv.at/dms/klimaaktiv/tools/erneuerbare/energieholz/Calculation_for_Wood_Fuel_Parameters_16_ENG.xls</t>
        </r>
      </text>
    </comment>
    <comment ref="M31"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 ref="M33" authorId="0">
      <text>
        <r>
          <rPr>
            <sz val="9"/>
            <color indexed="81"/>
            <rFont val="Tahoma"/>
            <family val="2"/>
          </rPr>
          <t xml:space="preserve">Adapted from Klima:aktiv energieholz/ Austrian Energy Agency.
See: http://www.klimaaktiv.at/dms/klimaaktiv/tools/erneuerbare/energieholz/Calculation_for_Wood_Fuel_Parameters_16_ENG.xls
</t>
        </r>
      </text>
    </comment>
  </commentList>
</comments>
</file>

<file path=xl/sharedStrings.xml><?xml version="1.0" encoding="utf-8"?>
<sst xmlns="http://schemas.openxmlformats.org/spreadsheetml/2006/main" count="48575" uniqueCount="4134">
  <si>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</si>
  <si>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</si>
  <si>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</si>
  <si>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</si>
  <si>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</si>
  <si>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</si>
  <si>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</si>
  <si>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</si>
  <si>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</si>
  <si>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</si>
  <si>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</si>
  <si>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</si>
  <si>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</si>
  <si>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</si>
  <si>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</si>
  <si>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</si>
  <si>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</si>
  <si>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</si>
  <si>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</si>
  <si>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</si>
  <si>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</si>
  <si>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</si>
  <si>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</si>
  <si>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</si>
  <si>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BR10</t>
  </si>
  <si>
    <t>Solid biomass from forests (Direct final consumption) other use (1000 m3)</t>
  </si>
  <si>
    <t>BR11</t>
  </si>
  <si>
    <t>Solid biomass from outside forests (Direct final consumption) other use (1000 m3)</t>
  </si>
  <si>
    <t>BR12</t>
  </si>
  <si>
    <t>Unspecified solid biomass (Direct final consumption) other use (1000 m3)</t>
  </si>
  <si>
    <t>BR14</t>
  </si>
  <si>
    <t>Chips and particles (Direct final consumption) other use (1000 m3)</t>
  </si>
  <si>
    <t>Wood residues (Direct final consumption) other use (1000 m3)</t>
  </si>
  <si>
    <t>BR16</t>
  </si>
  <si>
    <t>Bark (Direct final consumption) other use (1000 m3)</t>
  </si>
  <si>
    <t>BR17</t>
  </si>
  <si>
    <t>Unspecified solid co-products (Direct final consumption) other use (1000 m3)</t>
  </si>
  <si>
    <t>BR18</t>
  </si>
  <si>
    <t>Black Liquor (Direct final consumption) other use (1000 m3)</t>
  </si>
  <si>
    <t>BR19</t>
  </si>
  <si>
    <t>Tall oil (Direct final consumption) other use (1000 m3)</t>
  </si>
  <si>
    <t>BR20</t>
  </si>
  <si>
    <t>Unspecified liquid co-products (Direct final consumption) other use (1000 m3)</t>
  </si>
  <si>
    <t>BR22</t>
  </si>
  <si>
    <t>Wood Charcoal (Direct final consumption) other use (1000 m3)</t>
  </si>
  <si>
    <t>Wood Pellets (Direct final consumption) other use (1000 m3)</t>
  </si>
  <si>
    <t>BR24</t>
  </si>
  <si>
    <t>Wood Briquettes (Direct final consumption) other use (1000 m3)</t>
  </si>
  <si>
    <t>BR25</t>
  </si>
  <si>
    <t>Pyrolysis Oils (Direct final consumption) other use (1000 m3)</t>
  </si>
  <si>
    <t>BR26</t>
  </si>
  <si>
    <t>Cellulose based ethanol (Direct final consumption) other use (1000 m3)</t>
  </si>
  <si>
    <t>BR27</t>
  </si>
  <si>
    <t>Wood based Biodiesel (Direct final consumption) other use (1000 m3)</t>
  </si>
  <si>
    <t>BR29</t>
  </si>
  <si>
    <t>Non-hazardous wood waste (Direct final consumption) other use (1000 m3)</t>
  </si>
  <si>
    <t>Hazardous wood waste (Direct final consumption) other use (1000 m3)</t>
  </si>
  <si>
    <t>BR31</t>
  </si>
  <si>
    <t>Unspecified wood waste (Direct final consumption) other use (1000 m3)</t>
  </si>
  <si>
    <t>BR33</t>
  </si>
  <si>
    <t>Wood from unknown sources (Direct final consumption) other use (1000 m3)</t>
  </si>
  <si>
    <t>5-B-ETS-O</t>
  </si>
  <si>
    <t>Z17</t>
  </si>
  <si>
    <t>AA17</t>
  </si>
  <si>
    <t>5-USCP-ETS-O</t>
  </si>
  <si>
    <t>Z18</t>
  </si>
  <si>
    <t>AA18</t>
  </si>
  <si>
    <t>5-BL-ETS-O</t>
  </si>
  <si>
    <t>Z19</t>
  </si>
  <si>
    <t>AA19</t>
  </si>
  <si>
    <t>5-TO-ETS-O</t>
  </si>
  <si>
    <t>Tall oil used by the Energy Transformation Sector (Autoprod.) used by all other Industry Sectors (1000 mt)</t>
  </si>
  <si>
    <t>Z20</t>
  </si>
  <si>
    <t>AA20</t>
  </si>
  <si>
    <t>5-ULCP-ETS-O</t>
  </si>
  <si>
    <t>Unspecified liquid co-products used by the Energy Transformation Sector (Autoprod.) used by all other Industry Sectors (1000 mt</t>
  </si>
  <si>
    <t>Z22</t>
  </si>
  <si>
    <t>AA22</t>
  </si>
  <si>
    <t>5-WC-ETS-O</t>
  </si>
  <si>
    <t>Z23</t>
  </si>
  <si>
    <t>5-WP-ETS-O</t>
  </si>
  <si>
    <t>Z25</t>
  </si>
  <si>
    <t>AA25</t>
  </si>
  <si>
    <t>5-PO-ETS-O</t>
  </si>
  <si>
    <t>Pyrolysis oils used by the Energy Transformation Sector (Autoprod.) used by all other Industry Sectors (1000 mt)</t>
  </si>
  <si>
    <t>5-CBE-ETS-O</t>
  </si>
  <si>
    <t>Cellulose based ethanol used by the Energy Transformation Sector (Autoprod.) used by all other Industry Sectors (1000 mt)</t>
  </si>
  <si>
    <t>Z29</t>
  </si>
  <si>
    <t>5-NHWW-ETS-O</t>
  </si>
  <si>
    <t>Z30</t>
  </si>
  <si>
    <t>5-HWW-ETS-O</t>
  </si>
  <si>
    <t>Z31</t>
  </si>
  <si>
    <t>AA31</t>
  </si>
  <si>
    <t>5-UWW-ETS-O</t>
  </si>
  <si>
    <t>Z33</t>
  </si>
  <si>
    <t>AA33</t>
  </si>
  <si>
    <t>5-WFUS-ETS-O</t>
  </si>
  <si>
    <t>AE10</t>
  </si>
  <si>
    <t>AF10</t>
  </si>
  <si>
    <t>AE11</t>
  </si>
  <si>
    <t>AF11</t>
  </si>
  <si>
    <t>AE12</t>
  </si>
  <si>
    <t>AF12</t>
  </si>
  <si>
    <t>5-U-DFC-R</t>
  </si>
  <si>
    <t>Unspecified solid biomass (Direct final consumption) Residential use (1000 t.d.m.)</t>
  </si>
  <si>
    <t>AE14</t>
  </si>
  <si>
    <t>AF14</t>
  </si>
  <si>
    <t>5-CP-DFC-R</t>
  </si>
  <si>
    <t>Chips and particles (Direct final consumption) Residential use (1000 t.d.m.)</t>
  </si>
  <si>
    <t>AE15</t>
  </si>
  <si>
    <t>AF15</t>
  </si>
  <si>
    <t>5-WR-DFC-R</t>
  </si>
  <si>
    <t>Wood residues (Direct final consumption) Residential use (1000 t.d.m.)</t>
  </si>
  <si>
    <t>AE16</t>
  </si>
  <si>
    <t>AF16</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</si>
  <si>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</si>
  <si>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</si>
  <si>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</si>
  <si>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</si>
  <si>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</si>
  <si>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</si>
  <si>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</si>
  <si>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</si>
  <si>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</si>
  <si>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</si>
  <si>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</si>
  <si>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</si>
  <si>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</si>
  <si>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</si>
  <si>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</si>
  <si>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</si>
  <si>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</si>
  <si>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Unspecified liquid co-products (Direct final consumption) Residential use (1000 mt)</t>
  </si>
  <si>
    <t>AE22</t>
  </si>
  <si>
    <t>AF22</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</si>
  <si>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</si>
  <si>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</si>
  <si>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</si>
  <si>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</si>
  <si>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</si>
  <si>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</si>
  <si>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</si>
  <si>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</si>
  <si>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</si>
  <si>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</si>
  <si>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</si>
  <si>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</si>
  <si>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</si>
  <si>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</si>
  <si>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</si>
  <si>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</si>
  <si>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</si>
  <si>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</si>
  <si>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</si>
  <si>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</si>
  <si>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</si>
  <si>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</si>
  <si>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</si>
  <si>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</si>
  <si>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AE30</t>
  </si>
  <si>
    <t>AF30</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</si>
  <si>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</si>
  <si>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</si>
  <si>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</si>
  <si>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</si>
  <si>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</si>
  <si>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</si>
  <si>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</si>
  <si>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</si>
  <si>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</si>
  <si>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</si>
  <si>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AG10</t>
  </si>
  <si>
    <t>Agriculture, Forestry and Fishing</t>
  </si>
  <si>
    <t>AG11</t>
  </si>
  <si>
    <t>AG12</t>
  </si>
  <si>
    <t>5-U-DFC-AFAF</t>
  </si>
  <si>
    <t>Unspecified solid biomass (Direct final consumption) Agriculture, Forestry and  Fishing use (1000 t.d.m.)</t>
  </si>
  <si>
    <t>AG14</t>
  </si>
  <si>
    <t>5-CP-DFC-AFAF</t>
  </si>
  <si>
    <t>Chips and particles (Direct final consumption) Agriculture, Forestry and  Fishing use (1000 t.d.m.)</t>
  </si>
  <si>
    <t>5-WR-DFC-AFAF</t>
  </si>
  <si>
    <t>Wood residues (Direct final consumption) Agriculture, Forestry and  Fishing use (1000 t.d.m.)</t>
  </si>
  <si>
    <t>AG16</t>
  </si>
  <si>
    <t>5-B-DFC-AFAF</t>
  </si>
  <si>
    <t>Bark (Direct final consumption) Agriculture, Forestry and  Fishing use (1000 t.d.m.)</t>
  </si>
  <si>
    <t>AG17</t>
  </si>
  <si>
    <t>5-USCP-DFC-AFAF</t>
  </si>
  <si>
    <t>Unspecified solid co-products (Direct final consumption) Agriculture, Forestry and  Fishing use (1000 t.d.m.)</t>
  </si>
  <si>
    <t>AG18</t>
  </si>
  <si>
    <t>5-BL-DFC-AFAF</t>
  </si>
  <si>
    <t>Black Liquor (Direct final consumption) Agriculture, Forestry and  Fishing use (1000 t.d.m.)</t>
  </si>
  <si>
    <t>AG19</t>
  </si>
  <si>
    <t>5-TO-DFC-AFAF</t>
  </si>
  <si>
    <t>Tall oil (Direct final consumption) Agriculture, Forestry and  Fishing use (1000 mt)</t>
  </si>
  <si>
    <t>AG20</t>
  </si>
  <si>
    <t>5-ULCP-DFC-AFAF</t>
  </si>
  <si>
    <t>Unspecified liquid co-products (Direct final consumption) Agriculture, Forestry and  Fishing use (1000 mt)</t>
  </si>
  <si>
    <t>AG22</t>
  </si>
  <si>
    <t>5-WC-DFC-AFAF</t>
  </si>
  <si>
    <t>Wood Charcoal (Direct final consumption) Agriculture, Forestry and  Fishing use(1000 t.d.m.)</t>
  </si>
  <si>
    <t>5-WP-DFC-AFAF</t>
  </si>
  <si>
    <t>Wood Pellets (Direct final consumption) Agriculture, Forestry and  Fishing use (1000 t.d.m.)</t>
  </si>
  <si>
    <t>AG24</t>
  </si>
  <si>
    <t>5-WB-DFC-AFAF</t>
  </si>
  <si>
    <t>Wood Briquettes (Direct final consumption) Agriculture, Forestry and  Fishing use (1000 t.d.m.)</t>
  </si>
  <si>
    <t>AG25</t>
  </si>
  <si>
    <t>5-PO-DFC-AFAF</t>
  </si>
  <si>
    <t>Pyrolysis Oils (Direct final consumption) Agriculture, Forestry and  Fishing use (1000 mt)</t>
  </si>
  <si>
    <t>5-CBE-DFC-AFAF</t>
  </si>
  <si>
    <t>Cellulose based ethanol(Direct final consumption) Agriculture, Forestry and  Fishing use (1000 mt)</t>
  </si>
  <si>
    <t>AG27</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</si>
  <si>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</si>
  <si>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</si>
  <si>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</si>
  <si>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</si>
  <si>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</si>
  <si>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</si>
  <si>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AG31</t>
  </si>
  <si>
    <t>5-UWW-DFC-AFAF</t>
  </si>
  <si>
    <t>Unspecified wood waste (Direct final consumption) Agriculture, Forestry and  Fishing use (1000 t.d.m.)</t>
  </si>
  <si>
    <t>AG33</t>
  </si>
  <si>
    <t>5-WFUS-DFC-AFAF</t>
  </si>
  <si>
    <t>Wood from unknown sources (Direct final consumption) Agriculture, Forestry and  Fishing use (1000 t.d.m.)</t>
  </si>
  <si>
    <t>AI10</t>
  </si>
  <si>
    <t>AJ10</t>
  </si>
  <si>
    <t>Commercial and Public Services</t>
  </si>
  <si>
    <t>AI11</t>
  </si>
  <si>
    <t>AJ11</t>
  </si>
  <si>
    <t>AI12</t>
  </si>
  <si>
    <t>AJ12</t>
  </si>
  <si>
    <t>5-U-DFC-CAPS</t>
  </si>
  <si>
    <t>Unspecified solid biomass (Direct final consumption) commercial and public services use (1000 t.d.m.)</t>
  </si>
  <si>
    <t>AI14</t>
  </si>
  <si>
    <t>AJ14</t>
  </si>
  <si>
    <t>5-CP-DFC-CAPS</t>
  </si>
  <si>
    <t>Chips and particles (Direct final consumption) commercial and public services use (1000 t.d.m.)</t>
  </si>
  <si>
    <t>AJ15</t>
  </si>
  <si>
    <t>5-WR-DFC-CAPS</t>
  </si>
  <si>
    <t>Wood residues (Direct final consumption) commercial and public services use (1000 t.d.m.)</t>
  </si>
  <si>
    <t>AI16</t>
  </si>
  <si>
    <t>AJ16</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</si>
  <si>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</si>
  <si>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</si>
  <si>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</si>
  <si>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</si>
  <si>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</si>
  <si>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</si>
  <si>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</si>
  <si>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</si>
  <si>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</si>
  <si>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</si>
  <si>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</si>
  <si>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</si>
  <si>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</si>
  <si>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</si>
  <si>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</si>
  <si>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</si>
  <si>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</si>
  <si>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Unspecified liquid co-products (Direct final consumption) commercial and public services use (1000 mt)</t>
  </si>
  <si>
    <t>AI22</t>
  </si>
  <si>
    <t>AJ22</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</si>
  <si>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</si>
  <si>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</si>
  <si>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</si>
  <si>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</si>
  <si>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</si>
  <si>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</si>
  <si>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</si>
  <si>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</si>
  <si>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</si>
  <si>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</si>
  <si>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</si>
  <si>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</si>
  <si>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</si>
  <si>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</si>
  <si>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</si>
  <si>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</si>
  <si>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</si>
  <si>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</si>
  <si>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</si>
  <si>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</si>
  <si>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</si>
  <si>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</si>
  <si>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</si>
  <si>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</si>
  <si>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AJ30</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</si>
  <si>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</si>
  <si>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</si>
  <si>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</si>
  <si>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</si>
  <si>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</si>
  <si>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</si>
  <si>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</si>
  <si>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</si>
  <si>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</si>
  <si>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</si>
  <si>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</si>
  <si>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</si>
  <si>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</si>
  <si>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</si>
  <si>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</si>
  <si>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</si>
  <si>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</si>
  <si>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</si>
  <si>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AM10</t>
  </si>
  <si>
    <t>AN10</t>
  </si>
  <si>
    <t>AM11</t>
  </si>
  <si>
    <t>AN11</t>
  </si>
  <si>
    <t>AM12</t>
  </si>
  <si>
    <t>AN12</t>
  </si>
  <si>
    <t>5-U-DFC-O</t>
  </si>
  <si>
    <t>Unspecified solid biomass (Direct final consumption) other use (1000 t.d.m.)</t>
  </si>
  <si>
    <t>AM14</t>
  </si>
  <si>
    <t>AN14</t>
  </si>
  <si>
    <t>5-CP-DFC-O</t>
  </si>
  <si>
    <t>Chips and particles (Direct final consumption) other use (1000 t.d.m.)</t>
  </si>
  <si>
    <t>5-WR-DFC-O</t>
  </si>
  <si>
    <t>Wood residues (Direct final consumption) other use (1000 t.d.m.)</t>
  </si>
  <si>
    <t>AM16</t>
  </si>
  <si>
    <t>AN16</t>
  </si>
  <si>
    <t>5-B-DFC-O</t>
  </si>
  <si>
    <t>Bark (Direct final consumption) other use (1000 t.d.m.)</t>
  </si>
  <si>
    <t>AM17</t>
  </si>
  <si>
    <t>AN17</t>
  </si>
  <si>
    <t>5-USCP-DFC-O</t>
  </si>
  <si>
    <t>Unspecified solid co-products (Direct final consumption) other use (1000 t.d.m.)</t>
  </si>
  <si>
    <t>AM18</t>
  </si>
  <si>
    <t>AN18</t>
  </si>
  <si>
    <t>5-BL-DFC-O</t>
  </si>
  <si>
    <t>Black Liquor (Direct final consumption) other use (1000 t.d.m.)</t>
  </si>
  <si>
    <t>AM19</t>
  </si>
  <si>
    <t>AN19</t>
  </si>
  <si>
    <t>5-TO-DFC-O</t>
  </si>
  <si>
    <t>Tall oil (Direct final consumption) other use (1000 mt)</t>
  </si>
  <si>
    <t>AM20</t>
  </si>
  <si>
    <t>AN20</t>
  </si>
  <si>
    <t>5-ULCP-DFC-O</t>
  </si>
  <si>
    <t>Unspecified liquid co-products (Direct final consumption) other use (1000 mt)</t>
  </si>
  <si>
    <t>AM22</t>
  </si>
  <si>
    <t>AN22</t>
  </si>
  <si>
    <t>5-WC-DFC-O</t>
  </si>
  <si>
    <t>Wood Charcoal (Direct final consumption) other use (1000 t.d.m.)</t>
  </si>
  <si>
    <t>5-WP-DFC-O</t>
  </si>
  <si>
    <t>Wood Pellets (Direct final consumption) other use (1000 t.d.m.)</t>
  </si>
  <si>
    <t>AM24</t>
  </si>
  <si>
    <t>AN24</t>
  </si>
  <si>
    <t>5-WB-DFC-O</t>
  </si>
  <si>
    <t>Wood Briquettes (Direct final consumption) other use (1000 t.d.m.)</t>
  </si>
  <si>
    <t>AM25</t>
  </si>
  <si>
    <t>AN25</t>
  </si>
  <si>
    <t>5-PO-DFC-O</t>
  </si>
  <si>
    <t>Pyrolysis Oils (Direct final consumption) other use (1000 mt)</t>
  </si>
  <si>
    <t>AN26</t>
  </si>
  <si>
    <t>5-CBE-DFC-O</t>
  </si>
  <si>
    <t>Cellulose based ethanol (Direct final consumption) other use (1000 mt)</t>
  </si>
  <si>
    <t>AM27</t>
  </si>
  <si>
    <t>AN27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</si>
  <si>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</si>
  <si>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</si>
  <si>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</si>
  <si>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</si>
  <si>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</si>
  <si>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</si>
  <si>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</si>
  <si>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</si>
  <si>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</si>
  <si>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AN31</t>
  </si>
  <si>
    <t>5-UWW-DFC-O</t>
  </si>
  <si>
    <t>Unspecified wood waste (Direct final consumption) other use (1000 t.d.m.)</t>
  </si>
  <si>
    <t>AM33</t>
  </si>
  <si>
    <t>AN33</t>
  </si>
  <si>
    <t>5-WFUS-DFC-O</t>
  </si>
  <si>
    <t>Wood from unknown sources (Direct final consumption) other use (1000 t.d.m.)</t>
  </si>
  <si>
    <t>AR10</t>
  </si>
  <si>
    <t>AS10</t>
  </si>
  <si>
    <t>Solid biomass from forests used by the Energy Transformation Sector (Main Activity) to generate Electricity (1000 m3)</t>
  </si>
  <si>
    <t>AR11</t>
  </si>
  <si>
    <t>AS11</t>
  </si>
  <si>
    <t>Solid biomass from outside forests used by the Energy Transformation Sector (Main Activity) to generate Electricity (1000 m3)</t>
  </si>
  <si>
    <t>AR12</t>
  </si>
  <si>
    <t>AS12</t>
  </si>
  <si>
    <t>Unspecified solid biomass used by the Energy Transformation Sector (Main Activity) to generate Electricity (1000t.d.m.)</t>
  </si>
  <si>
    <t>AR14</t>
  </si>
  <si>
    <t>AS14</t>
  </si>
  <si>
    <t>Chips and particles used by the Energy Transformation Sector (Main Activity) to generate Electricity (1000 m3)</t>
  </si>
  <si>
    <t>Wood residues used by the Energy Transformation Sector (Main Activity) to generate Electricity (1000 m3)</t>
  </si>
  <si>
    <t>AR16</t>
  </si>
  <si>
    <t>AS16</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</si>
  <si>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</si>
  <si>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</si>
  <si>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</si>
  <si>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</si>
  <si>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</si>
  <si>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</si>
  <si>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</si>
  <si>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</si>
  <si>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</si>
  <si>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</si>
  <si>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</si>
  <si>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</si>
  <si>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</si>
  <si>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AR22</t>
  </si>
  <si>
    <t>AS22</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</si>
  <si>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</si>
  <si>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</si>
  <si>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</si>
  <si>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</si>
  <si>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</si>
  <si>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</si>
  <si>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</si>
  <si>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</si>
  <si>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</si>
  <si>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</si>
  <si>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</si>
  <si>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</si>
  <si>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</si>
  <si>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</si>
  <si>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</si>
  <si>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</si>
  <si>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</si>
  <si>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AT10</t>
  </si>
  <si>
    <t>AU10</t>
  </si>
  <si>
    <t>Solid biomass from forests used by the Energy Transformation Sector (Main Activity) to generate CHP (1000 m3)</t>
  </si>
  <si>
    <t>AT11</t>
  </si>
  <si>
    <t>AU11</t>
  </si>
  <si>
    <t>Solid biomass from outside forests used by the Energy Transformation Sector (Main Activity) to generate CHP (1000 m3)</t>
  </si>
  <si>
    <t>AT12</t>
  </si>
  <si>
    <t>AU12</t>
  </si>
  <si>
    <t>Unspecified solid biomass used by the Energy Transformation Sector (Main Activity) to generate CHP(1000 m3)</t>
  </si>
  <si>
    <t>AT14</t>
  </si>
  <si>
    <t>AU14</t>
  </si>
  <si>
    <t>Chips and particles used by the Energy Transformation Sector (Main Activity) to generate CHP (1000 m3)</t>
  </si>
  <si>
    <t>Wood residues used by the Energy Transformation Sector (Main Activity) to generate CHP (1000 m3)</t>
  </si>
  <si>
    <t>AT16</t>
  </si>
  <si>
    <t>AU16</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</si>
  <si>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</si>
  <si>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</si>
  <si>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</si>
  <si>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</si>
  <si>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</si>
  <si>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</si>
  <si>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</si>
  <si>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</si>
  <si>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</si>
  <si>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</si>
  <si>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</si>
  <si>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</si>
  <si>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</si>
  <si>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AT22</t>
  </si>
  <si>
    <t>AU22</t>
  </si>
  <si>
    <t>Wood Charcoal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</si>
  <si>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</si>
  <si>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</si>
  <si>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</si>
  <si>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</si>
  <si>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</si>
  <si>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</si>
  <si>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</si>
  <si>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</si>
  <si>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</si>
  <si>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</si>
  <si>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</si>
  <si>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</si>
  <si>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</si>
  <si>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</si>
  <si>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</si>
  <si>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</si>
  <si>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</si>
  <si>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AV10</t>
  </si>
  <si>
    <t>Solid biomass from forests used by the Energy Transformation Sector (Main Activity) to generate Heat (1000 m3)</t>
  </si>
  <si>
    <t>AV11</t>
  </si>
  <si>
    <t>Solid biomass from outside forests used by the Energy Transformation Sector (Main Activity) to generate Heat (1000 m3)</t>
  </si>
  <si>
    <t>AV12</t>
  </si>
  <si>
    <t>AV14</t>
  </si>
  <si>
    <t>Chips and particles used by the Energy Transformation Sector (Main Activity) to generate Heat (1000 m3)</t>
  </si>
  <si>
    <t>Wood residues used by the Energy Transformation Sector (Main Activity) to generate Heat (1000 m3)</t>
  </si>
  <si>
    <t>AV16</t>
  </si>
  <si>
    <t>Bark used by the Energy Transformation Sector (Main Activity) to generate Heat (1000 m3)</t>
  </si>
  <si>
    <t>AV17</t>
  </si>
  <si>
    <t>Unspecified solid co-products used by the Energy Transformation Sector (Main Activity) to generate Heat (1000 m3)</t>
  </si>
  <si>
    <t>AV18</t>
  </si>
  <si>
    <t>Black Liquor used by the Energy Transformation Sector (Main Activity) to generate Heat(1000 m3)</t>
  </si>
  <si>
    <t>AV19</t>
  </si>
  <si>
    <t>Tall oil used by the Energy Transformation Sector (Main Activity) to generate Heat (1000 m3)</t>
  </si>
  <si>
    <t>AV20</t>
  </si>
  <si>
    <t>Unspecified liquid co-products used by the Energy Transformation Sector (Main Activity) to generate Heat (1000 m3)</t>
  </si>
  <si>
    <t>AV22</t>
  </si>
  <si>
    <t>Wood Charcoal used by the Energy Transformation Sector (Main Activity) to generate Heat (1000 m3)</t>
  </si>
  <si>
    <t>Wood Pellets used by the Energy Transformation Sector (Main Activity) to generate Heat (1000 m3)</t>
  </si>
  <si>
    <t>AV25</t>
  </si>
  <si>
    <t>Pyrolysis oils used by the Energy Transformation Sector (Main Activity) to generate Heat (1000 m3)</t>
  </si>
  <si>
    <t>AV26</t>
  </si>
  <si>
    <t>Cellulose based ethanol used by the Energy Transformation Sector (Main Activity) to generate Heat (1000 m3)</t>
  </si>
  <si>
    <t>AV29</t>
  </si>
  <si>
    <t>Non-hazardous wood waste used by the Energy Transformation Sector (Main Activity) to generate Heat (1000 m3)</t>
  </si>
  <si>
    <t>Hazardous wood waste used by the Energy Transformation Sector (Main Activity) to generate Heat (1000 m3)</t>
  </si>
  <si>
    <t>AV31</t>
  </si>
  <si>
    <t>Unspecified wood waste used by the Energy Transformation Sector (Main Activity) to generate Heat (1000 m3)</t>
  </si>
  <si>
    <t>AV33</t>
  </si>
  <si>
    <t>Wood from unknown sources used by the Energy Transformation Sector (Main Activity) to generate Heat (1000 m3)</t>
  </si>
  <si>
    <t>BA10</t>
  </si>
  <si>
    <t>BB10</t>
  </si>
  <si>
    <t>Solid biomass from forests used by the Energy Transformation Sector (Autoprod.) used by the Pulp&amp;Paper Industry (1000 m3)</t>
  </si>
  <si>
    <t>BA11</t>
  </si>
  <si>
    <t>BB11</t>
  </si>
  <si>
    <t>Solid biomass from outside forests used by the Energy Transformation Sector (Autoprod.) used by the Pulp&amp;Paper Industry (1000 m3)</t>
  </si>
  <si>
    <t>BA12</t>
  </si>
  <si>
    <t>BB12</t>
  </si>
  <si>
    <t>BA14</t>
  </si>
  <si>
    <t>BB14</t>
  </si>
  <si>
    <t>Chips and particles used by the Energy Transformation Sector (Autoprod.) used by the Pulp&amp;Paper Industry(1000 m3)</t>
  </si>
  <si>
    <t>Wood residues used by the Energy Transformation Sector (Autoprod.) used by the Pulp&amp;Paper Industry (1000 m3)</t>
  </si>
  <si>
    <t>BA16</t>
  </si>
  <si>
    <t>BB16</t>
  </si>
  <si>
    <t>Bark used by the Energy Transformation Sector (Autoprod.) used by the Pulp&amp;Paper Industry (1000 m3)</t>
  </si>
  <si>
    <t>BA17</t>
  </si>
  <si>
    <t>BB17</t>
  </si>
  <si>
    <t>Unspecified solid co-products used by the Energy Transformation Sector (Autoprod.) used by the Pulp&amp;Paper Industry (1000 m3)</t>
  </si>
  <si>
    <t>BA18</t>
  </si>
  <si>
    <t>BB18</t>
  </si>
  <si>
    <t>Black Liquor used by the Energy Transformation Sector (Autoprod.) used by the Pulp&amp;Paper Industry (1000 m3)</t>
  </si>
  <si>
    <t>BA19</t>
  </si>
  <si>
    <t>BB19</t>
  </si>
  <si>
    <t>Tall oil used by the Energy Transformation Sector (Autoprod.) used by the Pulp&amp;Paper Industry (1000 m3)</t>
  </si>
  <si>
    <t>BA20</t>
  </si>
  <si>
    <t>BB20</t>
  </si>
  <si>
    <t>Unspecified liquid co-products used by the Energy Transformation Sector (Autoprod.) used by the Pulp&amp;Paper Industry (1000 m3)</t>
  </si>
  <si>
    <t>BA22</t>
  </si>
  <si>
    <t>BB22</t>
  </si>
  <si>
    <t>Wood Charcoal used by the Energy Transformation Sector (Autoprod.) used by the Pulp&amp;Paper Industry (1000 m3)</t>
  </si>
  <si>
    <t>Wood Pellets used by the Energy Transformation Sector (Autoprod.) used by the Pulp&amp;Paper Industry (1000 m3)</t>
  </si>
  <si>
    <t>BA25</t>
  </si>
  <si>
    <t>BB25</t>
  </si>
  <si>
    <t>Pyrolysis oils used by the Energy Transformation Sector (Autoprod.) used by the Pulp&amp;Paper Industry (1000 m3)</t>
  </si>
  <si>
    <t>Cellulose based ethanol used by the Energy Transformation Sector (Autoprod.) used by the Pulp&amp;Paper Industry (1000 m3)</t>
  </si>
  <si>
    <t>Non-hazardous wood waste used by the Energy Transformation Sector (Autoprod.) used by the Pulp&amp;Paper Industry (1000 m3)</t>
  </si>
  <si>
    <t>Hazardous wood waste used by the Energy Transformation Sector (Autoprod.) used by the Pulp&amp;Paper Industry (1000 m3)</t>
  </si>
  <si>
    <t>BA31</t>
  </si>
  <si>
    <t>BB31</t>
  </si>
  <si>
    <t>Unspecified wood waste used by the Energy Transformation Sector (Autoprod.) used by the Pulp&amp;Paper Industry (1000 m3)</t>
  </si>
  <si>
    <t>BA33</t>
  </si>
  <si>
    <t>BB33</t>
  </si>
  <si>
    <t>Wood from unknown sources used by the Energy Transformation Sector (Autoprod.) used by the Pulp&amp;Paper Industry (1000 m3)</t>
  </si>
  <si>
    <t>BC10</t>
  </si>
  <si>
    <t>BD10</t>
  </si>
  <si>
    <t>Solid biomass from forests used by the Energy Transformation Sector (Autoprod.) used by the Wood and Wood Products Industry (1000 m3)</t>
  </si>
  <si>
    <t>BC11</t>
  </si>
  <si>
    <t>BD11</t>
  </si>
  <si>
    <t>Solid biomass from outside forests used by the Energy Transformation Sector (Autoprod.) used by the Wood and Wood Products Industry (1000 m3)</t>
  </si>
  <si>
    <t>BC12</t>
  </si>
  <si>
    <t>BD12</t>
  </si>
  <si>
    <t>BC14</t>
  </si>
  <si>
    <t>BD14</t>
  </si>
  <si>
    <t>Chips and particles used by the Energy Transformation Sector (Autoprod.) used by the Wood and Wood Products Industry(1000 m3)</t>
  </si>
  <si>
    <t>Wood residues used by the Energy Transformation Sector (Autoprod.) used by the Wood and Wood Products Industry (1000 m3)</t>
  </si>
  <si>
    <t>BC16</t>
  </si>
  <si>
    <t>BD16</t>
  </si>
  <si>
    <t>Bark used by the Energy Transformation Sector (Autoprod.) used by the Wood and Wood Products Industry (1000 m3)</t>
  </si>
  <si>
    <t>BC17</t>
  </si>
  <si>
    <t>BD17</t>
  </si>
  <si>
    <t>Unspecified solid co-products used by the Energy Transformation Sector (Autoprod.) used by the Wood and Wood Products Industry (1000 m3)</t>
  </si>
  <si>
    <t>BC18</t>
  </si>
  <si>
    <t>BD18</t>
  </si>
  <si>
    <t>Black Liquor used by the Energy Transformation Sector (Autoprod.) used by the Wood and Wood Products Industry (1000 m3)</t>
  </si>
  <si>
    <t>BC19</t>
  </si>
  <si>
    <t>BD19</t>
  </si>
  <si>
    <t>Tall oil used by the Energy Transformation Sector (Autoprod.) used by the Wood and Wood Products Industry (1000 m3)</t>
  </si>
  <si>
    <t>BC20</t>
  </si>
  <si>
    <t>BD20</t>
  </si>
  <si>
    <t>Unspecified liquid co-products used by the Energy Transformation Sector (Autoprod.) used by the Wood and Wood Products Industry (1000 m3)</t>
  </si>
  <si>
    <t>BC22</t>
  </si>
  <si>
    <t>BD22</t>
  </si>
  <si>
    <t>Wood Charcoal used by the Energy Transformation Sector (Autoprod.) used by the Wood and Wood Products Industry(1000 m3)</t>
  </si>
  <si>
    <t>Wood Pellets used by the Energy Transformation Sector (Autoprod.) used by the Wood and Wood Products Industry (1000 m3)</t>
  </si>
  <si>
    <t>BC25</t>
  </si>
  <si>
    <t>BD25</t>
  </si>
  <si>
    <t>Pyrolysis oils used by the Energy Transformation Sector (Autoprod.) used by the Wood and Wood Products Industry (1000 m3)</t>
  </si>
  <si>
    <t>Cellulose based ethanol used by the Energy Transformation Sector (Autoprod.) used by the Wood and Wood Products Industry (1000 m3)</t>
  </si>
  <si>
    <t>Non-hazardous wood waste used by the Energy Transformation Sector (Autoprod.) used by the Wood and Wood Products Industry (1000 m3)</t>
  </si>
  <si>
    <t>Hazardous wood waste used by the Energy Transformation Sector (Autoprod.) used by the Wood and Wood Products Industry(1000 m3)</t>
  </si>
  <si>
    <t>BC31</t>
  </si>
  <si>
    <t>BD31</t>
  </si>
  <si>
    <t>Unspecified wood waste used by the Energy Transformation Sector (Autoprod.) used by the Wood and Wood Products Industry (1000 m3)</t>
  </si>
  <si>
    <t>BC33</t>
  </si>
  <si>
    <t>BD33</t>
  </si>
  <si>
    <t>Wood from unknown sources used by the Energy Transformation Sector (Autoprod.) used by the Wood Products Industry (1000 m3)</t>
  </si>
  <si>
    <t>BE10</t>
  </si>
  <si>
    <t>BF10</t>
  </si>
  <si>
    <t>Solid biomass from forests used by the Energy Transformation Sector (Autoprod.) used by all other Industry Sectors (1000 m3)</t>
  </si>
  <si>
    <t>BE11</t>
  </si>
  <si>
    <t>BF11</t>
  </si>
  <si>
    <t>Solid biomass from outside forests used by the Energy Transformation Sector (Autoprod.) used by all other Industry Sectors (1000 m3)</t>
  </si>
  <si>
    <t>BE12</t>
  </si>
  <si>
    <t>BF12</t>
  </si>
  <si>
    <t>BE14</t>
  </si>
  <si>
    <t>BF14</t>
  </si>
  <si>
    <t>Chips and particles used by the Energy Transformation Sector (Autoprod.)) used by all other Industry Sectors (1000 m3)</t>
  </si>
  <si>
    <t>Wood residues used by the Energy Transformation Sector (Autoprod.) used by all other Industry Sectors (1000 m3)</t>
  </si>
  <si>
    <t>BE16</t>
  </si>
  <si>
    <t>BF16</t>
  </si>
  <si>
    <t>Bark used by the Energy Transformation Sector (Autoprod.) used by all other Industry Sectors (1000 m3)</t>
  </si>
  <si>
    <t>BE17</t>
  </si>
  <si>
    <t>BF17</t>
  </si>
  <si>
    <t>Unspecified solid co-products used by the Energy Transformation Sector (Autoprod.) used by all other Industry Sectors (1000 m3)</t>
  </si>
  <si>
    <t>BE18</t>
  </si>
  <si>
    <t>BF18</t>
  </si>
  <si>
    <t>Black Liquor used by the Energy Transformation Sector (Autoprod.) used by all other Industry Sectors (1000 m3)</t>
  </si>
  <si>
    <t>BE19</t>
  </si>
  <si>
    <t>BF19</t>
  </si>
  <si>
    <t>Tall oil used by the Energy Transformation Sector (Autoprod.) used by all other Industry Sectors (1000 m3)</t>
  </si>
  <si>
    <t>BE20</t>
  </si>
  <si>
    <t>BF20</t>
  </si>
  <si>
    <t>Unspecified liquid co-products used by the Energy Transformation Sector (Autoprod.) used by all other Industry Sectors (1000 m3)</t>
  </si>
  <si>
    <t>BE22</t>
  </si>
  <si>
    <t>BF22</t>
  </si>
  <si>
    <t>Wood Charcoal used by the Energy Transformation Sector (Autoprod.) used by all other Industry Sectors (1000 m3)</t>
  </si>
  <si>
    <t>Wood Pellets used by the Energy Transformation Sector (Autoprod.) used by all other Industry Sectors (1000 m3)</t>
  </si>
  <si>
    <t>BE25</t>
  </si>
  <si>
    <t>BF25</t>
  </si>
  <si>
    <t>Pyrolysis oils used by the Energy Transformation Sector (Autoprod.) used by all other Industry Sectors (1000 m3)</t>
  </si>
  <si>
    <t>Cellulose based ethanol used by the Energy Transformation Sector (Autoprod.) used by all other Industry Sectors (1000 m3)</t>
  </si>
  <si>
    <t>BF29</t>
  </si>
  <si>
    <t>Non-hazardous wood waste used by the Energy Transformation Sector (Autoprod.) used by all other Industry Sectors (1000 m3)</t>
  </si>
  <si>
    <t>Hazardous wood waste used by the Energy Transformation Sector (Autoprod.) used by all other Industry Sectors (1000 m3)</t>
  </si>
  <si>
    <t>BE31</t>
  </si>
  <si>
    <t>BF31</t>
  </si>
  <si>
    <t>Unspecified wood waste used by the Energy Transformation Sector (Autoprod.) used by all other Industry Sectors (1000 m3)</t>
  </si>
  <si>
    <t>BE33</t>
  </si>
  <si>
    <t>BF33</t>
  </si>
  <si>
    <t>Wood from unknown sources used by the Energy Transformation Sector (Autoprod.) used by all other Industry Sectors (1000 m3)</t>
  </si>
  <si>
    <t>BJ10</t>
  </si>
  <si>
    <t>BK10</t>
  </si>
  <si>
    <t>Solid biomass from forests (Direct final consumption) Residential use (1000 m3)</t>
  </si>
  <si>
    <t>BJ11</t>
  </si>
  <si>
    <t>BK11</t>
  </si>
  <si>
    <t>Solid biomass from outside forests (Direct final consumption) Residential use (1000 m3)</t>
  </si>
  <si>
    <t>BJ12</t>
  </si>
  <si>
    <t>BK12</t>
  </si>
  <si>
    <t>Unspecified solid biomass (Direct final consumption) Residential use (1000 m3)</t>
  </si>
  <si>
    <t>BJ14</t>
  </si>
  <si>
    <t>BK14</t>
  </si>
  <si>
    <t>Chips and particles (Direct final consumption) Residential use (1000 m3)</t>
  </si>
  <si>
    <t>Wood residues (Direct final consumption) Residential use (1000 m3)</t>
  </si>
  <si>
    <t>BJ16</t>
  </si>
  <si>
    <t>BK16</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</si>
  <si>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</si>
  <si>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</si>
  <si>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</si>
  <si>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</si>
  <si>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</si>
  <si>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</si>
  <si>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</si>
  <si>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</si>
  <si>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</si>
  <si>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</si>
  <si>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</si>
  <si>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</si>
  <si>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</si>
  <si>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BJ22</t>
  </si>
  <si>
    <t>BK22</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</si>
  <si>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</si>
  <si>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</si>
  <si>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</si>
  <si>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</si>
  <si>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</si>
  <si>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</si>
  <si>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</si>
  <si>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</si>
  <si>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</si>
  <si>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</si>
  <si>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</si>
  <si>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</si>
  <si>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</si>
  <si>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</si>
  <si>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</si>
  <si>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</si>
  <si>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</si>
  <si>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</si>
  <si>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</si>
  <si>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</si>
  <si>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BL10</t>
  </si>
  <si>
    <t>BM10</t>
  </si>
  <si>
    <t>Solid biomass from forests (Direct final consumption) Agriculture, Forestry and  Fishing use (1000 m3)</t>
  </si>
  <si>
    <t>BL11</t>
  </si>
  <si>
    <t>BM11</t>
  </si>
  <si>
    <t>Solid biomass from outside forests (Direct final consumption) Agriculture, Forestry and  Fishing use (1000 m3)</t>
  </si>
  <si>
    <t>BL12</t>
  </si>
  <si>
    <t>BM12</t>
  </si>
  <si>
    <t>Unspecified solid biomass (Direct final consumption) Agriculture, Forestry and  Fishing use (1000 m3)</t>
  </si>
  <si>
    <t>BL14</t>
  </si>
  <si>
    <t>BM14</t>
  </si>
  <si>
    <t>Chips and particles (Direct final consumption) Agriculture, Forestry and  Fishing use (1000 m3)</t>
  </si>
  <si>
    <t>Wood residues (Direct final consumption) Agriculture, Forestry and  Fishing use (1000 m3)</t>
  </si>
  <si>
    <t>BL16</t>
  </si>
  <si>
    <t>BM16</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</si>
  <si>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</si>
  <si>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</si>
  <si>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</si>
  <si>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</si>
  <si>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</si>
  <si>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</si>
  <si>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</si>
  <si>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</si>
  <si>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</si>
  <si>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</si>
  <si>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</si>
  <si>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</si>
  <si>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</si>
  <si>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BL22</t>
  </si>
  <si>
    <t>BM22</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</si>
  <si>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</si>
  <si>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</si>
  <si>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</si>
  <si>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</si>
  <si>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</si>
  <si>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</si>
  <si>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</si>
  <si>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</si>
  <si>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</si>
  <si>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</si>
  <si>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</si>
  <si>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</si>
  <si>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</si>
  <si>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</si>
  <si>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</si>
  <si>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</si>
  <si>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</si>
  <si>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</si>
  <si>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</si>
  <si>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</si>
  <si>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BN10</t>
  </si>
  <si>
    <t>BO10</t>
  </si>
  <si>
    <t>Solid biomass from forests (Direct final consumption) commercial and public services use (1000 m3)</t>
  </si>
  <si>
    <t>BN11</t>
  </si>
  <si>
    <t>BO11</t>
  </si>
  <si>
    <t>Solid biomass from outside forests (Direct final consumption) commercial and public services use (1000 m3)</t>
  </si>
  <si>
    <t>BN12</t>
  </si>
  <si>
    <t>BO12</t>
  </si>
  <si>
    <t>Unspecified solid biomass (Direct final consumption) commercial and public services use (1000 m3)</t>
  </si>
  <si>
    <t>BN14</t>
  </si>
  <si>
    <t>BO14</t>
  </si>
  <si>
    <t>Chips and particles (Direct final consumption) commercial and public services use (1000 m3)</t>
  </si>
  <si>
    <t>Wood residues (Direct final consumption) commercial and public services use (1000 m3)</t>
  </si>
  <si>
    <t>BN16</t>
  </si>
  <si>
    <t>BO16</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</si>
  <si>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</si>
  <si>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</si>
  <si>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</si>
  <si>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</si>
  <si>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</si>
  <si>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</si>
  <si>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</si>
  <si>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</si>
  <si>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</si>
  <si>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</si>
  <si>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</si>
  <si>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</si>
  <si>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</si>
  <si>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BN22</t>
  </si>
  <si>
    <t>BO22</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</si>
  <si>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</si>
  <si>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</si>
  <si>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</si>
  <si>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</si>
  <si>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</si>
  <si>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</si>
  <si>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</si>
  <si>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</si>
  <si>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</si>
  <si>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</si>
  <si>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 xml:space="preserve">Heat generated shows the total amount of TJ generated by power plants separated into CHP plants and heat plants. </t>
  </si>
  <si>
    <t xml:space="preserve">Combined Heat and Power generation. Combined heat and power plants (refers to plants which are designed to produce both heat and electricity).  UNIPEDE refers to these as co-generation power stations.  If possible, fuel inputs and electricity/heat outputs are on a unit basis rather than on a plant basis.  However, if data are not available on a unit basis, the convention for defining a CHP plant noted above should be adopted.  </t>
  </si>
  <si>
    <t>Higher heating value - of dry matter (d.m.) :</t>
  </si>
  <si>
    <r>
      <t>Coniferous and non-coniferous Industrial Roundwood: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t>
    </r>
    <r>
      <rPr>
        <vertAlign val="superscript"/>
        <sz val="10"/>
        <rFont val="Arial"/>
        <family val="2"/>
      </rPr>
      <t>3</t>
    </r>
    <r>
      <rPr>
        <sz val="10"/>
        <rFont val="Arial"/>
        <family val="2"/>
      </rPr>
      <t xml:space="preserve">) of roundwood used in production. It also includes wood chips to be used for fuel that are made directly (i.e. in the forest) from roundwood. It excludes wood charcoal. It is reported in cubic metres solid volume underbark (i.e. excluding bark).
</t>
    </r>
    <r>
      <rPr>
        <b/>
        <sz val="10"/>
        <rFont val="Arial"/>
        <family val="2"/>
      </rPr>
      <t>It includes wood fibres gained from used logging residues and thinnings.</t>
    </r>
  </si>
  <si>
    <t>Wood and wood products</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</si>
  <si>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</si>
  <si>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</si>
  <si>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</si>
  <si>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</si>
  <si>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</si>
  <si>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</si>
  <si>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</si>
  <si>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All sheets are protected but without a password</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</si>
  <si>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</si>
  <si>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</si>
  <si>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r>
      <t>m</t>
    </r>
    <r>
      <rPr>
        <vertAlign val="superscript"/>
        <sz val="11"/>
        <rFont val="Arial"/>
        <family val="2"/>
      </rPr>
      <t>3</t>
    </r>
    <r>
      <rPr>
        <sz val="11"/>
        <rFont val="Arial"/>
        <family val="2"/>
      </rPr>
      <t xml:space="preserve"> / tdm</t>
    </r>
  </si>
  <si>
    <r>
      <t>m</t>
    </r>
    <r>
      <rPr>
        <vertAlign val="superscript"/>
        <sz val="11"/>
        <rFont val="Arial"/>
        <family val="2"/>
      </rPr>
      <t>3</t>
    </r>
    <r>
      <rPr>
        <sz val="11"/>
        <rFont val="Arial"/>
        <family val="2"/>
      </rPr>
      <t xml:space="preserve"> rw/1000L</t>
    </r>
  </si>
  <si>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</si>
  <si>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</si>
  <si>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</si>
  <si>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</si>
  <si>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</si>
  <si>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</si>
  <si>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</si>
  <si>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</si>
  <si>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</si>
  <si>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</si>
  <si>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</si>
  <si>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</si>
  <si>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</si>
  <si>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</si>
  <si>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</si>
  <si>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</si>
  <si>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</si>
  <si>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</si>
  <si>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</si>
  <si>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</si>
  <si>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E10</t>
  </si>
  <si>
    <t>0-1</t>
  </si>
  <si>
    <t>Wood Energy</t>
  </si>
  <si>
    <t>Consumption</t>
  </si>
  <si>
    <t>1000 m3</t>
  </si>
  <si>
    <t>Total wood energy (in 1000m3) used in 2005</t>
  </si>
  <si>
    <t>E11</t>
  </si>
  <si>
    <t>0-2</t>
  </si>
  <si>
    <t>Total wood energy (in 1000m3) used in 2007</t>
  </si>
  <si>
    <t>E12</t>
  </si>
  <si>
    <t>0-3</t>
  </si>
  <si>
    <t>Total wood energy (in 1000m3) used in 2009</t>
  </si>
  <si>
    <t>aggregated data S -&gt; U</t>
  </si>
  <si>
    <t>D8</t>
  </si>
  <si>
    <t>E8</t>
  </si>
  <si>
    <t>1-S1-U1</t>
  </si>
  <si>
    <t>Power and Heat</t>
  </si>
  <si>
    <t>Woodenergy from direct forest source used for power and heat</t>
  </si>
  <si>
    <t>F8</t>
  </si>
  <si>
    <t>G8</t>
  </si>
  <si>
    <t>1-S1-U2</t>
  </si>
  <si>
    <t>Industrial</t>
  </si>
  <si>
    <t>Woodenergy from direct forest source used for industrial purposes to support their main activity</t>
  </si>
  <si>
    <t>H8</t>
  </si>
  <si>
    <t>I8</t>
  </si>
  <si>
    <t>1-S1-U3</t>
  </si>
  <si>
    <t>Woodenergy from direct forest source used for residential purposes</t>
  </si>
  <si>
    <t>J8</t>
  </si>
  <si>
    <t>K8</t>
  </si>
  <si>
    <t>1-S1-U4</t>
  </si>
  <si>
    <t>Woodenergy from direct forest source used for other purposes</t>
  </si>
  <si>
    <t>D9</t>
  </si>
  <si>
    <t>E9</t>
  </si>
  <si>
    <t>1-S2-U1</t>
  </si>
  <si>
    <t>Co-products</t>
  </si>
  <si>
    <t>Woodenergy from co-products used for power and heat</t>
  </si>
  <si>
    <t>F9</t>
  </si>
  <si>
    <t>G9</t>
  </si>
  <si>
    <t>1-S2-U2</t>
  </si>
  <si>
    <t>Woodenergy from co-products used for Industrial purposes to support their main activity</t>
  </si>
  <si>
    <t>H9</t>
  </si>
  <si>
    <t>I9</t>
  </si>
  <si>
    <t>1-S2-U3</t>
  </si>
  <si>
    <t>Woodenergy from co-products source used for residential purposes</t>
  </si>
  <si>
    <t>J9</t>
  </si>
  <si>
    <t>K9</t>
  </si>
  <si>
    <t>1-S2-U4</t>
  </si>
  <si>
    <t>Woodenergy from co-products  used for other purposes</t>
  </si>
  <si>
    <t>D10</t>
  </si>
  <si>
    <t>1-S3-U1</t>
  </si>
  <si>
    <t>Post-consumer</t>
  </si>
  <si>
    <t>Woodenergy from post consumer source used for power and heat</t>
  </si>
  <si>
    <t>F10</t>
  </si>
  <si>
    <t>G10</t>
  </si>
  <si>
    <t>1-S3-U2</t>
  </si>
  <si>
    <t>Woodenergy from post consumer source used for industrial purposes to support their main activity</t>
  </si>
  <si>
    <t>H10</t>
  </si>
  <si>
    <t>I10</t>
  </si>
  <si>
    <t>1-S3-U3</t>
  </si>
  <si>
    <t>Woodenergy from post consumer source used for residential purposes</t>
  </si>
  <si>
    <t>J10</t>
  </si>
  <si>
    <t>K10</t>
  </si>
  <si>
    <t>1-S3-U4</t>
  </si>
  <si>
    <t>Woodenergy from post consumer source used for other purposes</t>
  </si>
  <si>
    <t>D11</t>
  </si>
  <si>
    <t>1-S4-U1</t>
  </si>
  <si>
    <t>Woodenergy from unspecified source used for power and heat</t>
  </si>
  <si>
    <t>F11</t>
  </si>
  <si>
    <t>G11</t>
  </si>
  <si>
    <t>1-S4-U2</t>
  </si>
  <si>
    <t>Woodenergy from unspecified source used for industrial purposes to support their main activity</t>
  </si>
  <si>
    <t>H11</t>
  </si>
  <si>
    <t>I11</t>
  </si>
  <si>
    <t>1-S4-U3</t>
  </si>
  <si>
    <t>Woodenergy from unspecified source used for residential purposes</t>
  </si>
  <si>
    <t>J11</t>
  </si>
  <si>
    <t>K11</t>
  </si>
  <si>
    <t>1-S4-U4</t>
  </si>
  <si>
    <t>Woodenergy from unspeciefied source used for other purposes</t>
  </si>
  <si>
    <t>L8</t>
  </si>
  <si>
    <t>2-WBFF-IRW-DP</t>
  </si>
  <si>
    <t>Industrial Roundwood</t>
  </si>
  <si>
    <t>Production</t>
  </si>
  <si>
    <t>Domestic production of Industrial Roundwood from Forests</t>
  </si>
  <si>
    <t>M8</t>
  </si>
  <si>
    <t>N8</t>
  </si>
  <si>
    <t>2-WBFF-IRW-I</t>
  </si>
  <si>
    <t>Imports of Industrial Roundwood</t>
  </si>
  <si>
    <t>O8</t>
  </si>
  <si>
    <t>P8</t>
  </si>
  <si>
    <t>2-WBFF-IRW-E</t>
  </si>
  <si>
    <t>Exports of Industrial Roundwood</t>
  </si>
  <si>
    <t>L9</t>
  </si>
  <si>
    <t>2-WBFF-FW-DP</t>
  </si>
  <si>
    <t>Fuelwood</t>
  </si>
  <si>
    <t>Domestic production of Fuelwood from Forests</t>
  </si>
  <si>
    <t>M9</t>
  </si>
  <si>
    <t>N9</t>
  </si>
  <si>
    <t>2-WBFF-FW-I</t>
  </si>
  <si>
    <t>Imports of Fuelwood</t>
  </si>
  <si>
    <t>O9</t>
  </si>
  <si>
    <t>P9</t>
  </si>
  <si>
    <t>2-WBFF-FW-E</t>
  </si>
  <si>
    <t>Exports of Fuelwood</t>
  </si>
  <si>
    <t>L10</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</si>
  <si>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</si>
  <si>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</si>
  <si>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</si>
  <si>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</si>
  <si>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</si>
  <si>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</si>
  <si>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</si>
  <si>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</si>
  <si>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</si>
  <si>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</si>
  <si>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</si>
  <si>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</si>
  <si>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</si>
  <si>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</si>
  <si>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</si>
  <si>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</si>
  <si>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</si>
  <si>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</si>
  <si>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</si>
  <si>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</si>
  <si>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</si>
  <si>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</si>
  <si>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</si>
  <si>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</si>
  <si>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</si>
  <si>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</si>
  <si>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</si>
  <si>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</si>
  <si>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P16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</si>
  <si>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</si>
  <si>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</si>
  <si>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</si>
  <si>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</si>
  <si>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</si>
  <si>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</si>
  <si>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</si>
  <si>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</si>
  <si>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</si>
  <si>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</si>
  <si>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</si>
  <si>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</si>
  <si>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</si>
  <si>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</si>
  <si>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</si>
  <si>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K18</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</si>
  <si>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</si>
  <si>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</si>
  <si>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</si>
  <si>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</si>
  <si>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</si>
  <si>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</si>
  <si>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</si>
  <si>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</si>
  <si>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</si>
  <si>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</si>
  <si>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</si>
  <si>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</si>
  <si>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</si>
  <si>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</si>
  <si>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</si>
  <si>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</si>
  <si>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</si>
  <si>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</si>
  <si>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</si>
  <si>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</si>
  <si>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</si>
  <si>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</si>
  <si>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</si>
  <si>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</si>
  <si>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</si>
  <si>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</si>
  <si>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</si>
  <si>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</si>
  <si>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</si>
  <si>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</si>
  <si>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</si>
  <si>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</si>
  <si>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</si>
  <si>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</si>
  <si>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</si>
  <si>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</si>
  <si>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M22</t>
  </si>
  <si>
    <t>N22</t>
  </si>
  <si>
    <t>2-WW-PCRW-NHWW-I</t>
  </si>
  <si>
    <t>Imports of non-hazardous wood waste (1000 mt)</t>
  </si>
  <si>
    <t>O22</t>
  </si>
  <si>
    <t>P22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</si>
  <si>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</si>
  <si>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</si>
  <si>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</si>
  <si>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</si>
  <si>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</si>
  <si>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</si>
  <si>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</si>
  <si>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</si>
  <si>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</si>
  <si>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</si>
  <si>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</si>
  <si>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</si>
  <si>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</si>
  <si>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</si>
  <si>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</si>
  <si>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</si>
  <si>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</si>
  <si>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</si>
  <si>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</si>
  <si>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</si>
  <si>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</si>
  <si>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</si>
  <si>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</si>
  <si>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</si>
  <si>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</si>
  <si>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</si>
  <si>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</si>
  <si>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</si>
  <si>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</si>
  <si>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</si>
  <si>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</si>
  <si>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</si>
  <si>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</si>
  <si>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</si>
  <si>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</si>
  <si>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</si>
  <si>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</si>
  <si>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</si>
  <si>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</si>
  <si>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</si>
  <si>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</si>
  <si>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</si>
  <si>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</si>
  <si>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</si>
  <si>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</si>
  <si>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</si>
  <si>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M10</t>
  </si>
  <si>
    <t>N10</t>
  </si>
  <si>
    <t>3-WB-I</t>
  </si>
  <si>
    <t>Imports of wood briquettes (1000 mt)</t>
  </si>
  <si>
    <t>O10</t>
  </si>
  <si>
    <t>P10</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</si>
  <si>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</si>
  <si>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</si>
  <si>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</si>
  <si>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</si>
  <si>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</si>
  <si>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</si>
  <si>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</si>
  <si>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</si>
  <si>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</si>
  <si>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</si>
  <si>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</si>
  <si>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</si>
  <si>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</si>
  <si>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</si>
  <si>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</si>
  <si>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</si>
  <si>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</si>
  <si>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</si>
  <si>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</si>
  <si>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</si>
  <si>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</si>
  <si>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</si>
  <si>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</si>
  <si>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</si>
  <si>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</si>
  <si>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</si>
  <si>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</si>
  <si>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</si>
  <si>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</si>
  <si>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</si>
  <si>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</si>
  <si>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</si>
  <si>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</si>
  <si>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P13</t>
  </si>
  <si>
    <t>3-WBB-E</t>
  </si>
  <si>
    <t>Export of wood based biodiesel (million l)</t>
  </si>
  <si>
    <t>F14</t>
  </si>
  <si>
    <t>G14</t>
  </si>
  <si>
    <t>Biomass</t>
  </si>
  <si>
    <t>1000 tdm</t>
  </si>
  <si>
    <t>Biomass from forests used to produce wood charcoal (1000 t.d.m.)</t>
  </si>
  <si>
    <t>F15</t>
  </si>
  <si>
    <t>G15</t>
  </si>
  <si>
    <t>Biomass from outside forests used to produce wood charcoal (1000 t.d.m.)</t>
  </si>
  <si>
    <t>F16</t>
  </si>
  <si>
    <t>G16</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</si>
  <si>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</si>
  <si>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</si>
  <si>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</si>
  <si>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</si>
  <si>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</si>
  <si>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</si>
  <si>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</si>
  <si>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</si>
  <si>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</si>
  <si>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</si>
  <si>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</si>
  <si>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</si>
  <si>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</si>
  <si>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</si>
  <si>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</si>
  <si>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</si>
  <si>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</si>
  <si>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</si>
  <si>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</si>
  <si>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</si>
  <si>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</si>
  <si>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F28</t>
  </si>
  <si>
    <t>G28</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</si>
  <si>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</si>
  <si>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</si>
  <si>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</si>
  <si>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</si>
  <si>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</si>
  <si>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</si>
  <si>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</si>
  <si>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</si>
  <si>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</si>
  <si>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</si>
  <si>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</si>
  <si>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</si>
  <si>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</si>
  <si>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</si>
  <si>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</si>
  <si>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</si>
  <si>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</si>
  <si>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</si>
  <si>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</si>
  <si>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</si>
  <si>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</si>
  <si>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</si>
  <si>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</si>
  <si>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</si>
  <si>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</si>
  <si>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</si>
  <si>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</si>
  <si>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</si>
  <si>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</si>
  <si>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</si>
  <si>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</si>
  <si>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</si>
  <si>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S14</t>
  </si>
  <si>
    <t>R15</t>
  </si>
  <si>
    <t>S15</t>
  </si>
  <si>
    <t>R16</t>
  </si>
  <si>
    <t>S16</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</si>
  <si>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</si>
  <si>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</si>
  <si>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</si>
  <si>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</si>
  <si>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</si>
  <si>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</si>
  <si>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</si>
  <si>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</si>
  <si>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</si>
  <si>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</si>
  <si>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</si>
  <si>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</si>
  <si>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</si>
  <si>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</si>
  <si>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</si>
  <si>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</si>
  <si>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</si>
  <si>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</si>
  <si>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</si>
  <si>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</si>
  <si>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</si>
  <si>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</si>
  <si>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</si>
  <si>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</si>
  <si>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</si>
  <si>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</si>
  <si>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</si>
  <si>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</si>
  <si>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</si>
  <si>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</si>
  <si>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</si>
  <si>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</si>
  <si>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</si>
  <si>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</si>
  <si>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</si>
  <si>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</si>
  <si>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</si>
  <si>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</si>
  <si>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</si>
  <si>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</si>
  <si>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</si>
  <si>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</si>
  <si>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</si>
  <si>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</si>
  <si>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</si>
  <si>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</si>
  <si>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</si>
  <si>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Unspecified liquid co-products used by the Energy Transformation Sector (Main Activity) to generate Electricity (1000 mt)</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</si>
  <si>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</si>
  <si>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</si>
  <si>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</si>
  <si>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</si>
  <si>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</si>
  <si>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</si>
  <si>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</si>
  <si>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</si>
  <si>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</si>
  <si>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</si>
  <si>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</si>
  <si>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</si>
  <si>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</si>
  <si>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M30</t>
  </si>
  <si>
    <t>N30</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</si>
  <si>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</si>
  <si>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</si>
  <si>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</si>
  <si>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</si>
  <si>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</si>
  <si>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</si>
  <si>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</si>
  <si>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</si>
  <si>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</si>
  <si>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</si>
  <si>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</si>
  <si>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Unspecified solid biomass used by the Energy Transformation Sector (Main Activity) to generate CHP(1000t.d.m.)</t>
  </si>
  <si>
    <t>O14</t>
  </si>
  <si>
    <t>P14</t>
  </si>
  <si>
    <t>5-CP-ETS-C</t>
  </si>
  <si>
    <t>Chips and particles used by the Energy Transformation Sector (Main Activity) to generate CHP (1000 t.d.m.)</t>
  </si>
  <si>
    <t>O15</t>
  </si>
  <si>
    <t>P15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</si>
  <si>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</si>
  <si>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</si>
  <si>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</si>
  <si>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</si>
  <si>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</si>
  <si>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</si>
  <si>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</si>
  <si>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</si>
  <si>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</si>
  <si>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</si>
  <si>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</si>
  <si>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</si>
  <si>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</si>
  <si>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Unspecified liquid co-products used by the Energy Transformation Sector (Main Activity) to generate CHP (1000 mt)</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</si>
  <si>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</si>
  <si>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</si>
  <si>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</si>
  <si>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</si>
  <si>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</si>
  <si>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</si>
  <si>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</si>
  <si>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</si>
  <si>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</si>
  <si>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</si>
  <si>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</si>
  <si>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</si>
  <si>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</si>
  <si>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</si>
  <si>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</si>
  <si>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P30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</si>
  <si>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</si>
  <si>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</si>
  <si>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</si>
  <si>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</si>
  <si>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</si>
  <si>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</si>
  <si>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</si>
  <si>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</si>
  <si>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</si>
  <si>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</si>
  <si>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Q10</t>
  </si>
  <si>
    <t>R10</t>
  </si>
  <si>
    <t>Q11</t>
  </si>
  <si>
    <t>R11</t>
  </si>
  <si>
    <t>Q12</t>
  </si>
  <si>
    <t>R12</t>
  </si>
  <si>
    <t>5-U-ETS-H</t>
  </si>
  <si>
    <t>Unspecified solid biomass used by the Energy Transformation Sector (Main Activity) to generate Heat (1000t.d.m.)</t>
  </si>
  <si>
    <t>Q14</t>
  </si>
  <si>
    <t>5-CP-ETS-H</t>
  </si>
  <si>
    <t>Chips and particles used by the Energy Transformation Sector (Main Activity) to generate Heat (1000 t.d.m.)</t>
  </si>
  <si>
    <t>Q15</t>
  </si>
  <si>
    <t>5-WR-ETS-H</t>
  </si>
  <si>
    <t>Wood residues used by the Energy Transformation Sector (Main Activity) to generate Heat (1000 t.d.m.)</t>
  </si>
  <si>
    <t>Q16</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</si>
  <si>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</si>
  <si>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</si>
  <si>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</si>
  <si>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</si>
  <si>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</si>
  <si>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</si>
  <si>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</si>
  <si>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</si>
  <si>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</si>
  <si>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</si>
  <si>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</si>
  <si>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</si>
  <si>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</si>
  <si>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</si>
  <si>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Unspecified liquid co-products used by the Energy Transformation Sector (Main Activity) to generate Heat (1000 mt)</t>
  </si>
  <si>
    <t>Q22</t>
  </si>
  <si>
    <t>R22</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</si>
  <si>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</si>
  <si>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</si>
  <si>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</si>
  <si>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</si>
  <si>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</si>
  <si>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</si>
  <si>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</si>
  <si>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</si>
  <si>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</si>
  <si>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</si>
  <si>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</si>
  <si>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</si>
  <si>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</si>
  <si>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</si>
  <si>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</si>
  <si>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</si>
  <si>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</si>
  <si>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Q30</t>
  </si>
  <si>
    <t>R30</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</si>
  <si>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</si>
  <si>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</si>
  <si>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</si>
  <si>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</si>
  <si>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</si>
  <si>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</si>
  <si>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</si>
  <si>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</si>
  <si>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</si>
  <si>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</si>
  <si>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V10</t>
  </si>
  <si>
    <t>Pulp&amp;Paper Industry</t>
  </si>
  <si>
    <t>V11</t>
  </si>
  <si>
    <t>V12</t>
  </si>
  <si>
    <t>5-U-ETS-PP</t>
  </si>
  <si>
    <t>Unspecified solid biomass used by the Energy Transformation Sector (Autoprod.) used by the Pulp&amp;Paper Industry (1000t.d.m.)</t>
  </si>
  <si>
    <t>V14</t>
  </si>
  <si>
    <t>5-CP-ETS-PP</t>
  </si>
  <si>
    <t>5-WR-ETS-PP</t>
  </si>
  <si>
    <t>5-B-ETS-PP</t>
  </si>
  <si>
    <t>5-USCP-ETS-PP</t>
  </si>
  <si>
    <t>5-BL-ETS-PP</t>
  </si>
  <si>
    <t>5-TO-ETS-PP</t>
  </si>
  <si>
    <t>Tall oil used by the Energy Transformation Sector (Autoprod.) used by the Pulp&amp;Paper Industry (1000 mt)</t>
  </si>
  <si>
    <t>5-ULCP-ETS-PP</t>
  </si>
  <si>
    <t>Unspecified liquid co-products used by the Energy Transformation Sector (Autoprod.) used by the Pulp&amp;Paper Industry (1000 mt)</t>
  </si>
  <si>
    <t>5-WC-ETS-PP</t>
  </si>
  <si>
    <t>5-WP-ETS-PP</t>
  </si>
  <si>
    <t>5-PO-ETS-PP</t>
  </si>
  <si>
    <t>Pyrolysis oils used by the Energy Transformation Sector (Autoprod.) used by the Pulp&amp;Paper Industry (1000 mt)</t>
  </si>
  <si>
    <t>5-CBE-ETS-PP</t>
  </si>
  <si>
    <t>Cellulose based ethanol used by the Energy Transformation Sector (Autoprod.) used by the Pulp&amp;Paper Industry (1000 mt)</t>
  </si>
  <si>
    <t>5-NHWW-ETS-PP</t>
  </si>
  <si>
    <t>5-HWW-ETS-PP</t>
  </si>
  <si>
    <t>5-UWW-ETS-PP</t>
  </si>
  <si>
    <t>V33</t>
  </si>
  <si>
    <t>5-WFUS-ETS-PP</t>
  </si>
  <si>
    <t>X10</t>
  </si>
  <si>
    <t>Y10</t>
  </si>
  <si>
    <t>Wood and Wood Products Industry</t>
  </si>
  <si>
    <t>X11</t>
  </si>
  <si>
    <t>Y11</t>
  </si>
  <si>
    <t>X12</t>
  </si>
  <si>
    <t>Y12</t>
  </si>
  <si>
    <t>5-U-ETS-WAWP</t>
  </si>
  <si>
    <t>Unspecified solid biomass used by the Energy Transformation Sector (Autoprod.) used by the Wood and Wood Products Industry(1000t.d.m.)</t>
  </si>
  <si>
    <t>X14</t>
  </si>
  <si>
    <t>Y14</t>
  </si>
  <si>
    <t>5-CP-ETS-WAWP</t>
  </si>
  <si>
    <t>X15</t>
  </si>
  <si>
    <t>Y15</t>
  </si>
  <si>
    <t>5-WR-ETS-WAWP</t>
  </si>
  <si>
    <t>X16</t>
  </si>
  <si>
    <t>Y16</t>
  </si>
  <si>
    <t>5-B-ETS-WAWP</t>
  </si>
  <si>
    <t>X17</t>
  </si>
  <si>
    <t>Y17</t>
  </si>
  <si>
    <t>5-USCP-ETS-WAWP</t>
  </si>
  <si>
    <t>X18</t>
  </si>
  <si>
    <t>Y18</t>
  </si>
  <si>
    <t>5-BL-ETS-WAWP</t>
  </si>
  <si>
    <t>X19</t>
  </si>
  <si>
    <t>Y19</t>
  </si>
  <si>
    <t>5-TO-ETS-WAWP</t>
  </si>
  <si>
    <t>Tall oil used by the Energy Transformation Sector (Autoprod.) used by the Wood and Wood Products Industry (1000 mt)</t>
  </si>
  <si>
    <t>X20</t>
  </si>
  <si>
    <t>Y20</t>
  </si>
  <si>
    <t>5-ULCP-ETS-WAWP</t>
  </si>
  <si>
    <t>Unspecified liquid co-products used by the Energy Transformation Sector (Autoprod.) used by the Wood and Wood Products Industry (1000  mt)</t>
  </si>
  <si>
    <t>X22</t>
  </si>
  <si>
    <t>Y22</t>
  </si>
  <si>
    <t>5-WC-ETS-WAWP</t>
  </si>
  <si>
    <t>X23</t>
  </si>
  <si>
    <t>Y23</t>
  </si>
  <si>
    <t>5-WP-ETS-WAWP</t>
  </si>
  <si>
    <t>X25</t>
  </si>
  <si>
    <t>Y25</t>
  </si>
  <si>
    <t>5-PO-ETS-WAWP</t>
  </si>
  <si>
    <t>Pyrolysis oils used by the Energy Transformation Sector (Autoprod.) used by the Wood and Wood Products Industry (1000 mt)</t>
  </si>
  <si>
    <t>5-CBE-ETS-WAWP</t>
  </si>
  <si>
    <t>Cellulose based ethanol used by the Energy Transformation Sector (Autoprod.) used by the Wood and Wood Products Industry (1000 mt)</t>
  </si>
  <si>
    <t>X29</t>
  </si>
  <si>
    <t>Y29</t>
  </si>
  <si>
    <t>5-NHWW-ETS-WAWP</t>
  </si>
  <si>
    <t>X30</t>
  </si>
  <si>
    <t>Y30</t>
  </si>
  <si>
    <t>5-HWW-ETS-WAWP</t>
  </si>
  <si>
    <t>X31</t>
  </si>
  <si>
    <t>Y31</t>
  </si>
  <si>
    <t>5-UWW-ETS-WAWP</t>
  </si>
  <si>
    <t>X33</t>
  </si>
  <si>
    <t>Y33</t>
  </si>
  <si>
    <t>5-WFUS-ETS-WAWP</t>
  </si>
  <si>
    <t>Z10</t>
  </si>
  <si>
    <t>AA10</t>
  </si>
  <si>
    <t>Other Industry Sectors</t>
  </si>
  <si>
    <t>Z11</t>
  </si>
  <si>
    <t>AA11</t>
  </si>
  <si>
    <t>Z12</t>
  </si>
  <si>
    <t>AA12</t>
  </si>
  <si>
    <t>5-U-ETS-O</t>
  </si>
  <si>
    <t>Unspecified solid biomass used by the Energy Transformation Sector (Autoprod.) used by all other Industry Sectors (1000t.d.m.)</t>
  </si>
  <si>
    <t>Z14</t>
  </si>
  <si>
    <t>AA14</t>
  </si>
  <si>
    <t>5-CP-ETS-O</t>
  </si>
  <si>
    <t>Z15</t>
  </si>
  <si>
    <t>5-WR-ETS-O</t>
  </si>
  <si>
    <t>Z16</t>
  </si>
  <si>
    <t>AA16</t>
  </si>
  <si>
    <r>
      <t>m</t>
    </r>
    <r>
      <rPr>
        <vertAlign val="superscript"/>
        <sz val="11"/>
        <rFont val="Arial"/>
        <family val="2"/>
      </rPr>
      <t>3</t>
    </r>
    <r>
      <rPr>
        <sz val="11"/>
        <rFont val="Arial"/>
        <family val="2"/>
      </rPr>
      <t>/t</t>
    </r>
  </si>
  <si>
    <r>
      <t xml:space="preserve">Supplementary table to TII. Assessment of wood fibres origin and quality used for the production of processed wood based fuels (pwbf) - e.g. pellets, briquettes, etc. </t>
    </r>
    <r>
      <rPr>
        <i/>
        <sz val="10"/>
        <rFont val="Arial"/>
        <family val="2"/>
      </rPr>
      <t>Providing information in this table is optional.</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</si>
  <si>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</si>
  <si>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</si>
  <si>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r>
      <t>[1 000 m</t>
    </r>
    <r>
      <rPr>
        <b/>
        <vertAlign val="superscript"/>
        <sz val="11"/>
        <rFont val="Arial"/>
        <family val="2"/>
      </rPr>
      <t>3</t>
    </r>
    <r>
      <rPr>
        <b/>
        <sz val="11"/>
        <rFont val="Arial"/>
        <family val="2"/>
      </rPr>
      <t>]</t>
    </r>
  </si>
  <si>
    <r>
      <t>tdm / m</t>
    </r>
    <r>
      <rPr>
        <vertAlign val="superscript"/>
        <sz val="11"/>
        <rFont val="Arial"/>
        <family val="2"/>
      </rPr>
      <t>3</t>
    </r>
  </si>
  <si>
    <t>USES</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</si>
  <si>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</si>
  <si>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</si>
  <si>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</si>
  <si>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</si>
  <si>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</si>
  <si>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</si>
  <si>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</si>
  <si>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</si>
  <si>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</si>
  <si>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</si>
  <si>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</si>
  <si>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</si>
  <si>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</si>
  <si>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</si>
  <si>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</si>
  <si>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</si>
  <si>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</si>
  <si>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</si>
  <si>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</si>
  <si>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</si>
  <si>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</si>
  <si>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</si>
  <si>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</si>
  <si>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</si>
  <si>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</si>
  <si>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Net Domestic supply</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</si>
  <si>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</si>
  <si>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</si>
  <si>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</si>
  <si>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</si>
  <si>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</si>
  <si>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</si>
  <si>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</si>
  <si>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</si>
  <si>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</si>
  <si>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</si>
  <si>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</si>
  <si>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</si>
  <si>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</si>
  <si>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</si>
  <si>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</si>
  <si>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</si>
  <si>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U2 
Industrial</t>
  </si>
  <si>
    <t>Data Quality Indicator</t>
  </si>
  <si>
    <t>select year</t>
  </si>
  <si>
    <t>select country</t>
  </si>
  <si>
    <t>Sum [U1;U2;U3;U4]</t>
  </si>
  <si>
    <t>Sum [S1;S2;S3;S4]</t>
  </si>
  <si>
    <t>fibre sources</t>
  </si>
  <si>
    <t>© 2010 UNECE/FAO Timber Section - In case of any uncertainties or questions on the JWEE 2008 please contact: woodenergy.timber@unece.org</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</si>
  <si>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</si>
  <si>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</si>
  <si>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</si>
  <si>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</si>
  <si>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</si>
  <si>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</si>
  <si>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</si>
  <si>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Gross Domestic supply</t>
  </si>
  <si>
    <t>Woody Biomass from Forests</t>
  </si>
  <si>
    <t>PROCESSED-WOOD BASED FUELS:</t>
  </si>
  <si>
    <t>Synthesis Gas</t>
  </si>
  <si>
    <t>Dry Matter (d.m.)</t>
  </si>
  <si>
    <t xml:space="preserve">ENERGY USE:  </t>
  </si>
  <si>
    <t>CONVERSION FACTORS:</t>
  </si>
  <si>
    <t>Bulk Volume:</t>
  </si>
  <si>
    <t>Metric Tonne:</t>
  </si>
  <si>
    <t>Autoproducer</t>
  </si>
  <si>
    <t>The transformation sector comprises the conversion of primary forms of energy to secondary and further transformation (e.g. coking coal to coke, crude oil to petroleum products, heavy fuel oil to electricity).</t>
  </si>
  <si>
    <t>Autoproducer undertakings generate electricity and/or heat, wholly or partly for their own use as an activity which supports their primary activity.  They may be privately or publicly owned.</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</si>
  <si>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</si>
  <si>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</si>
  <si>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</si>
  <si>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</si>
  <si>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r>
      <t xml:space="preserve">E.g. European Waste 03 01 01 Waste bark and cork 
</t>
    </r>
    <r>
      <rPr>
        <b/>
        <sz val="10"/>
        <rFont val="Arial"/>
        <family val="2"/>
      </rPr>
      <t>It is reported in cubic metres solid volume</t>
    </r>
    <r>
      <rPr>
        <sz val="10"/>
        <rFont val="Arial"/>
        <family val="2"/>
      </rPr>
      <t>.</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</si>
  <si>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</si>
  <si>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</si>
  <si>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</si>
  <si>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</si>
  <si>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</si>
  <si>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</si>
  <si>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</si>
  <si>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</si>
  <si>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</si>
  <si>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m³</t>
  </si>
  <si>
    <t xml:space="preserve">bv = m³ bulk volume </t>
  </si>
  <si>
    <t xml:space="preserve">Wood Pellets </t>
  </si>
  <si>
    <t>Pyrolysis Oils</t>
  </si>
  <si>
    <t xml:space="preserve">Synthesis Gas </t>
  </si>
  <si>
    <t>L = Litre</t>
  </si>
  <si>
    <t>Wood energy total 2011</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</si>
  <si>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</si>
  <si>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</si>
  <si>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</si>
  <si>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</si>
  <si>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</si>
  <si>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</si>
  <si>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 xml:space="preserve">National waste statistics: </t>
  </si>
  <si>
    <t>FAO 2004 - Global Forest Resources Assessment Update 2005 – Terms and Definitions</t>
  </si>
  <si>
    <t>Other Wooded Land</t>
  </si>
  <si>
    <t>[1 000 m3]</t>
  </si>
  <si>
    <t>%</t>
  </si>
  <si>
    <t>S1 Direct</t>
  </si>
  <si>
    <t>S2 Indirect</t>
  </si>
  <si>
    <t>S3 Recovered</t>
  </si>
  <si>
    <t>S4 Unspecified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</si>
  <si>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</si>
  <si>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</si>
  <si>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</si>
  <si>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</si>
  <si>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</si>
  <si>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</si>
  <si>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</si>
  <si>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</si>
  <si>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Country:</t>
  </si>
  <si>
    <t>Year:</t>
  </si>
  <si>
    <t>Albania</t>
  </si>
  <si>
    <t>Austria</t>
  </si>
  <si>
    <t>Belgium</t>
  </si>
  <si>
    <t xml:space="preserve">Wood pellets is a fuel product compressed from milled wood. Raw materials are cutter shavings and sawdust, which are by-products of the mechanical wood-processing industry. (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t>
  </si>
  <si>
    <r>
      <t>"Prod=0"</t>
    </r>
    <r>
      <rPr>
        <sz val="11"/>
        <color indexed="10"/>
        <rFont val="Arial"/>
        <family val="2"/>
      </rPr>
      <t xml:space="preserve"> indicates that the volumes filled into this table have not been reported in table T II</t>
    </r>
  </si>
  <si>
    <t xml:space="preserve">Transfor- mation 
(table TIII) </t>
  </si>
  <si>
    <t>Gaseous Wood-based Fuels</t>
  </si>
  <si>
    <t>San Marino</t>
  </si>
  <si>
    <t xml:space="preserve">The former Yugoslav Republic of Macedonia  </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</si>
  <si>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</si>
  <si>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</si>
  <si>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Pulp &amp; Paper
[ISIC No.21]</t>
  </si>
  <si>
    <t>Main Activity Producer</t>
  </si>
  <si>
    <t>Final consumption</t>
  </si>
  <si>
    <t xml:space="preserve">Commercial and Public services </t>
  </si>
  <si>
    <t xml:space="preserve">Agriculture, Forestry and Fishing </t>
  </si>
  <si>
    <t xml:space="preserve">Transport Sector 
</t>
  </si>
  <si>
    <t>A</t>
  </si>
  <si>
    <t>C</t>
  </si>
  <si>
    <t>D</t>
  </si>
  <si>
    <t>O</t>
  </si>
  <si>
    <t>Fibre origin pwbf</t>
  </si>
  <si>
    <t>In JWEE 2006 defined as primary industrial residues (liquid and solid).</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</si>
  <si>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</si>
  <si>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</si>
  <si>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</si>
  <si>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</si>
  <si>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Assessment of national production of processed wood based fuels (pwbf), solid fuels (charcoal, pellets, briquettes, ethanol) and liquid fuels (pyrolysis oils, biodiesel and ethanol from wood).</t>
  </si>
  <si>
    <t>L</t>
  </si>
  <si>
    <t>tdm / t</t>
  </si>
  <si>
    <t xml:space="preserve">tdm / t </t>
  </si>
  <si>
    <t>Please choose your country:</t>
  </si>
  <si>
    <t>1000 t.d.m.</t>
  </si>
  <si>
    <t>Wood energy total 2005</t>
  </si>
  <si>
    <t>Wood energy total 2007</t>
  </si>
  <si>
    <t>Wood energy total 2009</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</si>
  <si>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</si>
  <si>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Electricity generated shows the total number of GWh generated by thermal power plants separated into electricity plants and CHP plants, as well as production by nuclear and hydro, geothermal, etc.  - To be converted to TJ in the Joint Wood Energy Enquiry.</t>
  </si>
  <si>
    <t>Unit
[1 000]</t>
  </si>
  <si>
    <t>Processed wood-based fuel production</t>
  </si>
  <si>
    <r>
      <t>Wood based biodiesel</t>
    </r>
    <r>
      <rPr>
        <b/>
        <sz val="10"/>
        <rFont val="Arial"/>
        <family val="2"/>
      </rPr>
      <t xml:space="preserve"> </t>
    </r>
  </si>
  <si>
    <t>t = metric tonnes [megagram]</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</si>
  <si>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</si>
  <si>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</si>
  <si>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This national production requires the following wood feedstock: </t>
  </si>
  <si>
    <t xml:space="preserve">m³ </t>
  </si>
  <si>
    <t>Unspecified</t>
  </si>
  <si>
    <t>Unspecified wood waste</t>
  </si>
  <si>
    <t>Unspecified primary solid biomass</t>
  </si>
  <si>
    <t>Industral waste 
(co-products)</t>
  </si>
  <si>
    <t>Primary solid biomass</t>
  </si>
  <si>
    <t>Unspecified liquid co-products</t>
  </si>
  <si>
    <t>Unspecified solid co-products</t>
  </si>
  <si>
    <t>(Inter-) National energy statistics</t>
  </si>
  <si>
    <t>t d.m. = Metric tonnes dry matter</t>
  </si>
  <si>
    <t>..</t>
  </si>
  <si>
    <t>Residential</t>
  </si>
  <si>
    <t>For all purposes, not only energy</t>
  </si>
  <si>
    <t xml:space="preserve">  =</t>
  </si>
  <si>
    <t>t d.m.</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</si>
  <si>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</si>
  <si>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</si>
  <si>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</si>
  <si>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Fuelwood (C &amp; NC)</t>
  </si>
  <si>
    <t>Solid
co-products
(C &amp; NC)</t>
  </si>
  <si>
    <t>Liquid
co-products
(C &amp; NC)</t>
  </si>
  <si>
    <r>
      <t xml:space="preserve">OECD </t>
    </r>
    <r>
      <rPr>
        <b/>
        <vertAlign val="superscript"/>
        <sz val="10"/>
        <rFont val="Arial"/>
        <family val="2"/>
      </rPr>
      <t>link</t>
    </r>
    <r>
      <rPr>
        <b/>
        <sz val="10"/>
        <rFont val="Arial"/>
        <family val="2"/>
      </rPr>
      <t xml:space="preserve"> </t>
    </r>
  </si>
  <si>
    <r>
      <t xml:space="preserve">/     Basel Convention </t>
    </r>
    <r>
      <rPr>
        <b/>
        <vertAlign val="superscript"/>
        <sz val="10"/>
        <rFont val="Arial"/>
        <family val="2"/>
      </rPr>
      <t>link</t>
    </r>
  </si>
  <si>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</si>
  <si>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</si>
  <si>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</si>
  <si>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</si>
  <si>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t / 1000L</t>
  </si>
  <si>
    <t>Unit</t>
  </si>
  <si>
    <t>/   EUROSTAT link</t>
  </si>
  <si>
    <r>
      <t xml:space="preserve">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t>
    </r>
    <r>
      <rPr>
        <sz val="10"/>
        <color indexed="10"/>
        <rFont val="Arial"/>
        <family val="2"/>
      </rPr>
      <t>This includes district heating by communities, and small producers.</t>
    </r>
  </si>
  <si>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</si>
  <si>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</si>
  <si>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</si>
  <si>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</si>
  <si>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</si>
  <si>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</si>
  <si>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</si>
  <si>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</si>
  <si>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</si>
  <si>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</si>
  <si>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</si>
  <si>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</si>
  <si>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</si>
  <si>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</si>
  <si>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</si>
  <si>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</si>
  <si>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</si>
  <si>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</si>
  <si>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</si>
  <si>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</si>
  <si>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</si>
  <si>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</si>
  <si>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</si>
  <si>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</si>
  <si>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</si>
  <si>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</si>
  <si>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</si>
  <si>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</si>
  <si>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</si>
  <si>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</si>
  <si>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National (empirical) sources / studies</t>
  </si>
  <si>
    <t xml:space="preserve">TABLE I: </t>
  </si>
  <si>
    <t xml:space="preserve">Domestic production </t>
  </si>
  <si>
    <t xml:space="preserve">
Import
</t>
  </si>
  <si>
    <t>Export</t>
  </si>
  <si>
    <t xml:space="preserve">TABLE II: </t>
  </si>
  <si>
    <t xml:space="preserve">TABLE III: </t>
  </si>
  <si>
    <t>Units:</t>
  </si>
  <si>
    <t>…</t>
  </si>
  <si>
    <t xml:space="preserve"> +</t>
  </si>
  <si>
    <t>Chips and particles</t>
  </si>
  <si>
    <t>Wood residues</t>
  </si>
  <si>
    <t>Non-hazardous wood waste</t>
  </si>
  <si>
    <t>Hazardous wood waste</t>
  </si>
  <si>
    <t>Electricity</t>
  </si>
  <si>
    <t>Heat</t>
  </si>
  <si>
    <t>Energy Transformation Sector</t>
  </si>
  <si>
    <t>wood chips G30</t>
  </si>
  <si>
    <t>wood chips G50</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</si>
  <si>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</si>
  <si>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Summary of TABLE IV -  sources to user</t>
  </si>
  <si>
    <t>aggregated data S-&gt;U:</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</si>
  <si>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</si>
  <si>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</si>
  <si>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</si>
  <si>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</si>
  <si>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</si>
  <si>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</si>
  <si>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</si>
  <si>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</si>
  <si>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Direct final consumption</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</si>
  <si>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</si>
  <si>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</si>
  <si>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</si>
  <si>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 xml:space="preserve">Total </t>
  </si>
  <si>
    <t>Other</t>
  </si>
  <si>
    <t xml:space="preserve">Bark </t>
  </si>
  <si>
    <t>SOURCES</t>
  </si>
  <si>
    <t>t</t>
  </si>
  <si>
    <t xml:space="preserve"> </t>
  </si>
  <si>
    <t>Proposed Data Sources:</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</si>
  <si>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</si>
  <si>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</si>
  <si>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</si>
  <si>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</si>
  <si>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</si>
  <si>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 xml:space="preserve">                 </t>
  </si>
  <si>
    <t>Known sources of wood fibres</t>
  </si>
  <si>
    <t>Share of raw materials in domestic processed wood-based fuel production</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</si>
  <si>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</si>
  <si>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</si>
  <si>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</si>
  <si>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</si>
  <si>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</si>
  <si>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m³ = solid cubic metre, underbark</t>
  </si>
  <si>
    <t>rwe. = Roundwood equivalent in m³</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</si>
  <si>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</si>
  <si>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</si>
  <si>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</si>
  <si>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</si>
  <si>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</si>
  <si>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Original unit
</t>
  </si>
  <si>
    <t>t (thousand)</t>
  </si>
  <si>
    <t>L (million)</t>
  </si>
  <si>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VI Conversion Factors Energy"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</si>
  <si>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</si>
  <si>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</si>
  <si>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</si>
  <si>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</si>
  <si>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</si>
  <si>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</si>
  <si>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</si>
  <si>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</si>
  <si>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</si>
  <si>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Proposed indicators based on wood energy information about the different wood energy sectors facilitating the comparability of different countries and sectors. This is here for your information - feel free to comment on them.</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</si>
  <si>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</si>
  <si>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This table is meant to provide an instant presentation of the results provided when filling in the JWEE Tables T IV. Only in the case of insufficient resources to complete Tables I-IV, countries are invited to enter aggregated data directly into this table.</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</si>
  <si>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</si>
  <si>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</si>
  <si>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</si>
  <si>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Woody Biomass Outside Forests</t>
  </si>
  <si>
    <t>United Nations Statistical Division</t>
  </si>
  <si>
    <t>ISIC Rev. 3.1</t>
  </si>
  <si>
    <t>NACE 1.1</t>
  </si>
  <si>
    <t>CN</t>
  </si>
  <si>
    <t>processed wood-based fuels</t>
  </si>
  <si>
    <t>energy use</t>
  </si>
  <si>
    <t>U1 
Power &amp; heat</t>
  </si>
  <si>
    <t>U3 
Residential</t>
  </si>
  <si>
    <t>U4 
Other</t>
  </si>
  <si>
    <t xml:space="preserve">Content: </t>
  </si>
  <si>
    <t xml:space="preserve">Aggregate data </t>
  </si>
  <si>
    <t>Indicators</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</si>
  <si>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</si>
  <si>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</si>
  <si>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</si>
  <si>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</si>
  <si>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</si>
  <si>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 xml:space="preserve">T II processed wood based fuels </t>
  </si>
  <si>
    <t>T IV energy use</t>
  </si>
  <si>
    <t>T III pwbf - optional</t>
  </si>
  <si>
    <t>Definitions</t>
  </si>
  <si>
    <t>T I fibre sources</t>
  </si>
  <si>
    <t xml:space="preserve">National production (as reported in T II): </t>
  </si>
  <si>
    <t xml:space="preserve">1000 m³ </t>
  </si>
  <si>
    <t>CHP</t>
  </si>
  <si>
    <t>Forest</t>
  </si>
  <si>
    <t>Fibre SOURCES</t>
  </si>
  <si>
    <t>Fibre TYPES</t>
  </si>
  <si>
    <t>Wood Sources</t>
  </si>
  <si>
    <t>B</t>
  </si>
  <si>
    <t>Calculated - based on JFSQ data and conversion factors</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</si>
  <si>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</si>
  <si>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</si>
  <si>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</si>
  <si>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</si>
  <si>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</si>
  <si>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</si>
  <si>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</si>
  <si>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</si>
  <si>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Biomass supply for heating and electricity: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</si>
  <si>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</si>
  <si>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</si>
  <si>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</si>
  <si>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n.a.</t>
  </si>
  <si>
    <t>Agricultural by-products / processed residues and fishery by-products **</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</si>
  <si>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</si>
  <si>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</si>
  <si>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</si>
  <si>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</si>
  <si>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</si>
  <si>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</si>
  <si>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</si>
  <si>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</si>
  <si>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</si>
  <si>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t>Product_ID</t>
  </si>
  <si>
    <t>Item_ID</t>
  </si>
  <si>
    <t>TypeID</t>
  </si>
  <si>
    <t>Country_ID</t>
  </si>
  <si>
    <t>Unit_ID</t>
  </si>
  <si>
    <t>Value</t>
  </si>
  <si>
    <t>Status_ID</t>
  </si>
  <si>
    <t>Wood charcoal</t>
  </si>
  <si>
    <t>1000 m.t.</t>
  </si>
  <si>
    <t>Repeated</t>
  </si>
  <si>
    <t>Industrial roundwood (wood in the rough)</t>
  </si>
  <si>
    <t>Calculated</t>
  </si>
  <si>
    <t>Official</t>
  </si>
  <si>
    <t>National estimate</t>
  </si>
  <si>
    <t>Estimated-technical</t>
  </si>
  <si>
    <t>Estimated-analyst</t>
  </si>
  <si>
    <t>Validated</t>
  </si>
  <si>
    <t>Chemical woodpulp</t>
  </si>
  <si>
    <t>Combined</t>
  </si>
  <si>
    <t>Datapoint</t>
  </si>
  <si>
    <t>Biomass from forests used to produce wood charcoal (1000 tdm)</t>
  </si>
  <si>
    <t>Biomass from outside forests used to produce wood charcoal (1000 tdm)</t>
  </si>
  <si>
    <t>Unspecified primary solid biomass used to produce wood charcoal (1000 tdm)</t>
  </si>
  <si>
    <t>Chips and particles used to produce wood charcoal (1000 tdm)</t>
  </si>
  <si>
    <t>Wood residues used to produce wood charcoal (1000 tdm)</t>
  </si>
  <si>
    <t>Bark used to produce wood charcoal (1000 tdm)</t>
  </si>
  <si>
    <t>Unspecified  solid co-products used to produce wood charcoal (1000 tdm)</t>
  </si>
  <si>
    <t>Non-hazardous wood waste to produce wood charcoal (1000 tdm)</t>
  </si>
  <si>
    <t>Hazardous wood waste to produce wood charcoal (1000 tdm)</t>
  </si>
  <si>
    <t>Unspecified wood waste to produce wood charcoal (1000 tdm)</t>
  </si>
  <si>
    <t>Biomass from forests used to produce wood pellets (1000 tdm)</t>
  </si>
  <si>
    <t>Biomass from outside forests used to produce wood pellets (1000 tdm)</t>
  </si>
  <si>
    <t>Unspecified primary solid biomass used to produce wood pelllets (1000 tdm)</t>
  </si>
  <si>
    <t>Chips and particles used to produce wood pellets (1000 tdm)</t>
  </si>
  <si>
    <t>Wood residues used to produce wood pellets (1000 tdm)</t>
  </si>
  <si>
    <t>Bark used to produce wood pellets (1000 tdm)</t>
  </si>
  <si>
    <t>Unspecified  solid co-products used to produce wood pellets (1000 tdm)</t>
  </si>
  <si>
    <t>Non-hazardous wood waste to produce wood pellets (1000 tdm)</t>
  </si>
  <si>
    <t>Hazardous wood waste to produce wood pellets (1000 tdm)</t>
  </si>
  <si>
    <t>Unspecified wood waste to produce wood pellets (1000 tdm)</t>
  </si>
  <si>
    <t>Biomass from forests used to produce wood briquettes (1000 tdm)</t>
  </si>
  <si>
    <t>Biomass from outside forests used to produce wood briquettes (1000 tdm)</t>
  </si>
  <si>
    <t>Unspecified primary solid biomass used to produce wood briquettes (1000 tdm)</t>
  </si>
  <si>
    <t>Chips and particles used to produce wood briquettes (1000 tdm)</t>
  </si>
  <si>
    <t>Wood residues used to produce wood briquettes (1000 tdm)</t>
  </si>
  <si>
    <t>Bark used to produce wood briquettes (1000 tdm)</t>
  </si>
  <si>
    <t>Unspecified  solid co-products used to produce wood briquettes (1000 tdm)</t>
  </si>
  <si>
    <t>Non-hazardous wood waste to produce wood briquettes (1000 tdm)</t>
  </si>
  <si>
    <t>Hazardous wood waste to produce wood briquettes (1000 tdm)</t>
  </si>
  <si>
    <t>Unspecified wood waste to produce wood briquettes (1000 tdm)</t>
  </si>
  <si>
    <t>Solid biomass from forests used by the Energy Transformation Sector (Main Activity) to generate Electricity (1000 tdm)</t>
  </si>
  <si>
    <t>Solid biomass from outside forests used by the Energy Transformation Sector (Main Activity) to generate Electricity (1000 tdm)</t>
  </si>
  <si>
    <t>Unspecified solid biomass used by the Energy Transformation Sector (Main Activity) to generate Electricity (1000 tdm)</t>
  </si>
  <si>
    <t>Chips and particles used by the Energy Transformation Sector (Main Activity) to generate Electricity (1000 tdm)</t>
  </si>
  <si>
    <t>Wood residues used by the Energy Transformation Sector (Main Activity) to generate Electricity (1000 tdm)</t>
  </si>
  <si>
    <t>Bark used by the Energy Transformation Sector (Main Activity) to generate Electricity (1000 tdm)</t>
  </si>
  <si>
    <t>Unspecified solid co-products used by the Energy Transformation Sector (Main Activity) to generate Electricity (1000 tdm)</t>
  </si>
  <si>
    <t>Black Liquor used by the Energy Transformation Sector (Main Activity) to generate Electricity (1000 tdm)</t>
  </si>
  <si>
    <t>Wood Charcoal used by the Energy Transformation Sector (Main Activity) to generate Electricity (1000 tdm)</t>
  </si>
  <si>
    <t>Wood Pellets used by the Energy Transformation Sector (Main Activity) to generate Electricity (1000 tdm)</t>
  </si>
  <si>
    <t>Non-hazardous wood waste used by the Energy Transformation Sector (Main Activity) to generate Electricity (1000 tdm)</t>
  </si>
  <si>
    <t>Hazardous wood waste used by the Energy Transformation Sector (Main Activity) to generate Electricity (1000 tdm)</t>
  </si>
  <si>
    <t>Unspecified wood waste used by the Energy Transformation Sector (Main Activity) to generate Electricity (1000 tdm)</t>
  </si>
  <si>
    <t>Wood from unknown sources used by the Energy Transformation Sector (Main Activity) to generate Electricity (1000 tdm)</t>
  </si>
  <si>
    <t>Solid biomass from forests used by the Energy Transformation Sector (Main Activity) to generate CHP (1000 tdm)</t>
  </si>
  <si>
    <t>Solid biomass from outside forests used by the Energy Transformation Sector (Main Activity) to generate CHP (1000 tdm)</t>
  </si>
  <si>
    <t>Chips and particles used by the Energy Transformation Sector (Main Activity) to generate CHP (1000 tdm)</t>
  </si>
  <si>
    <t>Wood residues used by the Energy Transformation Sector (Main Activity) to generate CHP (1000 tdm)</t>
  </si>
  <si>
    <t>Bark used by the Energy Transformation Sector (Main Activity) to generate CHP (1000 tdm)</t>
  </si>
  <si>
    <t>Unspecified solid co-products used by the Energy Transformation Sector (Main Activity) to generate CHP (1000 tdm)</t>
  </si>
  <si>
    <t>Black Liquor used by the Energy Transformation Sector (Main Activity) to generate CHP (1000 tdm)</t>
  </si>
  <si>
    <t>Wood Pellets used by the Energy Transformation Sector (Main Activity) to generate CHP (1000 tdm)</t>
  </si>
  <si>
    <t>Non-hazardous wood waste used by the Energy Transformation Sector (Main Activity) to generate CHP (1000 tdm)</t>
  </si>
  <si>
    <t>Hazardous wood waste used by the Energy Transformation Sector (Main Activity) to generate CHP (1000 tdm)</t>
  </si>
  <si>
    <t>Unspecified wood waste used by the Energy Transformation Sector (Main Activity) to generate CHP (1000 tdm)</t>
  </si>
  <si>
    <t>Wood from unknown sources used by the Energy Transformation Sector (Main Activity) to generate CHP (1000 tdm)</t>
  </si>
  <si>
    <t>Solid biomass from forests used by the Energy Transformation Sector (Main Activity) to generate Heat (1000 tdm)</t>
  </si>
  <si>
    <t>Solid biomass from outside forests used by the Energy Transformation Sector (Main Activity) to generate Heat (1000 tdm)</t>
  </si>
  <si>
    <t>Chips and particles used by the Energy Transformation Sector (Main Activity) to generate Heat (1000 tdm)</t>
  </si>
  <si>
    <t>Wood residues used by the Energy Transformation Sector (Main Activity) to generate Heat (1000 tdm)</t>
  </si>
  <si>
    <t>Bark used by the Energy Transformation Sector (Main Activity) to generate Heat (1000 tdm)</t>
  </si>
  <si>
    <t>Unspecified solid co-products used by the Energy Transformation Sector (Main Activity) to generate Heat (1000 tdm)</t>
  </si>
  <si>
    <t>Black Liquor used by the Energy Transformation Sector (Main Activity) to generate Heat(1000 tdm)</t>
  </si>
  <si>
    <t>Wood Charcoal used by the Energy Transformation Sector (Main Activity) to generate Heat (1000 tdm)</t>
  </si>
  <si>
    <t>Wood Pellets used by the Energy Transformation Sector (Main Activity) to generate Heat (1000 tdm)</t>
  </si>
  <si>
    <t>Non-hazardous wood waste used by the Energy Transformation Sector (Main Activity) to generate Heat (1000 tdm)</t>
  </si>
  <si>
    <t>Hazardous wood waste used by the Energy Transformation Sector (Main Activity) to generate Heat (1000 tdm)</t>
  </si>
  <si>
    <t>Unspecified wood waste used by the Energy Transformation Sector (Main Activity) to generate Heat (1000 tdm)</t>
  </si>
  <si>
    <t>Wood from unknown sources used by the Energy Transformation Sector (Main Activity) to generate Heat (1000 tdm)</t>
  </si>
  <si>
    <t>Solid biomass from forests used by the Energy Transformation Sector (Autoprod.) used by the Pulp&amp;Paper Industry (1000 tdm)</t>
  </si>
  <si>
    <t>Solid biomass from outside forests used by the Energy Transformation Sector (Autoprod.) used by the Pulp&amp;Paper Industry (1000 tdm)</t>
  </si>
  <si>
    <t>Chips and particles used by the Energy Transformation Sector (Autoprod.) used by the Pulp&amp;Paper Industry(1000 tdm)</t>
  </si>
  <si>
    <t>Wood residues used by the Energy Transformation Sector (Autoprod.) used by the Pulp&amp;Paper Industry (1000 tdm)</t>
  </si>
  <si>
    <t>Bark used by the Energy Transformation Sector (Autoprod.) used by the Pulp&amp;Paper Industry (1000 tdm)</t>
  </si>
  <si>
    <t>Unspecified solid co-products used by the Energy Transformation Sector (Autoprod.) used by the Pulp&amp;Paper Industry (1000 tdm)</t>
  </si>
  <si>
    <t>Black Liquor used by the Energy Transformation Sector (Autoprod.) used by the Pulp&amp;Paper Industry (1000 tdm)</t>
  </si>
  <si>
    <t>Wood Charcoal used by the Energy Transformation Sector (Autoprod.) used by the Pulp&amp;Paper Industry (1000 tdm)</t>
  </si>
  <si>
    <t>Wood Pellets used by the Energy Transformation Sector (Autoprod.) used by the Pulp&amp;Paper Industry (1000 tdm)</t>
  </si>
  <si>
    <t>Non-hazardous wood waste used by the Energy Transformation Sector (Autoprod.) used by the Pulp&amp;Paper Industry (1000 tdm)</t>
  </si>
  <si>
    <t>Hazardous wood waste used by the Energy Transformation Sector (Autoprod.) used by the Pulp&amp;Paper Industry (1000 tdm)</t>
  </si>
  <si>
    <t>Unspecified wood waste used by the Energy Transformation Sector (Autoprod.) used by the Pulp&amp;Paper Industry (1000 tdm)</t>
  </si>
  <si>
    <t>Wood from unknown sources used by the Energy Transformation Sector (Autoprod.) used by the Pulp&amp;Paper Industry (1000 tdm)</t>
  </si>
  <si>
    <t>Solid biomass from forests used by the Energy Transformation Sector (Autoprod.) used by the Wood and Wood Products Industry (1000 tdm)</t>
  </si>
  <si>
    <t>Solid biomass from outside forests used by the Energy Transformation Sector (Autoprod.) used by the Wood and Wood Products Industry (1000 tdm)</t>
  </si>
  <si>
    <t>Chips and particles used by the Energy Transformation Sector (Autoprod.) used by the Wood and Wood Products Industry(1000 tdm)</t>
  </si>
  <si>
    <t>Wood residues used by the Energy Transformation Sector (Autoprod.) used by the Wood and Wood Products Industry (1000 tdm)</t>
  </si>
  <si>
    <t>Bark used by the Energy Transformation Sector (Autoprod.) used by the Wood and Wood Products Industry (1000 tdm)</t>
  </si>
  <si>
    <t>Unspecified solid co-products used by the Energy Transformation Sector (Autoprod.) used by the Wood and Wood Products Industry (1000 tdm)</t>
  </si>
  <si>
    <t>Black Liquor used by the Energy Transformation Sector (Autoprod.) used by the Wood and Wood Products Industry (1000 tdm)</t>
  </si>
  <si>
    <t>Wood Charcoal used by the Energy Transformation Sector (Autoprod.) used by the Wood and Wood Products Industry(1000 tdm)</t>
  </si>
  <si>
    <t>Wood Pellets used by the Energy Transformation Sector (Autoprod.) used by the Wood and Wood Products Industry (1000 tdm)</t>
  </si>
  <si>
    <t>Non-hazardous wood waste used by the Energy Transformation Sector (Autoprod.) used by the Wood and Wood Products Industry (1000 tdm)</t>
  </si>
  <si>
    <t>Hazardous wood waste used by the Energy Transformation Sector (Autoprod.) used by the Wood and Wood Products Industry(1000 tdm)</t>
  </si>
  <si>
    <t>Unspecified wood waste used by the Energy Transformation Sector (Autoprod.) used by the Wood and Wood Products Industry (1000 tdm)</t>
  </si>
  <si>
    <t>Wood from unknown sources used by the Energy Transformation Sector (Autoprod.) used by the Wood Products Industry (1000 tdm)</t>
  </si>
  <si>
    <t>Solid biomass from forests used by the Energy Transformation Sector (Autoprod.) used by all other Industry Sectors (1000 tdm)</t>
  </si>
  <si>
    <t>Solid biomass from outside forests used by the Energy Transformation Sector (Autoprod.) used by all other Industry Sectors (1000 tdm)</t>
  </si>
  <si>
    <t>Chips and particles used by the Energy Transformation Sector (Autoprod.)) used by all other Industry Sectors (1000 tdm)</t>
  </si>
  <si>
    <t>Wood residues used by the Energy Transformation Sector (Autoprod.) used by all other Industry Sectors (1000 tdm)</t>
  </si>
  <si>
    <t>Bark used by the Energy Transformation Sector (Autoprod.) used by all other Industry Sectors (1000 tdm)</t>
  </si>
  <si>
    <t>Unspecified solid co-products used by the Energy Transformation Sector (Autoprod.) used by all other Industry Sectors (1000 tdm)</t>
  </si>
  <si>
    <t>Black Liquor used by the Energy Transformation Sector (Autoprod.) used by all other Industry Sectors (1000 tdm)</t>
  </si>
  <si>
    <t>Wood Charcoal used by the Energy Transformation Sector (Autoprod.) used by all other Industry Sectors (1000 tdm)</t>
  </si>
  <si>
    <t>Wood Pellets used by the Energy Transformation Sector (Autoprod.) used by all other Industry Sectors (1000 tdm)</t>
  </si>
  <si>
    <t>Non-hazardous wood waste used by the Energy Transformation Sector (Autoprod.) used by all other Industry Sectors (1000 tdm)</t>
  </si>
  <si>
    <t>Hazardous wood waste used by the Energy Transformation Sector (Autoprod.) used by all other Industry Sectors (1000 tdm)</t>
  </si>
  <si>
    <t>Unspecified wood waste used by the Energy Transformation Sector (Autoprod.) used by all other Industry Sectors (1000 tdm)</t>
  </si>
  <si>
    <t>Wood from unknown sources used by the Energy Transformation Sector (Autoprod.) used by all other Industry Sectors (1000 tdm)</t>
  </si>
  <si>
    <t>Solid biomass from forests (Direct final consumption) Residential use (1000 tdm)</t>
  </si>
  <si>
    <t>Solid biomass from outside forests (Direct final consumption) Residential use (1000 tdm)</t>
  </si>
  <si>
    <t>Unspecified solid biomass (Direct final consumption) Residential use (1000 tdm)</t>
  </si>
  <si>
    <t>Chips and particles (Direct final consumption) Residential use (1000 tdm)</t>
  </si>
  <si>
    <t>Wood residues (Direct final consumption) Residential use (1000 tdm)</t>
  </si>
  <si>
    <t>Bark (Direct final consumption) Residential use (1000 tdm)</t>
  </si>
  <si>
    <t>Unspecified solid co-products (Direct final consumption) Residential use (1000 tdm)</t>
  </si>
  <si>
    <t>Black Liquor (Direct final consumption) Residential use (1000 tdm)</t>
  </si>
  <si>
    <t>Wood Charcoal (Direct final consumption) Residential use (1000 tdm)</t>
  </si>
  <si>
    <t>Wood Pellets (Direct final consumption) Residential use (1000 tdm)</t>
  </si>
  <si>
    <t>Wood Briquettes (Direct final consumption) Residential use (1000 tdm)</t>
  </si>
  <si>
    <t>Non-hazardous wood waste (Direct final consumption) Residential use (1000 tdm)</t>
  </si>
  <si>
    <t>Hazardous wood waste (Direct final consumption) Residential use (1000 tdm)</t>
  </si>
  <si>
    <t>Unspecified wood waste (Direct final consumption) Residential use (1000 tdm)</t>
  </si>
  <si>
    <t>Wood from unknown sources (Direct final consumption) Residential use (1000 tdm)</t>
  </si>
  <si>
    <t>Solid biomass from forests (Direct final consumption) Agriculture, Forestry and  Fishing use (1000 tdm)</t>
  </si>
  <si>
    <t>Solid biomass from outside forests (Direct final consumption) Agriculture, Forestry and  Fishing use (1000 tdm)</t>
  </si>
  <si>
    <t>Unspecified solid biomass (Direct final consumption) Agriculture, Forestry and  Fishing use (1000 tdm)</t>
  </si>
  <si>
    <t>Chips and particles (Direct final consumption) Agriculture, Forestry and  Fishing use (1000 tdm)</t>
  </si>
  <si>
    <t>Wood residues (Direct final consumption) Agriculture, Forestry and  Fishing use (1000 tdm)</t>
  </si>
  <si>
    <t>Bark (Direct final consumption) Agriculture, Forestry and  Fishing use (1000 tdm)</t>
  </si>
  <si>
    <t>Unspecified solid co-products (Direct final consumption) Agriculture, Forestry and  Fishing use (1000 tdm)</t>
  </si>
  <si>
    <t>Black Liquor (Direct final consumption) Agriculture, Forestry and  Fishing use (1000 tdm)</t>
  </si>
  <si>
    <t>Wood Charcoal (Direct final consumption) Agriculture, Forestry and  Fishing use(1000 tdm)</t>
  </si>
  <si>
    <t>Wood Pellets (Direct final consumption) Agriculture, Forestry and  Fishing use (1000 tdm)</t>
  </si>
  <si>
    <t>Wood Briquettes (Direct final consumption) Agriculture, Forestry and  Fishing use (1000 tdm)</t>
  </si>
  <si>
    <t>Non-hazardous wood waste (Direct final consumption) Agriculture, Forestry and  Fishing use (1000 tdm)</t>
  </si>
  <si>
    <t>Hazardous wood waste (Direct final consumption) Agriculture, Forestry and  Fishing use (1000 tdm)</t>
  </si>
  <si>
    <t>Unspecified wood waste (Direct final consumption) Agriculture, Forestry and  Fishing use (1000 tdm)</t>
  </si>
  <si>
    <t>Wood from unknown sources (Direct final consumption) Agriculture, Forestry and  Fishing use (1000 tdm)</t>
  </si>
  <si>
    <t>Solid biomass from forests (Direct final consumption) commercial and public services use (1000 tdm)</t>
  </si>
  <si>
    <t>Solid biomass from outside forests (Direct final consumption) commercial and public services use (1000 tdm)</t>
  </si>
  <si>
    <t>Unspecified solid biomass (Direct final consumption) commercial and public services use (1000 tdm)</t>
  </si>
  <si>
    <t>Chips and particles (Direct final consumption) commercial and public services use (1000 tdm)</t>
  </si>
  <si>
    <t>Wood residues (Direct final consumption) commercial and public services use (1000 tdm)</t>
  </si>
  <si>
    <t>Bark (Direct final consumption) commercial and public services use (1000 tdm)</t>
  </si>
  <si>
    <t>Unspecified solid co-products (Direct final consumption) commercial and public services use (1000 tdm)</t>
  </si>
  <si>
    <t>Black Liquor (Direct final consumption) commercial and public services use (1000 tdm)</t>
  </si>
  <si>
    <t>Wood Charcoal (Direct final consumption) commercial and public services use (1000 tdm)</t>
  </si>
  <si>
    <t>Wood Pellets (Direct final consumption) commercial and public services use (1000 tdm)</t>
  </si>
  <si>
    <t>Wood Briquettes (Direct final consumption) commercial and public services use (1000 tdm)</t>
  </si>
  <si>
    <t>Non-hazardous wood waste (Direct final consumption) commercial and public services use (1000 tdm)</t>
  </si>
  <si>
    <t>Hazardous wood waste (Direct final consumption) commercial and public services use (1000 tdm)</t>
  </si>
  <si>
    <t>Unspecified wood waste (Direct final consumption) commercial and public services use (1000 tdm)</t>
  </si>
  <si>
    <t>Wood from unknown sources (Direct final consumption) commercial and public services use (1000 tdm)</t>
  </si>
  <si>
    <t>Cellulose based ethanol (Direct final consumption) used in the transport sector (1000 tdm)</t>
  </si>
  <si>
    <t>Wood based biodiesel (Direct final consumption) used in the transport sector (1000 tdm)</t>
  </si>
  <si>
    <t>Solid biomass from forests (Direct final consumption) other use (1000 tdm)</t>
  </si>
  <si>
    <t>Solid biomass from outside forests (Direct final consumption) other use (1000 tdm)</t>
  </si>
  <si>
    <t>Unspecified solid biomass (Direct final consumption) other use (1000 tdm)</t>
  </si>
  <si>
    <t>Chips and particles (Direct final consumption) other use (1000 tdm)</t>
  </si>
  <si>
    <t>Wood residues (Direct final consumption) other use (1000 tdm)</t>
  </si>
  <si>
    <t>Bark (Direct final consumption) other use (1000 tdm)</t>
  </si>
  <si>
    <t>Unspecified solid co-products (Direct final consumption) other use (1000 tdm)</t>
  </si>
  <si>
    <t>Black Liquor (Direct final consumption) other use (1000 tdm)</t>
  </si>
  <si>
    <t>Wood Charcoal (Direct final consumption) other use (1000 tdm)</t>
  </si>
  <si>
    <t>Wood Pellets (Direct final consumption) other use (1000 tdm)</t>
  </si>
  <si>
    <t>Wood Briquettes (Direct final consumption) other use (1000 tdm)</t>
  </si>
  <si>
    <t>Non-hazardous wood waste (Direct final consumption) other use (1000 tdm)</t>
  </si>
  <si>
    <t>Hazardous wood waste (Direct final consumption) other use (1000 tdm)</t>
  </si>
  <si>
    <t>Unspecified wood waste (Direct final consumption) other use (1000 tdm)</t>
  </si>
  <si>
    <t>Wood from unknown sources (Direct final consumption) other use (1000 tdm)</t>
  </si>
  <si>
    <t>Previous value: "15.83" listed as tdm, now converted to m3</t>
  </si>
  <si>
    <t xml:space="preserve">charcoal figures rased from 26 to account for reported use </t>
  </si>
  <si>
    <t xml:space="preserve">pellets figures rased from 26 to account for reported use </t>
  </si>
  <si>
    <t xml:space="preserve"> raised from 7400 to account for reported use of C&amp;P and wood residues</t>
  </si>
  <si>
    <t xml:space="preserve"> raised from 6700, same as above</t>
  </si>
  <si>
    <t>Slovak Republic</t>
  </si>
  <si>
    <t>Woodenergy from unspeciefied source used for power and heat</t>
  </si>
  <si>
    <t>Woodenergy from unspeciefied source used for industrial purposes to support their main activity</t>
  </si>
  <si>
    <t>Woodenergy from unspeciefied source used for residential purposes</t>
  </si>
  <si>
    <t>Imports of Industrial Roundwood from Forests</t>
  </si>
  <si>
    <t>Exports of Industrial Roundwood from Forests</t>
  </si>
  <si>
    <t>Imports of Fuelwood from Forests</t>
  </si>
  <si>
    <t>Exports of Fuelwood Forests</t>
  </si>
  <si>
    <t>Domestic production of Fuelwood share of Short Rotation Coppice</t>
  </si>
  <si>
    <t>Domestic Production of Fuelwood from outside Forests share of Short Rotation Coppice</t>
  </si>
  <si>
    <t>Imports of Chips and Particles produced by Forest based Industry</t>
  </si>
  <si>
    <t>Exports of Chips and Particles produced by Forest based Industry</t>
  </si>
  <si>
    <t>Imports of Wood Residues by Forest based Industry</t>
  </si>
  <si>
    <t>Exports of Wood Residues by Forest based Industry</t>
  </si>
  <si>
    <t>Imports of bark by the forest based Industry (1000bv)</t>
  </si>
  <si>
    <t>Exports of bark by the forest based Industry (1000bv)</t>
  </si>
  <si>
    <t>Domestic of Tall oil by the forest based Industry (1000t)</t>
  </si>
  <si>
    <t>Imports of Tall oil by the forest based Industry (1000t)</t>
  </si>
  <si>
    <t>Exports of Tall oil by the forest based Industry (1000t)</t>
  </si>
  <si>
    <t>Domestic production of non-hazardous wood waste (1000t)</t>
  </si>
  <si>
    <t>Imports of non-hazardous wood waste (1000t)</t>
  </si>
  <si>
    <t>Export of non-hazardous wood waste (1000t)</t>
  </si>
  <si>
    <t>Domestic production of hazardous wood waste (1000t)</t>
  </si>
  <si>
    <t>Imports of hazardous wood waste (1000t)</t>
  </si>
  <si>
    <t>Exports of hazardous wood waste (1000t)</t>
  </si>
  <si>
    <t>Domestic production of wood from unkown sources</t>
  </si>
  <si>
    <t>Domestic production of charcoal (1000t)</t>
  </si>
  <si>
    <t>Imports of wood charcoal (1000t)</t>
  </si>
  <si>
    <t>Export of wood charcoal (1000t)</t>
  </si>
  <si>
    <t>Domestic production of wood pellets (1000t)</t>
  </si>
  <si>
    <t>Imports of wood pellets (1000t)</t>
  </si>
  <si>
    <t>Export of wood pellets (1000t)</t>
  </si>
  <si>
    <t>Domestic production of wood briquettes (1000t)</t>
  </si>
  <si>
    <t>Imports of wood briquettes (1000t)</t>
  </si>
  <si>
    <t>Export of wood briquettes (1000t)</t>
  </si>
  <si>
    <t>Share of biomass from forests used to produce wood charcoal (1000 tdm)</t>
  </si>
  <si>
    <t>Share of biomass from outside forests used to produce wood charcoal (1000 tdm)</t>
  </si>
  <si>
    <t>Share of unspecified primary solid biomass used to produce wood charcoal (1000 tdm)</t>
  </si>
  <si>
    <t>Share of chips and particles used to produce wood charcoal (1000 tdm)</t>
  </si>
  <si>
    <t>Share of wood residues used to produce wood charcoal (1000 tdm)</t>
  </si>
  <si>
    <t>Share of bark used to produce wood charcoal (1000 tdm)</t>
  </si>
  <si>
    <t>Share of  unspecified  solid co-products used to produce wood charcoal (1000 tdm)</t>
  </si>
  <si>
    <t>Share of non-hazardous wood waste to produce wood charcoal (1000 tdm)</t>
  </si>
  <si>
    <t>Share of hazardous wood waste to produce wood charcoal (1000 tdm)</t>
  </si>
  <si>
    <t>Share of unspecified wood waste to produce wood charcoal (1000 tdm)</t>
  </si>
  <si>
    <t>Share of biomass from forests used to produce wood pellets (1000 tdm)</t>
  </si>
  <si>
    <t>Share of biomass from outside forests used to produce wood pellets (1000 tdm)</t>
  </si>
  <si>
    <t>Share of unspecified primary solid biomass used to produce wood pelllets (1000 tdm)</t>
  </si>
  <si>
    <t>Share of chips and particles used to produce wood pellets (1000 tdm)</t>
  </si>
  <si>
    <t>Share of wood residues used to produce wood pellets (1000 tdm)</t>
  </si>
  <si>
    <t>Share of bark used to produce wood pellets (1000 tdm)</t>
  </si>
  <si>
    <t>Share of  unspecified  solid co-products used to produce wood pellets (1000 tdm)</t>
  </si>
  <si>
    <t>Share of non-hazardous wood waste to produce wood pellets (1000 tdm)</t>
  </si>
  <si>
    <t>Share of hazardous wood waste to produce wood pellets (1000 tdm)</t>
  </si>
  <si>
    <t>Share of unspecified wood waste to produce wood pellets (1000 tdm)</t>
  </si>
  <si>
    <t>Share of biomass from forests used to produce wood briquettes (1000 tdm)</t>
  </si>
  <si>
    <t>Share of biomass from outside forests used to produce wood briquettes (1000 tdm)</t>
  </si>
  <si>
    <t>Share of unspecified primary solid biomass used to produce wood briquettes (1000 tdm)</t>
  </si>
  <si>
    <t>Share of chips and particles used to produce wood briquettes (1000 tdm)</t>
  </si>
  <si>
    <t>Share of wood residues used to produce wood briquettes (1000 tdm)</t>
  </si>
  <si>
    <t>Share of bark used to produce wood briquettes (1000 tdm)</t>
  </si>
  <si>
    <t>Share of  unspecified  solid co-products used to produce wood briquettes (1000 tdm)</t>
  </si>
  <si>
    <t>Share of non-hazardous wood waste to produce wood briquettes (1000 tdm)</t>
  </si>
  <si>
    <t>Share of hazardous wood waste to produce wood briquettes (1000 tdm)</t>
  </si>
  <si>
    <t>Share of unspecified wood waste to produce wood briquettes (1000 tdm)</t>
  </si>
  <si>
    <t>Tall oil used by the Energy Transformation Sector (Main Activity) to generate Electricity (1000 tdm)</t>
  </si>
  <si>
    <t>Unspecified liquid co-products used by the Energy Transformation Sector (Main Activity) to generate Electricity (1000 tdm)</t>
  </si>
  <si>
    <t>Pyrolysis oils used by the Energy Transformation Sector (Main Activity) to generate Electricity (1000 tdm)</t>
  </si>
  <si>
    <t>Cellulose based ethanol used by the Energy Transformation Sector (Main Activity) to generate Electricity (1000 tdm)</t>
  </si>
  <si>
    <t>Tall oil used by the Energy Transformation Sector (Main Activity) to generate CHP (1000 tdm)</t>
  </si>
  <si>
    <t>Unspecified liquid co-products used by the Energy Transformation Sector (Main Activity) to generate CHP (1000 tdm)</t>
  </si>
  <si>
    <t>Wood Charcoal used by the Energy Transformation Sector (Main Activity) to generate CHP (1000 tdm)</t>
  </si>
  <si>
    <t>Pyrolysis oils used by the Energy Transformation Sector (Main Activity) to generate CHP (1000 tdm)</t>
  </si>
  <si>
    <t>Cellulose based ethanol used by the Energy Transformation Sector (Main Activity) to generate CHP (1000 tdm)</t>
  </si>
  <si>
    <t>Tall oil used by the Energy Transformation Sector (Main Activity) to generate Heat (1000 tdm)</t>
  </si>
  <si>
    <t>Unspecified liquid co-products used by the Energy Transformation Sector (Main Activity) to generate Heat (1000 tdm)</t>
  </si>
  <si>
    <t>Pyrolysis oils used by the Energy Transformation Sector (Main Activity) to generate Heat (1000 tdm)</t>
  </si>
  <si>
    <t>Cellulose based ethanol used by the Energy Transformation Sector (Main Activity) to generate Heat (1000 tdm)</t>
  </si>
  <si>
    <t>Tall oil used by the Energy Transformation Sector (Autoprod.) used by the Pulp&amp;Paper Industry (1000 tdm)</t>
  </si>
  <si>
    <t>Unspecified liquid co-products used by the Energy Transformation Sector (Autoprod.) used by the Pulp&amp;Paper Industry (1000 tdm)</t>
  </si>
  <si>
    <t>Pyrolysis oils used by the Energy Transformation Sector (Autoprod.) used by the Pulp&amp;Paper Industry (1000 tdm)</t>
  </si>
  <si>
    <t>Cellulose based ethanol used by the Energy Transformation Sector (Autoprod.) used by the Pulp&amp;Paper Industry (1000 tdm)</t>
  </si>
  <si>
    <t>Tall oil used by the Energy Transformation Sector (Autoprod.) used by the Wood and Wood Products Industry (1000 tdm)</t>
  </si>
  <si>
    <t>Unspecified liquid co-products used by the Energy Transformation Sector (Autoprod.) used by the Wood and Wood Products Industry (1000 tdm)</t>
  </si>
  <si>
    <t>Pyrolysis oils used by the Energy Transformation Sector (Autoprod.) used by the Wood and Wood Products Industry (1000 tdm)</t>
  </si>
  <si>
    <t>Cellulose based ethanol used by the Energy Transformation Sector (Autoprod.) used by the Wood and Wood Products Industry (1000 tdm)</t>
  </si>
  <si>
    <t>Tall oil used by the Energy Transformation Sector (Autoprod.) used by all other Industry Sectors (1000 tdm)</t>
  </si>
  <si>
    <t>Unspecified liquid co-products used by the Energy Transformation Sector (Autoprod.) used by all other Industry Sectors (1000 tdm)</t>
  </si>
  <si>
    <t>Pyrolysis oils used by the Energy Transformation Sector (Autoprod.) used by all other Industry Sectors (1000 tdm)</t>
  </si>
  <si>
    <t>Cellulose based ethanol used by the Energy Transformation Sector (Autoprod.) used by all other Industry Sectors (1000 tdm)</t>
  </si>
  <si>
    <t>Tall oil (Direct final consumption) Residential use (1000 tdm)</t>
  </si>
  <si>
    <t>Unspecified liquid co-products (Direct final consumption) Residential use (1000 tdm)</t>
  </si>
  <si>
    <t>Pyrolysis Oils (Direct final consumption) Residential use (1000 tdm)</t>
  </si>
  <si>
    <t>Cellulose based ethanol(Direct final consumption) Residential use (1000 tdm)</t>
  </si>
  <si>
    <t>Wood based Biodiesel (Direct final consumption) Residential use (1000 tdm)</t>
  </si>
  <si>
    <t>Tall oil (Direct final consumption) Agriculture, Forestry and  Fishing use (1000 tdm)</t>
  </si>
  <si>
    <t>Unspecified liquid co-products (Direct final consumption) Agriculture, Forestry and  Fishing use (1000 tdm)</t>
  </si>
  <si>
    <t>Pyrolysis Oils (Direct final consumption) Agriculture, Forestry and  Fishing use (1000 tdm)</t>
  </si>
  <si>
    <t>Cellulose based ethanol(Direct final consumption) Agriculture, Forestry and  Fishing use (1000 tdm)</t>
  </si>
  <si>
    <t>Wood based Biodiesel (Direct final consumption) Agriculture, Forestry and  Fishing use (1000 tdm)</t>
  </si>
  <si>
    <t>Tall oil (Direct final consumption) commercial and public services use (1000 tdm)</t>
  </si>
  <si>
    <t>Unspecified liquid co-products (Direct final consumption) commercial and public services use (1000 tdm)</t>
  </si>
  <si>
    <t>Pyrolysis Oils (Direct final consumption) commercial and public services use (1000 tdm)</t>
  </si>
  <si>
    <t>Cellulose based ethanol(Direct final consumption) commercial and public services use (1000 tdm)</t>
  </si>
  <si>
    <t>Wood based Biodiesel (Direct final consumption) commercial and public services use (1000 tdm)</t>
  </si>
  <si>
    <t>Tall oil (Direct final consumption) other use (1000 tdm)</t>
  </si>
  <si>
    <t>Unspecified liquid co-products (Direct final consumption) other use (1000 tdm)</t>
  </si>
  <si>
    <t>Pyrolysis Oils (Direct final consumption) other use (1000 tdm)</t>
  </si>
  <si>
    <t>Cellulose based ethanol(Direct final consumption) other use (1000 tdm)</t>
  </si>
  <si>
    <t>Wood based Biodiesel (Direct final consumption) other use (1000 tdm)</t>
  </si>
  <si>
    <t>...</t>
  </si>
  <si>
    <t>The original value of 300 was given assuming most of the wood residue imports (310 000 m3) are actually pellets. However it has been mistakenly reported as 1000t. It is probably equivalent to 300/2.14 or 140 [1000t] of pellets.</t>
  </si>
  <si>
    <t>Primary energy in domestic raw material
(ktoe) (***)</t>
  </si>
  <si>
    <t>Primary energy in amount of imported raw material from EU 
(ktoe) (***)</t>
  </si>
  <si>
    <t>Primary energy in amount of imported raw material from non EU
(ktoe)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</si>
  <si>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</si>
  <si>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Core table of the enquiry - assessment of fibre origin and amounts used for energy production by the different sectors.</t>
  </si>
  <si>
    <t>Woody Biomass Supply</t>
  </si>
  <si>
    <t>Energy Resources</t>
  </si>
  <si>
    <t>Total primary energy supply, TPES (ktoe)</t>
  </si>
  <si>
    <t>Share of renewables (RES) in TPES</t>
  </si>
  <si>
    <t>Wood Energy Intensity</t>
  </si>
  <si>
    <t>Pellets consumption per inhabitant (kg/capita)</t>
  </si>
  <si>
    <t>Role of Wood Energy in Forest Sector</t>
  </si>
  <si>
    <t>Role of Wood Energy in Energy Sector</t>
  </si>
  <si>
    <t xml:space="preserve">Share of woody biomass in TPES (%) </t>
  </si>
  <si>
    <t xml:space="preserve">Share of woody biomass in RES (%) </t>
  </si>
  <si>
    <t>A guidance table, designed to facilitate the reporting of EU Member States to the European Commission on progress with regards to their respective NREAP.</t>
  </si>
  <si>
    <t>Excelllent data quality (e.g. empirical data from a recent study)</t>
  </si>
  <si>
    <t>Good data quality (e.g. older studies with widely recognized precision or a good expert estimate -based on more than one source)</t>
  </si>
  <si>
    <t>These are provided for your information.They will be used by UNECE/FAO to make regional and national comparisons.</t>
  </si>
  <si>
    <t xml:space="preserve">"Volumes submitted below exceed production" indicates that the volumes of table T III are 10 % or higher than reported in T II </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</si>
  <si>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</si>
  <si>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</si>
  <si>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</si>
  <si>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Data Quality</t>
  </si>
  <si>
    <t>Conversion Factors Volume</t>
  </si>
  <si>
    <t>Conversion Factors Energy</t>
  </si>
  <si>
    <t>Wood fuel, including wood for charcoal</t>
  </si>
  <si>
    <t>The JWEE offers the possibility for rating the data quality for almost every figure submitted. This tables provides a short overview on the choices and their meaning.</t>
  </si>
  <si>
    <t xml:space="preserve">Set of international definitions for each item, commodity, source, user, classification, etc. used in the JWEE. </t>
  </si>
  <si>
    <t xml:space="preserve"> Volume to volume conversion factors used in JWEE.</t>
  </si>
  <si>
    <t>Overview sheet, please choose your country here.</t>
  </si>
  <si>
    <t xml:space="preserve">Suggested set of default conversion factors. Country correspondents are invited to adjust the set of conversion factors to national circumstances.  </t>
  </si>
  <si>
    <t>Provisional</t>
  </si>
  <si>
    <t>IF(ISNUMBER(VLOOKUP((CONCATENATE($E$3,$E$4,"Chemical woodpulp","Production","1000 m.t.")),'INFO JFSQ 2011'!$A:$I,8,FALSE)*1.9,(VLOOKUP((CONCATENATE($E$3,$E$4,"Chemical woodpulp","Production","1000 m.t.")),'INFO JFSQ 2011'!$A:$I,8,FALSE)*1.9,"…")</t>
  </si>
  <si>
    <t>EU share of imports</t>
  </si>
  <si>
    <t xml:space="preserve">share of direct/indirect </t>
  </si>
  <si>
    <t>roundwood / coproducts</t>
  </si>
  <si>
    <t>Import share of supply</t>
  </si>
  <si>
    <t>import share  of supply</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</si>
  <si>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</si>
  <si>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</si>
  <si>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</si>
  <si>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</si>
  <si>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</si>
  <si>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t>Municipal solid waste biodegradable</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</si>
  <si>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</si>
  <si>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</si>
  <si>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</si>
  <si>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Black liquor</t>
  </si>
  <si>
    <t>share of bark in reported roundwood</t>
  </si>
  <si>
    <t>Table I/III conversion factors</t>
  </si>
  <si>
    <t>Wood &amp; wood products</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</si>
  <si>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</si>
  <si>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</si>
  <si>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Revise according to national circumstances - please indicate any changes</t>
  </si>
  <si>
    <t>Processed liquid biofuels from wood</t>
  </si>
  <si>
    <t>Unknown sources of wood fibres</t>
  </si>
  <si>
    <t>processed wood-based fuels (e.g. pellets)</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</si>
  <si>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</si>
  <si>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r>
      <t xml:space="preserve">Amount of imported  raw material from EU
</t>
    </r>
    <r>
      <rPr>
        <b/>
        <i/>
        <sz val="8"/>
        <color rgb="FFFF0000"/>
        <rFont val="Arial"/>
        <family val="2"/>
      </rPr>
      <t xml:space="preserve">(in 1000 m³) </t>
    </r>
    <r>
      <rPr>
        <b/>
        <sz val="10"/>
        <color theme="1"/>
        <rFont val="Arial"/>
        <family val="2"/>
      </rPr>
      <t>(*)</t>
    </r>
  </si>
  <si>
    <r>
      <t xml:space="preserve">Amount of imported raw material from non EU 
</t>
    </r>
    <r>
      <rPr>
        <b/>
        <i/>
        <sz val="8"/>
        <color rgb="FFFF0000"/>
        <rFont val="Arial"/>
        <family val="2"/>
      </rPr>
      <t>(in 1000 m³)</t>
    </r>
    <r>
      <rPr>
        <b/>
        <sz val="10"/>
        <color theme="1"/>
        <rFont val="Arial"/>
        <family val="2"/>
      </rPr>
      <t xml:space="preserve"> (*)</t>
    </r>
  </si>
  <si>
    <r>
      <t xml:space="preserve">Amount of domestic  raw material
</t>
    </r>
    <r>
      <rPr>
        <b/>
        <i/>
        <sz val="8"/>
        <color rgb="FFFF0000"/>
        <rFont val="Arial"/>
        <family val="2"/>
      </rPr>
      <t xml:space="preserve">(in 1000 m³) </t>
    </r>
    <r>
      <rPr>
        <b/>
        <sz val="10"/>
        <color theme="1"/>
        <rFont val="Arial"/>
        <family val="2"/>
      </rPr>
      <t>(*)</t>
    </r>
  </si>
  <si>
    <t>moisture content of bl</t>
  </si>
  <si>
    <r>
      <t>m</t>
    </r>
    <r>
      <rPr>
        <vertAlign val="superscript"/>
        <sz val="11"/>
        <rFont val="Arial"/>
        <family val="2"/>
      </rPr>
      <t>3</t>
    </r>
    <r>
      <rPr>
        <sz val="11"/>
        <rFont val="Arial"/>
        <family val="2"/>
      </rPr>
      <t xml:space="preserve"> /tdm</t>
    </r>
  </si>
  <si>
    <t>Industry Sector</t>
  </si>
  <si>
    <t>Consumed and Autoproduced Heat, CHP and Electricity</t>
  </si>
  <si>
    <t>Other 
Industry</t>
  </si>
  <si>
    <t>Consumed and Autoproducer Heat, CHP and Electricity</t>
  </si>
  <si>
    <t>Other
Industry</t>
  </si>
  <si>
    <t>From Forests</t>
  </si>
  <si>
    <t>**The "DQ" - Data Quality indicator enables correspondents to submit information from different data sources.</t>
  </si>
  <si>
    <t>Data Quality**:</t>
  </si>
  <si>
    <t>Conversion Factor Energy</t>
  </si>
  <si>
    <t>1 ktoe</t>
  </si>
  <si>
    <t>41.868 TJ</t>
  </si>
  <si>
    <t>Wood energy total 2013</t>
  </si>
  <si>
    <t>0-4</t>
  </si>
  <si>
    <t>Total wood energy (in 1000m3) used in 2011</t>
  </si>
  <si>
    <t>Roundwood removals from forest and outside forest (1000m3)</t>
  </si>
  <si>
    <t>Based on JWEE data (Table I). If not available, data from JFSQ 2011.</t>
  </si>
  <si>
    <t>Roundwood supply from forest and outside forest including net trade (1000m3)</t>
  </si>
  <si>
    <t>Gross domestic supply of roundwood and fuelwood. Based on JWEE data (Table I). If not available, data from JFSQ 2011.</t>
  </si>
  <si>
    <t>Total calculated domestic supply of woody biomass (1000m3)</t>
  </si>
  <si>
    <t>Adds the solid wood equivalent supply of non-energy products to the wood energy supply, volume basis. Based on JWEE and JFSQ 2011 data</t>
  </si>
  <si>
    <t>International Energy Agency (IEA) data, 2010</t>
  </si>
  <si>
    <t>Total wood energy supply, volume basis (1000 m3)</t>
  </si>
  <si>
    <t>Based on JWEE data (Table IV).</t>
  </si>
  <si>
    <t>Total wood energy supply, energy basis (ktoe)</t>
  </si>
  <si>
    <t xml:space="preserve">Total wood energy supply based on the energy contents of the respective wood energy products. </t>
  </si>
  <si>
    <t>Average wood energy consumption (m3/capita)</t>
  </si>
  <si>
    <t>Total wood energy per capita.</t>
  </si>
  <si>
    <t>Fuelwood consumption per rural inhabitant (m3/inhabitant)</t>
  </si>
  <si>
    <t>Indicator to assess role of "traditional" wood fuel. Based on fuelwood gross domestic supply, JWEE data (Table I). If not available, data from JFSQ 2011.</t>
  </si>
  <si>
    <t>Indicator to assess role of "modern" wood fuel. Based on wood pellet gross domestic supply, JWEE data (Table II). Not available for 2005.</t>
  </si>
  <si>
    <t>Share of net annual increment directly used for energy (%)</t>
  </si>
  <si>
    <t>Indicates how much of the net annual increment is removed for direct energy use. Based on JWEE data on use of woody biomass from forests and net annual increment data from the "State of Europe's Forests 2011".</t>
  </si>
  <si>
    <t>Share of Roundwood supply directly used for energy purposes (%)</t>
  </si>
  <si>
    <t>Indicates how much of the total roundwood and fuelwood supply is mobilised directly (S1) for energy purposes. Based on JWEE data. If not available, data for roundwood removals from JFSQ 2011.</t>
  </si>
  <si>
    <t>Share of calculated domestic consumption of woody biomass used for energy purposes (%)</t>
  </si>
  <si>
    <t>Indicates proportion of biomass used for energy purposes.</t>
  </si>
  <si>
    <t>Indicates significance of wood energy in the energy sector. Calculated on an energy basis. Based on JWEE and IEA 2010 data.</t>
  </si>
  <si>
    <t xml:space="preserve">Indicates significance of wood energy compared to other renewable energy sources. Calculated on an energy basis. Based on JWEE and IEA 2010 data. </t>
  </si>
  <si>
    <t>Share of wood energy generated from black liquor, energy basis (%)</t>
  </si>
  <si>
    <t>Indicates significance of the pulp &amp; paper sector in the wood energy supply. Calculated on an energy basis. Based on JWEE data.</t>
  </si>
  <si>
    <t>Imported wood fuel as share of wood energy, volume basis (%)</t>
  </si>
  <si>
    <t xml:space="preserve">Indicates share of imported solid and liquid processed wood based fuels. Calculated on a volume basis. Based on JWEE data. </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</si>
  <si>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</si>
  <si>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E13</t>
  </si>
  <si>
    <t>S10</t>
  </si>
  <si>
    <t>T10</t>
  </si>
  <si>
    <t>Main Activity Producer - Total</t>
  </si>
  <si>
    <t>Total Main Activity Producer of solid biomass from forests (1000 t.d.m)</t>
  </si>
  <si>
    <t>S11</t>
  </si>
  <si>
    <t>T11</t>
  </si>
  <si>
    <t>outside forest</t>
  </si>
  <si>
    <t>Total Main Activity Producer of solid biomass from outside forests (1000 t.d.m)</t>
  </si>
  <si>
    <t>S12</t>
  </si>
  <si>
    <t>T12</t>
  </si>
  <si>
    <t>5-U-MAPT</t>
  </si>
  <si>
    <t>Total Main Activity Producer of solid biomass from unknown sources (1000 t.d.m)</t>
  </si>
  <si>
    <t>T14</t>
  </si>
  <si>
    <t>5-CP-MAPT</t>
  </si>
  <si>
    <t>Total Main Activity Producer of chips and particles (1000 t.d.m)</t>
  </si>
  <si>
    <t>5-WR-MAPT</t>
  </si>
  <si>
    <t>Total Main Activity Producer of wood residues (1000 t.d.m)</t>
  </si>
  <si>
    <t>T16</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</si>
  <si>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</si>
  <si>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</si>
  <si>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</si>
  <si>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</si>
  <si>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</si>
  <si>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</si>
  <si>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</si>
  <si>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</si>
  <si>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</si>
  <si>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</si>
  <si>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</si>
  <si>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</si>
  <si>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</si>
  <si>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</si>
  <si>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S22</t>
  </si>
  <si>
    <t>T22</t>
  </si>
  <si>
    <t>5-WC-MAPT</t>
  </si>
  <si>
    <t>Total Main Activity Producer of wood charcoal (1000 t.d.m)</t>
  </si>
  <si>
    <t>5-WP-MAPT</t>
  </si>
  <si>
    <t>Total Main Activity Producer of wood pellets (1000 t.d.m)</t>
  </si>
  <si>
    <t>S24</t>
  </si>
  <si>
    <t>T24</t>
  </si>
  <si>
    <t>5-WB-MAPT</t>
  </si>
  <si>
    <t>Briquettes</t>
  </si>
  <si>
    <t>S25</t>
  </si>
  <si>
    <t>T25</t>
  </si>
  <si>
    <t>5-PO-MAPT</t>
  </si>
  <si>
    <t>Total Main Activity Producer of pyrolysis oils (1000 t)</t>
  </si>
  <si>
    <t>5-CBE-MAPT</t>
  </si>
  <si>
    <t>Total Main Activity Producer of cellulose based ethanol (1000 t)</t>
  </si>
  <si>
    <t>T27</t>
  </si>
  <si>
    <t>5-WBB-MAPT</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</si>
  <si>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</si>
  <si>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</si>
  <si>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</si>
  <si>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</si>
  <si>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</si>
  <si>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</si>
  <si>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</si>
  <si>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</si>
  <si>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</si>
  <si>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</si>
  <si>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</si>
  <si>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</si>
  <si>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</si>
  <si>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</si>
  <si>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</si>
  <si>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AB10</t>
  </si>
  <si>
    <t>AC10</t>
  </si>
  <si>
    <t>Autoproducer Heat CHP and Electricity totals</t>
  </si>
  <si>
    <t>AB11</t>
  </si>
  <si>
    <t>AC11</t>
  </si>
  <si>
    <t>AB12</t>
  </si>
  <si>
    <t>AC12</t>
  </si>
  <si>
    <t>5-U-AHCET</t>
  </si>
  <si>
    <t>Total Autoproducer of solid biomass from unknown sources (1000 t.d.m)</t>
  </si>
  <si>
    <t>AB14</t>
  </si>
  <si>
    <t>AC14</t>
  </si>
  <si>
    <t>5-CP-AHCET</t>
  </si>
  <si>
    <t>Total Autoproducer of chips and particles (1000 t.d.m)</t>
  </si>
  <si>
    <t>5-WR-AHCET</t>
  </si>
  <si>
    <t>Total Autoproducer of wood residues (1000 t.d.m)</t>
  </si>
  <si>
    <t>AB16</t>
  </si>
  <si>
    <t>AC16</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</si>
  <si>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</si>
  <si>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</si>
  <si>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</si>
  <si>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</si>
  <si>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</si>
  <si>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</si>
  <si>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</si>
  <si>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</si>
  <si>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</si>
  <si>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</si>
  <si>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</si>
  <si>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</si>
  <si>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</si>
  <si>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</si>
  <si>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</si>
  <si>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</si>
  <si>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</si>
  <si>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AB22</t>
  </si>
  <si>
    <t>AC22</t>
  </si>
  <si>
    <t>5-WC-AHCET</t>
  </si>
  <si>
    <t>Total Autoproducer of wood charcoal (1000 t.d.m)</t>
  </si>
  <si>
    <t>5-WP-AHCET</t>
  </si>
  <si>
    <t>Total Autoproducer of wood pellets (1000 t.d.m)</t>
  </si>
  <si>
    <t>5-WB-AHCET</t>
  </si>
  <si>
    <t>AB25</t>
  </si>
  <si>
    <t>AC25</t>
  </si>
  <si>
    <t>5-PO-AHCET</t>
  </si>
  <si>
    <t>Total Autoproducer of pyrolysis oils (1000 t)</t>
  </si>
  <si>
    <t>5-CBE-AHCET</t>
  </si>
  <si>
    <t>Total Autoproducer of cellulose based ethanol (1000 t)</t>
  </si>
  <si>
    <t>5-WBB-AHCET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</si>
  <si>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</si>
  <si>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</si>
  <si>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</si>
  <si>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</si>
  <si>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</si>
  <si>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</si>
  <si>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</si>
  <si>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</si>
  <si>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</si>
  <si>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</si>
  <si>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</si>
  <si>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</si>
  <si>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</si>
  <si>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</si>
  <si>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</si>
  <si>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</si>
  <si>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</si>
  <si>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</si>
  <si>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</si>
  <si>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</si>
  <si>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</si>
  <si>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</si>
  <si>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</si>
  <si>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</si>
  <si>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</si>
  <si>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</si>
  <si>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</si>
  <si>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</si>
  <si>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</si>
  <si>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</si>
  <si>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</si>
  <si>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</si>
  <si>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</si>
  <si>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</si>
  <si>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</si>
  <si>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</si>
  <si>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</si>
  <si>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</si>
  <si>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</si>
  <si>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</si>
  <si>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</si>
  <si>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</si>
  <si>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</si>
  <si>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</si>
  <si>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</si>
  <si>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</si>
  <si>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</si>
  <si>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</si>
  <si>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Gross Domestic Supply</t>
  </si>
  <si>
    <t>I12</t>
  </si>
  <si>
    <t>5-U-GDS</t>
  </si>
  <si>
    <t>Gross Domestic Supply of solid biomass from unknown sources (1000 t.d.m)</t>
  </si>
  <si>
    <t>I14</t>
  </si>
  <si>
    <t>5-CP-GDS</t>
  </si>
  <si>
    <t>Gross Domestic Supply of chips and particles (1000 t.d.m)</t>
  </si>
  <si>
    <t>5-WR-GDS</t>
  </si>
  <si>
    <t>Gross Domestic Supply of wood residues (1000 t.d.m)</t>
  </si>
  <si>
    <t>I16</t>
  </si>
  <si>
    <t>5-B-GDS</t>
  </si>
  <si>
    <t>Gross Domestic Supply of bark (1000 t.d.m)</t>
  </si>
  <si>
    <t>I17</t>
  </si>
  <si>
    <t>5-USCP-GDS</t>
  </si>
  <si>
    <t>Gross Domestic Supply of unspecified solid co-products (1000 t.d.m)</t>
  </si>
  <si>
    <t>I18</t>
  </si>
  <si>
    <t>5-BL-GDS</t>
  </si>
  <si>
    <t>Gross Domestic Supply of black liquor (1000 t)</t>
  </si>
  <si>
    <t>I19</t>
  </si>
  <si>
    <t>5-TO-GDS</t>
  </si>
  <si>
    <t>Gross Domestic Supply of crude tall oil (1000 t)</t>
  </si>
  <si>
    <t>I20</t>
  </si>
  <si>
    <t>5-ULCP-GDS</t>
  </si>
  <si>
    <t>I22</t>
  </si>
  <si>
    <t>5-WC-GDS</t>
  </si>
  <si>
    <t>Gross Domestic Supply of wood charcoal (1000 t.d.m)</t>
  </si>
  <si>
    <t>5-WP-GDS</t>
  </si>
  <si>
    <t>Gross Domestic Supply of wood pellets (1000 t.d.m)</t>
  </si>
  <si>
    <t>I24</t>
  </si>
  <si>
    <t>5-WB-GDS</t>
  </si>
  <si>
    <t>Gross Domestic Supply of wood briquettes (1000 t.d.m)</t>
  </si>
  <si>
    <t>I25</t>
  </si>
  <si>
    <t>5-PO-GDS</t>
  </si>
  <si>
    <t>Gross Domestic Supply of pyrolysis oils (1000 t)</t>
  </si>
  <si>
    <t>I26</t>
  </si>
  <si>
    <t>5-CBE-GDS</t>
  </si>
  <si>
    <t>Gross Domestic Supply of cellulose based ethanol (1000 t)</t>
  </si>
  <si>
    <t>I27</t>
  </si>
  <si>
    <t>5-WBB-GDS</t>
  </si>
  <si>
    <t>Gross Domestic Supply of wood based biodiesel (1000 t)</t>
  </si>
  <si>
    <t>I29</t>
  </si>
  <si>
    <t>5-NHWW-GDS</t>
  </si>
  <si>
    <t>Gross Domestic Supply of non-hazardous wood waste (1000 t.d.m)</t>
  </si>
  <si>
    <t>5-HWW-GDS</t>
  </si>
  <si>
    <t>Gross Domestic Supply of hazardous wood waste (1000 t.d.m)</t>
  </si>
  <si>
    <t>I31</t>
  </si>
  <si>
    <t>5-UWW-GDS</t>
  </si>
  <si>
    <t>Gross Domestic Supply of unspeficied wood waste (1000 t.d.m)</t>
  </si>
  <si>
    <t>I33</t>
  </si>
  <si>
    <t>5-WFUS-GDS</t>
  </si>
  <si>
    <t>Gross Domest Supply of wood from unknown sources (1000 t.d.m.)</t>
  </si>
  <si>
    <t>Transformation</t>
  </si>
  <si>
    <t>J12</t>
  </si>
  <si>
    <t>5-U-TRAN</t>
  </si>
  <si>
    <t>Transformation of solid biomass from unknown sources (1000 t.d.m)</t>
  </si>
  <si>
    <t>J14</t>
  </si>
  <si>
    <t>5-CP-TRAN</t>
  </si>
  <si>
    <t>Transformation of chips and particles (1000 t.d.m)</t>
  </si>
  <si>
    <t>5-WR-TRAN</t>
  </si>
  <si>
    <t>Transformation of wood residues (1000 t.d.m)</t>
  </si>
  <si>
    <t>J16</t>
  </si>
  <si>
    <t>5-B-TRAN</t>
  </si>
  <si>
    <t>Transformation of bark (1000 t.d.m)</t>
  </si>
  <si>
    <t>J17</t>
  </si>
  <si>
    <t>5-USCP-TRAN</t>
  </si>
  <si>
    <t>Transformation of unspecified solid co-products (1000 t.d.m)</t>
  </si>
  <si>
    <t>J18</t>
  </si>
  <si>
    <t>5-BL-TRAN</t>
  </si>
  <si>
    <t>Transformation of black liquor (1000 t)</t>
  </si>
  <si>
    <t>J19</t>
  </si>
  <si>
    <t>5-TO-TRAN</t>
  </si>
  <si>
    <t>Transformation of crude tall oil (1000 t)</t>
  </si>
  <si>
    <t>J20</t>
  </si>
  <si>
    <t>5-ULCP-TRAN</t>
  </si>
  <si>
    <t>J22</t>
  </si>
  <si>
    <t>5-WC-TRAN</t>
  </si>
  <si>
    <t>Transformation of wood charcoal (1000 t.d.m)</t>
  </si>
  <si>
    <t>5-WP-TRAN</t>
  </si>
  <si>
    <t>Transformation of wood pellets (1000 t.d.m)</t>
  </si>
  <si>
    <t>J24</t>
  </si>
  <si>
    <t>5-WB-TRAN</t>
  </si>
  <si>
    <t>Transformation of wood briquettes (1000 t.d.m)</t>
  </si>
  <si>
    <t>J25</t>
  </si>
  <si>
    <t>5-PO-TRAN</t>
  </si>
  <si>
    <t>Transformation of pyrolysis oils (1000 t)</t>
  </si>
  <si>
    <t>J26</t>
  </si>
  <si>
    <t>5-CBE-TRAN</t>
  </si>
  <si>
    <t>Transformation of cellulose based ethanol (1000 t)</t>
  </si>
  <si>
    <t>J27</t>
  </si>
  <si>
    <t>5-WBB-TRAN</t>
  </si>
  <si>
    <t>Transformation of wood based biodiesel (1000 t)</t>
  </si>
  <si>
    <t>J29</t>
  </si>
  <si>
    <t>5-NHWW-TRAN</t>
  </si>
  <si>
    <t>Transformation of non-hazardous wood waste (1000 t.d.m)</t>
  </si>
  <si>
    <t>5-HWW-TRAN</t>
  </si>
  <si>
    <t>Transformation of hazardous wood waste (1000 t.d.m)</t>
  </si>
  <si>
    <t>J31</t>
  </si>
  <si>
    <t>5-UWW-TRAN</t>
  </si>
  <si>
    <t>Transformation of unspeficied wood waste (1000 t.d.m)</t>
  </si>
  <si>
    <t>J33</t>
  </si>
  <si>
    <t>5-WFUS-TRAN</t>
  </si>
  <si>
    <t>Transformation of wood from unknown sources (1000 t.d.m.)</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</si>
  <si>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</si>
  <si>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</si>
  <si>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</si>
  <si>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</si>
  <si>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</si>
  <si>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</si>
  <si>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</si>
  <si>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</si>
  <si>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</si>
  <si>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</si>
  <si>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</si>
  <si>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</si>
  <si>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</si>
  <si>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</si>
  <si>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</si>
  <si>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</si>
  <si>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</si>
  <si>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</si>
  <si>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</si>
  <si>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</si>
  <si>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K24</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</si>
  <si>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</si>
  <si>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</si>
  <si>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</si>
  <si>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</si>
  <si>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</si>
  <si>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</si>
  <si>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</si>
  <si>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</si>
  <si>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</si>
  <si>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</si>
  <si>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</si>
  <si>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</si>
  <si>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</si>
  <si>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</si>
  <si>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</si>
  <si>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K31</t>
  </si>
  <si>
    <t>5-UWW-NDS</t>
  </si>
  <si>
    <t>Net Domestic Supply of unspeficied wood waste (1000 t.d.m)</t>
  </si>
  <si>
    <t>K33</t>
  </si>
  <si>
    <t>5-WFUS-NDS</t>
  </si>
  <si>
    <t>Net Domest Supply of wood from unknown sources (1000 t.d.m.)</t>
  </si>
  <si>
    <t>AX10</t>
  </si>
  <si>
    <t>AY10</t>
  </si>
  <si>
    <t>AX11</t>
  </si>
  <si>
    <t>AY11</t>
  </si>
  <si>
    <t>AX12</t>
  </si>
  <si>
    <t>AY12</t>
  </si>
  <si>
    <t>Total Main Activity Producer of solid biomass from unknown sources (1000 m3)</t>
  </si>
  <si>
    <t>AX14</t>
  </si>
  <si>
    <t>AY14</t>
  </si>
  <si>
    <t>Total Main Activity Producer of chips and particles (1000 m3)</t>
  </si>
  <si>
    <t>Total Main Activity Producer of wood residues (1000 m3)</t>
  </si>
  <si>
    <t>AX16</t>
  </si>
  <si>
    <t>AY16</t>
  </si>
  <si>
    <t>Total Main Activity Producer of bark (1000 m3)</t>
  </si>
  <si>
    <t>AX17</t>
  </si>
  <si>
    <t>AY17</t>
  </si>
  <si>
    <t>Total Main Activity Producer of unspecified solid co-products (1000 m3)</t>
  </si>
  <si>
    <t>AX18</t>
  </si>
  <si>
    <t>AY18</t>
  </si>
  <si>
    <t>Total Main Activity Producer of black liquor (1000 m3)</t>
  </si>
  <si>
    <t>AX19</t>
  </si>
  <si>
    <t>AY19</t>
  </si>
  <si>
    <t>Total Main Activity Producer of crude tall oil (1000 m3)</t>
  </si>
  <si>
    <t>AX20</t>
  </si>
  <si>
    <t>AY20</t>
  </si>
  <si>
    <t>Total Main Activity Producer of unspecified liquid co-products (1000 m3)</t>
  </si>
  <si>
    <t>AX22</t>
  </si>
  <si>
    <t>AY22</t>
  </si>
  <si>
    <t>Total Main Activity Producer of wood charcoal (1000 m3)</t>
  </si>
  <si>
    <t>Total Main Activity Producer of wood pellets (1000 m3)</t>
  </si>
  <si>
    <t>Total Main Activity Producer of wood briquettes (1000 m3)</t>
  </si>
  <si>
    <t>AX25</t>
  </si>
  <si>
    <t>AY25</t>
  </si>
  <si>
    <t>Total Main Activity Producer of pyrolysis oils (1000 m3)</t>
  </si>
  <si>
    <t>Total Main Activity Producer of cellulose based ethanol (1000 m3)</t>
  </si>
  <si>
    <t>Total Main Activity Producer of wood based biodiesel (1000 m3)</t>
  </si>
  <si>
    <t>Total Main Activity Producer of non-hazardous wood waste (1000 m3)</t>
  </si>
  <si>
    <t>Total Main Activity Producer of hazardous wood waste (1000 m3)</t>
  </si>
  <si>
    <t>AX31</t>
  </si>
  <si>
    <t>AY31</t>
  </si>
  <si>
    <t>Total Main Activity Producer of unspeficied wood waste (1000 m3)</t>
  </si>
  <si>
    <t>AX33</t>
  </si>
  <si>
    <t>AY33</t>
  </si>
  <si>
    <t>Total Main Activity Producer of wood from unknown sources (1000 m3)</t>
  </si>
  <si>
    <t>BG10</t>
  </si>
  <si>
    <t>BG11</t>
  </si>
  <si>
    <t>BG12</t>
  </si>
  <si>
    <t>Total Autoproducer of solid biomass from unknown sources (1000 m3)</t>
  </si>
  <si>
    <t>BG14</t>
  </si>
  <si>
    <t>Total Autoproducer of chips and particles (1000 m3)</t>
  </si>
  <si>
    <t>Total Autoproducer of wood residues (1000 m3)</t>
  </si>
  <si>
    <t>BG16</t>
  </si>
  <si>
    <t>Total Autoproducer of bark (1000 m3)</t>
  </si>
  <si>
    <t>BG17</t>
  </si>
  <si>
    <t>Total Autoproducer of unspecified solid co-products (1000 m3)</t>
  </si>
  <si>
    <t>BG18</t>
  </si>
  <si>
    <t>Total Autoproducer of black liquor (1000 m3)</t>
  </si>
  <si>
    <t>BG19</t>
  </si>
  <si>
    <t>Total Autoproducer of crude tall oil (1000 m3)</t>
  </si>
  <si>
    <t>BG20</t>
  </si>
  <si>
    <t>Total Autoproducer of unspecified liquid co-products (1000 m3)</t>
  </si>
  <si>
    <t>BG22</t>
  </si>
  <si>
    <t>Total Autoproducer of wood charcoal (1000 m3)</t>
  </si>
  <si>
    <t>Total Autoproducer of wood pellets (1000 m3)</t>
  </si>
  <si>
    <t>BG24</t>
  </si>
  <si>
    <t>Total Autoproducer of wood briquettes (1000 m3)</t>
  </si>
  <si>
    <t>BG25</t>
  </si>
  <si>
    <t>Total Autoproducer of pyrolysis oils (1000 m3)</t>
  </si>
  <si>
    <t>BG26</t>
  </si>
  <si>
    <t>Total Autoproducer of cellulose based ethanol (1000 m3)</t>
  </si>
  <si>
    <t>BG27</t>
  </si>
  <si>
    <t>Total Autoproducer of wood based biodiesel (1000 m3)</t>
  </si>
  <si>
    <t>BG29</t>
  </si>
  <si>
    <t>Total Autoproducer of non-hazardous wood waste (1000 m3)</t>
  </si>
  <si>
    <t>Total Autoproducer of hazardous wood waste (1000 m3)</t>
  </si>
  <si>
    <t>BG31</t>
  </si>
  <si>
    <t>Total Autoproducer of unspeficied wood waste (1000 m3)</t>
  </si>
  <si>
    <t>BG33</t>
  </si>
  <si>
    <t>Total Autoproducer of wood from unknown sources (1000 m3)</t>
  </si>
  <si>
    <t>BT10</t>
  </si>
  <si>
    <t>BU10</t>
  </si>
  <si>
    <t>BT11</t>
  </si>
  <si>
    <t>BU11</t>
  </si>
  <si>
    <t>BT12</t>
  </si>
  <si>
    <t>BU12</t>
  </si>
  <si>
    <t>Total Direct Final Consumption of solid biomass from unknown sources (1000 m3)</t>
  </si>
  <si>
    <t>BT14</t>
  </si>
  <si>
    <t>BU14</t>
  </si>
  <si>
    <t>Total Direct Final Consumption of chips and particles (1000 m3)</t>
  </si>
  <si>
    <t>Total Direct Final Consumption of wood residues (1000 m3)</t>
  </si>
  <si>
    <t>BT16</t>
  </si>
  <si>
    <t>BU16</t>
  </si>
  <si>
    <t>Total Direct Final Consumption of bark (1000 m3)</t>
  </si>
  <si>
    <t>BT17</t>
  </si>
  <si>
    <t>BU17</t>
  </si>
  <si>
    <t>Total Direct Final Consumption of unspecified solid co-products (1000 m3)</t>
  </si>
  <si>
    <t>BT18</t>
  </si>
  <si>
    <t>BU18</t>
  </si>
  <si>
    <t>Total Direct Final Consumption of black liquor (1000 m3)</t>
  </si>
  <si>
    <t>BT19</t>
  </si>
  <si>
    <t>BU19</t>
  </si>
  <si>
    <t>Total Direct Final Consumption of crude tall oil (1000 m3)</t>
  </si>
  <si>
    <t>BT20</t>
  </si>
  <si>
    <t>BU20</t>
  </si>
  <si>
    <t>Total Direct Final Consumption of unspecified liquid co-products (1000 m3)</t>
  </si>
  <si>
    <t>BT22</t>
  </si>
  <si>
    <t>BU22</t>
  </si>
  <si>
    <t>Total Direct Final Consumption of wood charcoal (1000 m3)</t>
  </si>
  <si>
    <t>Total Direct Final Consumption of wood pellets (1000 m3)</t>
  </si>
  <si>
    <t>BT24</t>
  </si>
  <si>
    <t>BU24</t>
  </si>
  <si>
    <t>Total Direct Final Consumption of wood briquettes (1000 m3)</t>
  </si>
  <si>
    <t>BT25</t>
  </si>
  <si>
    <t>BU25</t>
  </si>
  <si>
    <t>Total Direct Final Consumption of pyrolysis oils (1000 m3)</t>
  </si>
  <si>
    <t>BU26</t>
  </si>
  <si>
    <t>Total Direct Final Consumption of cellulose based ethanol (1000 m3)</t>
  </si>
  <si>
    <t>BT27</t>
  </si>
  <si>
    <t>BU27</t>
  </si>
  <si>
    <t>Total Direct Final Consumption of wood based biodiesel (1000 m3)</t>
  </si>
  <si>
    <t>BT29</t>
  </si>
  <si>
    <t>BU29</t>
  </si>
  <si>
    <t>Total Direct Final Consumption of non-hazardous wood waste (1000 m3)</t>
  </si>
  <si>
    <t>Total Direct Final Consumption of hazardous wood waste (1000 m3)</t>
  </si>
  <si>
    <t>BT31</t>
  </si>
  <si>
    <t>BU31</t>
  </si>
  <si>
    <t>Total Direct Final Consumption of unspeficied wood waste (1000 m3)</t>
  </si>
  <si>
    <t>BT33</t>
  </si>
  <si>
    <t>BU33</t>
  </si>
  <si>
    <t>Total Direct Final Consumption of wood from unknown sources (1000 m3)</t>
  </si>
  <si>
    <t>5-U-UMAP</t>
  </si>
  <si>
    <t>5-CP-UMAP</t>
  </si>
  <si>
    <t>5-WR-UMAP</t>
  </si>
  <si>
    <t>5-B-UMAP</t>
  </si>
  <si>
    <t>5-USCP-UMAP</t>
  </si>
  <si>
    <t>5-BL-UMAP</t>
  </si>
  <si>
    <t>5-TO-UMAP</t>
  </si>
  <si>
    <t>5-ULCP-UMAP</t>
  </si>
  <si>
    <t>5-WC-UMAP</t>
  </si>
  <si>
    <t>5-WP-UMAP</t>
  </si>
  <si>
    <t>5-PO-UMAP</t>
  </si>
  <si>
    <t>5-CBE-UMAP</t>
  </si>
  <si>
    <t>5-NHWW-UMAP</t>
  </si>
  <si>
    <t>5-HWW-UMAP</t>
  </si>
  <si>
    <t>5-UWW-UMAP</t>
  </si>
  <si>
    <t>5-WFUS-UMAP</t>
  </si>
  <si>
    <t>5-U-UAHCE</t>
  </si>
  <si>
    <t>5-CP-UAHCE</t>
  </si>
  <si>
    <t>5-WR-UAHCE</t>
  </si>
  <si>
    <t>5-B-UAHCE</t>
  </si>
  <si>
    <t>5-USCP-UAHCE</t>
  </si>
  <si>
    <t>5-BL-UAHCE</t>
  </si>
  <si>
    <t>5-TO-UAHCE</t>
  </si>
  <si>
    <t>5-ULCP-UAHCE</t>
  </si>
  <si>
    <t>5-WC-UAHCE</t>
  </si>
  <si>
    <t>5-WP-UAHCE</t>
  </si>
  <si>
    <t>5-PO-UAHCE</t>
  </si>
  <si>
    <t>5-CBE-UAHCE</t>
  </si>
  <si>
    <t>5-NHWW-UAHCE</t>
  </si>
  <si>
    <t>5-HWW-UAHCE</t>
  </si>
  <si>
    <t>5-UWW-UAHCE</t>
  </si>
  <si>
    <t>5-WFUS-UAHCE</t>
  </si>
  <si>
    <t>AD10</t>
  </si>
  <si>
    <t>AD11</t>
  </si>
  <si>
    <t>AD12</t>
  </si>
  <si>
    <t>AD14</t>
  </si>
  <si>
    <t>AD16</t>
  </si>
  <si>
    <t>AD17</t>
  </si>
  <si>
    <t>AD18</t>
  </si>
  <si>
    <t>AD19</t>
  </si>
  <si>
    <t>AD20</t>
  </si>
  <si>
    <t>AD22</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</si>
  <si>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</si>
  <si>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</si>
  <si>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</si>
  <si>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</si>
  <si>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</si>
  <si>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</si>
  <si>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</si>
  <si>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</si>
  <si>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</si>
  <si>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</si>
  <si>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</si>
  <si>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</si>
  <si>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</si>
  <si>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</si>
  <si>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</si>
  <si>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</si>
  <si>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</si>
  <si>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</si>
  <si>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</si>
  <si>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</si>
  <si>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</si>
  <si>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</si>
  <si>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</si>
  <si>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</si>
  <si>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</si>
  <si>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</si>
  <si>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</si>
  <si>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</si>
  <si>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</si>
  <si>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</si>
  <si>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</si>
  <si>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</si>
  <si>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BP10</t>
  </si>
  <si>
    <t>BP11</t>
  </si>
  <si>
    <t>BP12</t>
  </si>
  <si>
    <t>BP14</t>
  </si>
  <si>
    <t>BP16</t>
  </si>
  <si>
    <t>BP17</t>
  </si>
  <si>
    <t>BP18</t>
  </si>
  <si>
    <t>BP19</t>
  </si>
  <si>
    <t>BP20</t>
  </si>
  <si>
    <t>BP22</t>
  </si>
  <si>
    <t>BP24</t>
  </si>
  <si>
    <t>BP25</t>
  </si>
  <si>
    <t>BP31</t>
  </si>
  <si>
    <t>BP33</t>
  </si>
  <si>
    <t>CD10</t>
  </si>
  <si>
    <t>CD11</t>
  </si>
  <si>
    <t>CD12</t>
  </si>
  <si>
    <t>CD14</t>
  </si>
  <si>
    <t>CD16</t>
  </si>
  <si>
    <t>CD17</t>
  </si>
  <si>
    <t>CD18</t>
  </si>
  <si>
    <t>CD19</t>
  </si>
  <si>
    <t>CD20</t>
  </si>
  <si>
    <t>CD22</t>
  </si>
  <si>
    <t>CD24</t>
  </si>
  <si>
    <t>CD25</t>
  </si>
  <si>
    <t>CD27</t>
  </si>
  <si>
    <t>CD29</t>
  </si>
  <si>
    <t>CD31</t>
  </si>
  <si>
    <t>CD33</t>
  </si>
  <si>
    <t>CE10</t>
  </si>
  <si>
    <t>CE11</t>
  </si>
  <si>
    <t>CE12</t>
  </si>
  <si>
    <t>CE14</t>
  </si>
  <si>
    <t>CE16</t>
  </si>
  <si>
    <t>CE17</t>
  </si>
  <si>
    <t>CE18</t>
  </si>
  <si>
    <t>CE19</t>
  </si>
  <si>
    <t>CE20</t>
  </si>
  <si>
    <t>CE22</t>
  </si>
  <si>
    <t>CE24</t>
  </si>
  <si>
    <t>CE25</t>
  </si>
  <si>
    <t>CE26</t>
  </si>
  <si>
    <t>CE27</t>
  </si>
  <si>
    <t>CE29</t>
  </si>
  <si>
    <t>CE31</t>
  </si>
  <si>
    <t>CE33</t>
  </si>
  <si>
    <t>U10</t>
  </si>
  <si>
    <t>U11</t>
  </si>
  <si>
    <t>U12</t>
  </si>
  <si>
    <t>U14</t>
  </si>
  <si>
    <t>U33</t>
  </si>
  <si>
    <t>AU24</t>
  </si>
  <si>
    <t>AU27</t>
  </si>
  <si>
    <t>AV24</t>
  </si>
  <si>
    <t>AV27</t>
  </si>
  <si>
    <t>AK10</t>
  </si>
  <si>
    <t>AK11</t>
  </si>
  <si>
    <t>AK12</t>
  </si>
  <si>
    <t>AK14</t>
  </si>
  <si>
    <t>AK16</t>
  </si>
  <si>
    <t>AK17</t>
  </si>
  <si>
    <t>AK18</t>
  </si>
  <si>
    <t>AK19</t>
  </si>
  <si>
    <t>AK20</t>
  </si>
  <si>
    <t>AK22</t>
  </si>
  <si>
    <t>AK24</t>
  </si>
  <si>
    <t>AK25</t>
  </si>
  <si>
    <t>AK29</t>
  </si>
  <si>
    <t>AK31</t>
  </si>
  <si>
    <t>AK33</t>
  </si>
  <si>
    <t>AL10</t>
  </si>
  <si>
    <t>AL11</t>
  </si>
  <si>
    <t>AL12</t>
  </si>
  <si>
    <t>AL14</t>
  </si>
  <si>
    <t>AL16</t>
  </si>
  <si>
    <t>AL17</t>
  </si>
  <si>
    <t>AL18</t>
  </si>
  <si>
    <t>AL19</t>
  </si>
  <si>
    <t>AL20</t>
  </si>
  <si>
    <t>AL22</t>
  </si>
  <si>
    <t>AL24</t>
  </si>
  <si>
    <t>AL25</t>
  </si>
  <si>
    <t>AL29</t>
  </si>
  <si>
    <t>AL31</t>
  </si>
  <si>
    <t>AL33</t>
  </si>
  <si>
    <t>AQ10</t>
  </si>
  <si>
    <t>AQ11</t>
  </si>
  <si>
    <t>AQ12</t>
  </si>
  <si>
    <t>AQ14</t>
  </si>
  <si>
    <t>AQ16</t>
  </si>
  <si>
    <t>AQ17</t>
  </si>
  <si>
    <t>AQ18</t>
  </si>
  <si>
    <t>AQ19</t>
  </si>
  <si>
    <t>AQ20</t>
  </si>
  <si>
    <t>AQ22</t>
  </si>
  <si>
    <t>AQ24</t>
  </si>
  <si>
    <t>AQ25</t>
  </si>
  <si>
    <t>AQ27</t>
  </si>
  <si>
    <t>AQ29</t>
  </si>
  <si>
    <t>AQ31</t>
  </si>
  <si>
    <t>AQ33</t>
  </si>
  <si>
    <t>AR24</t>
  </si>
  <si>
    <t>AR27</t>
  </si>
  <si>
    <t>BF24</t>
  </si>
  <si>
    <t>BF27</t>
  </si>
  <si>
    <t>BQ10</t>
  </si>
  <si>
    <t>BQ11</t>
  </si>
  <si>
    <t>BQ12</t>
  </si>
  <si>
    <t>BQ14</t>
  </si>
  <si>
    <t>BQ16</t>
  </si>
  <si>
    <t>BQ17</t>
  </si>
  <si>
    <t>BQ18</t>
  </si>
  <si>
    <t>BQ19</t>
  </si>
  <si>
    <t>BQ20</t>
  </si>
  <si>
    <t>BQ22</t>
  </si>
  <si>
    <t>BQ24</t>
  </si>
  <si>
    <t>BQ25</t>
  </si>
  <si>
    <t>BQ29</t>
  </si>
  <si>
    <t>BQ31</t>
  </si>
  <si>
    <t>BQ33</t>
  </si>
  <si>
    <t>CF10</t>
  </si>
  <si>
    <t>CF11</t>
  </si>
  <si>
    <t>CF12</t>
  </si>
  <si>
    <t>CF14</t>
  </si>
  <si>
    <t>CF16</t>
  </si>
  <si>
    <t>CF17</t>
  </si>
  <si>
    <t>CF18</t>
  </si>
  <si>
    <t>CF19</t>
  </si>
  <si>
    <t>CF20</t>
  </si>
  <si>
    <t>CF22</t>
  </si>
  <si>
    <t>CF24</t>
  </si>
  <si>
    <t>CF25</t>
  </si>
  <si>
    <t>CF27</t>
  </si>
  <si>
    <t>CF29</t>
  </si>
  <si>
    <t>CF31</t>
  </si>
  <si>
    <t>CF33</t>
  </si>
  <si>
    <t>CG10</t>
  </si>
  <si>
    <t>CG11</t>
  </si>
  <si>
    <t>CG12</t>
  </si>
  <si>
    <t>CG14</t>
  </si>
  <si>
    <t>CG16</t>
  </si>
  <si>
    <t>CG17</t>
  </si>
  <si>
    <t>CG18</t>
  </si>
  <si>
    <t>CG19</t>
  </si>
  <si>
    <t>CG20</t>
  </si>
  <si>
    <t>CG22</t>
  </si>
  <si>
    <t>CG24</t>
  </si>
  <si>
    <t>CG25</t>
  </si>
  <si>
    <t>CG26</t>
  </si>
  <si>
    <t>CG27</t>
  </si>
  <si>
    <t>CG29</t>
  </si>
  <si>
    <t>CG31</t>
  </si>
  <si>
    <t>CG33</t>
  </si>
  <si>
    <t>AZ10</t>
  </si>
  <si>
    <t>AZ11</t>
  </si>
  <si>
    <t>AZ12</t>
  </si>
  <si>
    <t>AZ14</t>
  </si>
  <si>
    <t>AZ16</t>
  </si>
  <si>
    <t>AZ17</t>
  </si>
  <si>
    <t>AZ18</t>
  </si>
  <si>
    <t>AZ19</t>
  </si>
  <si>
    <t>AZ20</t>
  </si>
  <si>
    <t>AZ22</t>
  </si>
  <si>
    <t>AZ25</t>
  </si>
  <si>
    <t>AZ31</t>
  </si>
  <si>
    <t>AZ33</t>
  </si>
  <si>
    <t>BI10</t>
  </si>
  <si>
    <t>BI11</t>
  </si>
  <si>
    <t>BI12</t>
  </si>
  <si>
    <t>BI14</t>
  </si>
  <si>
    <t>BI16</t>
  </si>
  <si>
    <t>BI17</t>
  </si>
  <si>
    <t>BI18</t>
  </si>
  <si>
    <t>BI19</t>
  </si>
  <si>
    <t>BI20</t>
  </si>
  <si>
    <t>BI22</t>
  </si>
  <si>
    <t>BI25</t>
  </si>
  <si>
    <t>BI31</t>
  </si>
  <si>
    <t>BI33</t>
  </si>
  <si>
    <t>BV10</t>
  </si>
  <si>
    <t>BV11</t>
  </si>
  <si>
    <t>BV12</t>
  </si>
  <si>
    <t>BV14</t>
  </si>
  <si>
    <t>BV16</t>
  </si>
  <si>
    <t>BV17</t>
  </si>
  <si>
    <t>BV18</t>
  </si>
  <si>
    <t>BV19</t>
  </si>
  <si>
    <t>BV20</t>
  </si>
  <si>
    <t>BV22</t>
  </si>
  <si>
    <t>BV24</t>
  </si>
  <si>
    <t>BV25</t>
  </si>
  <si>
    <t>BV27</t>
  </si>
  <si>
    <t>BV29</t>
  </si>
  <si>
    <t>BV31</t>
  </si>
  <si>
    <t>BV33</t>
  </si>
  <si>
    <t>BW10</t>
  </si>
  <si>
    <t>BW11</t>
  </si>
  <si>
    <t>BW12</t>
  </si>
  <si>
    <t>BW14</t>
  </si>
  <si>
    <t>BW16</t>
  </si>
  <si>
    <t>BW17</t>
  </si>
  <si>
    <t>BW18</t>
  </si>
  <si>
    <t>BW19</t>
  </si>
  <si>
    <t>BW20</t>
  </si>
  <si>
    <t>BW22</t>
  </si>
  <si>
    <t>BW24</t>
  </si>
  <si>
    <t>BW25</t>
  </si>
  <si>
    <t>BW26</t>
  </si>
  <si>
    <t>BW27</t>
  </si>
  <si>
    <t>BW29</t>
  </si>
  <si>
    <t>BW31</t>
  </si>
  <si>
    <t>BW33</t>
  </si>
  <si>
    <t>BX10</t>
  </si>
  <si>
    <t>BX11</t>
  </si>
  <si>
    <t>BX12</t>
  </si>
  <si>
    <t>BX14</t>
  </si>
  <si>
    <t>BX16</t>
  </si>
  <si>
    <t>BX17</t>
  </si>
  <si>
    <t>BX18</t>
  </si>
  <si>
    <t>BX19</t>
  </si>
  <si>
    <t>BX20</t>
  </si>
  <si>
    <t>BX22</t>
  </si>
  <si>
    <t>BX24</t>
  </si>
  <si>
    <t>BX25</t>
  </si>
  <si>
    <t>BX27</t>
  </si>
  <si>
    <t>BX29</t>
  </si>
  <si>
    <t>BX31</t>
  </si>
  <si>
    <t>BX33</t>
  </si>
  <si>
    <t>BY10</t>
  </si>
  <si>
    <t>BY11</t>
  </si>
  <si>
    <t>BY12</t>
  </si>
  <si>
    <t>BY14</t>
  </si>
  <si>
    <t>BY16</t>
  </si>
  <si>
    <t>BY17</t>
  </si>
  <si>
    <t>BY18</t>
  </si>
  <si>
    <t>BY19</t>
  </si>
  <si>
    <t>BY20</t>
  </si>
  <si>
    <t>BY22</t>
  </si>
  <si>
    <t>BY24</t>
  </si>
  <si>
    <t>BY25</t>
  </si>
  <si>
    <t>BY26</t>
  </si>
  <si>
    <t>BY27</t>
  </si>
  <si>
    <t>BY29</t>
  </si>
  <si>
    <t>BY31</t>
  </si>
  <si>
    <t>BY33</t>
  </si>
  <si>
    <t>BZ26</t>
  </si>
  <si>
    <t>BZ27</t>
  </si>
  <si>
    <t>CA26</t>
  </si>
  <si>
    <t>CA27</t>
  </si>
  <si>
    <t>CB10</t>
  </si>
  <si>
    <t>CB11</t>
  </si>
  <si>
    <t>CB12</t>
  </si>
  <si>
    <t>CB14</t>
  </si>
  <si>
    <t>CB16</t>
  </si>
  <si>
    <t>CB17</t>
  </si>
  <si>
    <t>CB18</t>
  </si>
  <si>
    <t>CB19</t>
  </si>
  <si>
    <t>CB20</t>
  </si>
  <si>
    <t>CB22</t>
  </si>
  <si>
    <t>CB24</t>
  </si>
  <si>
    <t>CB25</t>
  </si>
  <si>
    <t>CB27</t>
  </si>
  <si>
    <t>CB29</t>
  </si>
  <si>
    <t>CB31</t>
  </si>
  <si>
    <t>CB33</t>
  </si>
  <si>
    <t>CC10</t>
  </si>
  <si>
    <t>CC11</t>
  </si>
  <si>
    <t>CC12</t>
  </si>
  <si>
    <t>CC14</t>
  </si>
  <si>
    <t>CC16</t>
  </si>
  <si>
    <t>CC17</t>
  </si>
  <si>
    <t>CC18</t>
  </si>
  <si>
    <t>CC19</t>
  </si>
  <si>
    <t>CC20</t>
  </si>
  <si>
    <t>CC22</t>
  </si>
  <si>
    <t>CC24</t>
  </si>
  <si>
    <t>CC25</t>
  </si>
  <si>
    <t>CC26</t>
  </si>
  <si>
    <t>CC27</t>
  </si>
  <si>
    <t>CC29</t>
  </si>
  <si>
    <t>CC31</t>
  </si>
  <si>
    <t>CC33</t>
  </si>
  <si>
    <t>5-WBFFFW-MAPT</t>
  </si>
  <si>
    <t>U13</t>
  </si>
  <si>
    <t>V13</t>
  </si>
  <si>
    <t>5-WBOFFW-MAPT</t>
  </si>
  <si>
    <t>5-WBFFFW-AHCET</t>
  </si>
  <si>
    <t>5-WBOFFW-AHCET</t>
  </si>
  <si>
    <t>AF13</t>
  </si>
  <si>
    <t>AG13</t>
  </si>
  <si>
    <t>U35</t>
  </si>
  <si>
    <t>V35</t>
  </si>
  <si>
    <t>U32</t>
  </si>
  <si>
    <t>V32</t>
  </si>
  <si>
    <t>u31</t>
  </si>
  <si>
    <t>v31</t>
  </si>
  <si>
    <t>u28</t>
  </si>
  <si>
    <t>v28</t>
  </si>
  <si>
    <t>u22</t>
  </si>
  <si>
    <t>v22</t>
  </si>
  <si>
    <t>u21</t>
  </si>
  <si>
    <t>v21</t>
  </si>
  <si>
    <t>u20</t>
  </si>
  <si>
    <t>v20</t>
  </si>
  <si>
    <t>u18</t>
  </si>
  <si>
    <t>v18</t>
  </si>
  <si>
    <t>u17</t>
  </si>
  <si>
    <t>v17</t>
  </si>
  <si>
    <t>u16</t>
  </si>
  <si>
    <t>v16</t>
  </si>
  <si>
    <t>v27</t>
  </si>
  <si>
    <t>u27</t>
  </si>
  <si>
    <t>u25</t>
  </si>
  <si>
    <t>v25</t>
  </si>
  <si>
    <t>u24</t>
  </si>
  <si>
    <t>v24</t>
  </si>
  <si>
    <t>u19</t>
  </si>
  <si>
    <t>v19</t>
  </si>
  <si>
    <t>AF21</t>
  </si>
  <si>
    <t>AF28</t>
  </si>
  <si>
    <t>AF32</t>
  </si>
  <si>
    <t>AF35</t>
  </si>
  <si>
    <t>AG21</t>
  </si>
  <si>
    <t>AG28</t>
  </si>
  <si>
    <t>AG32</t>
  </si>
  <si>
    <t>AG35</t>
  </si>
  <si>
    <t>AU13</t>
  </si>
  <si>
    <t>5-WBFFFW-DFCT</t>
  </si>
  <si>
    <t>5-WBOFFW-DFCT</t>
  </si>
  <si>
    <t>AU21</t>
  </si>
  <si>
    <t>AU28</t>
  </si>
  <si>
    <t>AU32</t>
  </si>
  <si>
    <t>AU35</t>
  </si>
  <si>
    <t>AV13</t>
  </si>
  <si>
    <t>AV21</t>
  </si>
  <si>
    <t>AV28</t>
  </si>
  <si>
    <t>AV32</t>
  </si>
  <si>
    <t>AV35</t>
  </si>
  <si>
    <t>5-WBFFFW-GDS</t>
  </si>
  <si>
    <t>5-WBOFFW-GDS</t>
  </si>
  <si>
    <t>I13</t>
  </si>
  <si>
    <t>I21</t>
  </si>
  <si>
    <t>I28</t>
  </si>
  <si>
    <t>I32</t>
  </si>
  <si>
    <t>I35</t>
  </si>
  <si>
    <t>5-WBFFFW-TRAN</t>
  </si>
  <si>
    <t>5-WBOFFW-TRAN</t>
  </si>
  <si>
    <t>J13</t>
  </si>
  <si>
    <t>J21</t>
  </si>
  <si>
    <t>J28</t>
  </si>
  <si>
    <t>J32</t>
  </si>
  <si>
    <t>J35</t>
  </si>
  <si>
    <t>5-WBFFFW-NDS</t>
  </si>
  <si>
    <t>5-WBOFFW-NDS</t>
  </si>
  <si>
    <t>K21</t>
  </si>
  <si>
    <t>K28</t>
  </si>
  <si>
    <t>K32</t>
  </si>
  <si>
    <t>K35</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</si>
  <si>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</si>
  <si>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</si>
  <si>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</si>
  <si>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</si>
  <si>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</si>
  <si>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</si>
  <si>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</si>
  <si>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</si>
  <si>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</si>
  <si>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</si>
  <si>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</si>
  <si>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</si>
  <si>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</si>
  <si>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</si>
  <si>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</si>
  <si>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</si>
  <si>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</si>
  <si>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</si>
  <si>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</si>
  <si>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</si>
  <si>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</si>
  <si>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</si>
  <si>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</si>
  <si>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</si>
  <si>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</si>
  <si>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</si>
  <si>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</si>
  <si>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Q13</t>
  </si>
  <si>
    <t>Q21</t>
  </si>
  <si>
    <t>Q24</t>
  </si>
  <si>
    <t>Q27</t>
  </si>
  <si>
    <t>Q28</t>
  </si>
  <si>
    <t>Q32</t>
  </si>
  <si>
    <t>Q35</t>
  </si>
  <si>
    <t>R13</t>
  </si>
  <si>
    <t>R24</t>
  </si>
  <si>
    <t>R32</t>
  </si>
  <si>
    <t>R35</t>
  </si>
  <si>
    <t>5-WBFFFW-ETS-PP</t>
  </si>
  <si>
    <t>5-WBOFFW-ETS-PP</t>
  </si>
  <si>
    <t>X13</t>
  </si>
  <si>
    <t>X21</t>
  </si>
  <si>
    <t>X24</t>
  </si>
  <si>
    <t>X27</t>
  </si>
  <si>
    <t>X28</t>
  </si>
  <si>
    <t>X32</t>
  </si>
  <si>
    <t>X35</t>
  </si>
  <si>
    <t>Y13</t>
  </si>
  <si>
    <t>Y21</t>
  </si>
  <si>
    <t>Y24</t>
  </si>
  <si>
    <t>Y27</t>
  </si>
  <si>
    <t>Y28</t>
  </si>
  <si>
    <t>Y32</t>
  </si>
  <si>
    <t>Y35</t>
  </si>
  <si>
    <t>5-WBFFFW-ETS-WAWP</t>
  </si>
  <si>
    <t>5-WBOFFW-ETS-WAWP</t>
  </si>
  <si>
    <t>Z13</t>
  </si>
  <si>
    <t>Z21</t>
  </si>
  <si>
    <t>Z24</t>
  </si>
  <si>
    <t>Z27</t>
  </si>
  <si>
    <t>Z28</t>
  </si>
  <si>
    <t>Z32</t>
  </si>
  <si>
    <t>Z35</t>
  </si>
  <si>
    <t>AA13</t>
  </si>
  <si>
    <t>AA21</t>
  </si>
  <si>
    <t>AA24</t>
  </si>
  <si>
    <t>AA27</t>
  </si>
  <si>
    <t>AA28</t>
  </si>
  <si>
    <t>AA32</t>
  </si>
  <si>
    <t>AA35</t>
  </si>
  <si>
    <t>5-WBFFFW-ETS-O</t>
  </si>
  <si>
    <t>5-WBOFFW-ETS-O</t>
  </si>
  <si>
    <t>AB13</t>
  </si>
  <si>
    <t>AC13</t>
  </si>
  <si>
    <t>5-WBFFFW-DFC-R</t>
  </si>
  <si>
    <t>5-WBOFFW-DFC-R</t>
  </si>
  <si>
    <t>AI13</t>
  </si>
  <si>
    <t>Main AJtivity Producer - Total</t>
  </si>
  <si>
    <t>Total Main AJtivity Producer of solid biomass from forests (1000 t.d.m)</t>
  </si>
  <si>
    <t>Total Main AJtivity Producer of solid biomass from outside forests (1000 t.d.m)</t>
  </si>
  <si>
    <t>AJ13</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</si>
  <si>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</si>
  <si>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</si>
  <si>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</si>
  <si>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</si>
  <si>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</si>
  <si>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</si>
  <si>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</si>
  <si>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</si>
  <si>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</si>
  <si>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</si>
  <si>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</si>
  <si>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</si>
  <si>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</si>
  <si>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</si>
  <si>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</si>
  <si>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</si>
  <si>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</si>
  <si>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</si>
  <si>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</si>
  <si>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</si>
  <si>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</si>
  <si>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</si>
  <si>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AK13</t>
  </si>
  <si>
    <t>AK21</t>
  </si>
  <si>
    <t>AK28</t>
  </si>
  <si>
    <t>AK32</t>
  </si>
  <si>
    <t>AK35</t>
  </si>
  <si>
    <t>AL13</t>
  </si>
  <si>
    <t>AL21</t>
  </si>
  <si>
    <t>AL28</t>
  </si>
  <si>
    <t>AL32</t>
  </si>
  <si>
    <t>AL35</t>
  </si>
  <si>
    <t>5-WBFFFW-DFC-CAPS</t>
  </si>
  <si>
    <t>5-WBOFFW-DFC-CAPS</t>
  </si>
  <si>
    <t>AM13</t>
  </si>
  <si>
    <t>AM21</t>
  </si>
  <si>
    <t>AM28</t>
  </si>
  <si>
    <t>AM32</t>
  </si>
  <si>
    <t>AM35</t>
  </si>
  <si>
    <t>AN13</t>
  </si>
  <si>
    <t>AN21</t>
  </si>
  <si>
    <t>AN28</t>
  </si>
  <si>
    <t>AN32</t>
  </si>
  <si>
    <t>AN35</t>
  </si>
  <si>
    <t>AO21</t>
  </si>
  <si>
    <t>AO22</t>
  </si>
  <si>
    <t>AP21</t>
  </si>
  <si>
    <t>AP22</t>
  </si>
  <si>
    <t>5-TO-DFC-TS</t>
  </si>
  <si>
    <t>5-ULCP-DFC-TS</t>
  </si>
  <si>
    <t>5-WBFFFW-DFC-O</t>
  </si>
  <si>
    <t>5-WBOFFW-DFC-O</t>
  </si>
  <si>
    <t>AQ13</t>
  </si>
  <si>
    <t>AQ21</t>
  </si>
  <si>
    <t>AQ28</t>
  </si>
  <si>
    <t>AQ32</t>
  </si>
  <si>
    <t>AQ35</t>
  </si>
  <si>
    <t>AR13</t>
  </si>
  <si>
    <t>AR21</t>
  </si>
  <si>
    <t>AR28</t>
  </si>
  <si>
    <t>AR32</t>
  </si>
  <si>
    <t>AR35</t>
  </si>
  <si>
    <t>BF13</t>
  </si>
  <si>
    <t>BF21</t>
  </si>
  <si>
    <t>BF28</t>
  </si>
  <si>
    <t>BF32</t>
  </si>
  <si>
    <t>BF35</t>
  </si>
  <si>
    <t>BG13</t>
  </si>
  <si>
    <t>BG21</t>
  </si>
  <si>
    <t>BG28</t>
  </si>
  <si>
    <t>BG32</t>
  </si>
  <si>
    <t>BG35</t>
  </si>
  <si>
    <t>BQ13</t>
  </si>
  <si>
    <t>BQ21</t>
  </si>
  <si>
    <t>BQ28</t>
  </si>
  <si>
    <t>BQ32</t>
  </si>
  <si>
    <t>BQ35</t>
  </si>
  <si>
    <t>BR13</t>
  </si>
  <si>
    <t>BR21</t>
  </si>
  <si>
    <t>BR28</t>
  </si>
  <si>
    <t>BR32</t>
  </si>
  <si>
    <t>BR35</t>
  </si>
  <si>
    <t>CF13</t>
  </si>
  <si>
    <t>CF21</t>
  </si>
  <si>
    <t>CF28</t>
  </si>
  <si>
    <t>CF32</t>
  </si>
  <si>
    <t>CF35</t>
  </si>
  <si>
    <t>CG13</t>
  </si>
  <si>
    <t>CG21</t>
  </si>
  <si>
    <t>CG28</t>
  </si>
  <si>
    <t>CG32</t>
  </si>
  <si>
    <t>CG35</t>
  </si>
  <si>
    <t>AX13</t>
  </si>
  <si>
    <t>AX21</t>
  </si>
  <si>
    <t>AX24</t>
  </si>
  <si>
    <t>AX27</t>
  </si>
  <si>
    <t>AX28</t>
  </si>
  <si>
    <t>AX32</t>
  </si>
  <si>
    <t>AX35</t>
  </si>
  <si>
    <t>AY13</t>
  </si>
  <si>
    <t>AY21</t>
  </si>
  <si>
    <t>AY24</t>
  </si>
  <si>
    <t>AY27</t>
  </si>
  <si>
    <t>AY28</t>
  </si>
  <si>
    <t>AY32</t>
  </si>
  <si>
    <t>AY35</t>
  </si>
  <si>
    <t>AZ13</t>
  </si>
  <si>
    <t>AZ21</t>
  </si>
  <si>
    <t>AZ24</t>
  </si>
  <si>
    <t>AZ27</t>
  </si>
  <si>
    <t>AZ28</t>
  </si>
  <si>
    <t>AZ32</t>
  </si>
  <si>
    <t>AZ35</t>
  </si>
  <si>
    <t>BA13</t>
  </si>
  <si>
    <t>BA21</t>
  </si>
  <si>
    <t>BA24</t>
  </si>
  <si>
    <t>BA27</t>
  </si>
  <si>
    <t>BA28</t>
  </si>
  <si>
    <t>BA32</t>
  </si>
  <si>
    <t>BA35</t>
  </si>
  <si>
    <t>BB13</t>
  </si>
  <si>
    <t>BB21</t>
  </si>
  <si>
    <t>BB24</t>
  </si>
  <si>
    <t>BB27</t>
  </si>
  <si>
    <t>BB28</t>
  </si>
  <si>
    <t>BB32</t>
  </si>
  <si>
    <t>BB35</t>
  </si>
  <si>
    <t>BC13</t>
  </si>
  <si>
    <t>BC21</t>
  </si>
  <si>
    <t>BC24</t>
  </si>
  <si>
    <t>BC27</t>
  </si>
  <si>
    <t>BC28</t>
  </si>
  <si>
    <t>BC32</t>
  </si>
  <si>
    <t>BC35</t>
  </si>
  <si>
    <t>BI13</t>
  </si>
  <si>
    <t>BI21</t>
  </si>
  <si>
    <t>BI24</t>
  </si>
  <si>
    <t>BI27</t>
  </si>
  <si>
    <t>BI28</t>
  </si>
  <si>
    <t>BI32</t>
  </si>
  <si>
    <t>BI35</t>
  </si>
  <si>
    <t>BJ13</t>
  </si>
  <si>
    <t>BJ21</t>
  </si>
  <si>
    <t>BJ28</t>
  </si>
  <si>
    <t>BJ32</t>
  </si>
  <si>
    <t>BJ35</t>
  </si>
  <si>
    <t>BK13</t>
  </si>
  <si>
    <t>BK21</t>
  </si>
  <si>
    <t>BK28</t>
  </si>
  <si>
    <t>BK32</t>
  </si>
  <si>
    <t>BK35</t>
  </si>
  <si>
    <t>BL13</t>
  </si>
  <si>
    <t>BL21</t>
  </si>
  <si>
    <t>BL28</t>
  </si>
  <si>
    <t>BL32</t>
  </si>
  <si>
    <t>BL35</t>
  </si>
  <si>
    <t>BM13</t>
  </si>
  <si>
    <t>BM21</t>
  </si>
  <si>
    <t>BM28</t>
  </si>
  <si>
    <t>BM32</t>
  </si>
  <si>
    <t>BM35</t>
  </si>
  <si>
    <t>BN13</t>
  </si>
  <si>
    <t>BN21</t>
  </si>
  <si>
    <t>BN28</t>
  </si>
  <si>
    <t>BN32</t>
  </si>
  <si>
    <t>BN35</t>
  </si>
  <si>
    <t>BT13</t>
  </si>
  <si>
    <t>BT21</t>
  </si>
  <si>
    <t>BT28</t>
  </si>
  <si>
    <t>BT32</t>
  </si>
  <si>
    <t>BT35</t>
  </si>
  <si>
    <t>BU13</t>
  </si>
  <si>
    <t>BU21</t>
  </si>
  <si>
    <t>BU28</t>
  </si>
  <si>
    <t>BU32</t>
  </si>
  <si>
    <t>BU35</t>
  </si>
  <si>
    <t>BV13</t>
  </si>
  <si>
    <t>BV21</t>
  </si>
  <si>
    <t>BV28</t>
  </si>
  <si>
    <t>BV32</t>
  </si>
  <si>
    <t>BV35</t>
  </si>
  <si>
    <t>BW13</t>
  </si>
  <si>
    <t>BW21</t>
  </si>
  <si>
    <t>BW28</t>
  </si>
  <si>
    <t>BW32</t>
  </si>
  <si>
    <t>BW35</t>
  </si>
  <si>
    <t>BX13</t>
  </si>
  <si>
    <t>BX21</t>
  </si>
  <si>
    <t>BX28</t>
  </si>
  <si>
    <t>BX32</t>
  </si>
  <si>
    <t>BX35</t>
  </si>
  <si>
    <t>BY13</t>
  </si>
  <si>
    <t>BY21</t>
  </si>
  <si>
    <t>BY28</t>
  </si>
  <si>
    <t>BY32</t>
  </si>
  <si>
    <t>BY35</t>
  </si>
  <si>
    <t>BZ21</t>
  </si>
  <si>
    <t>CA21</t>
  </si>
  <si>
    <t>BZ22</t>
  </si>
  <si>
    <t>CA22</t>
  </si>
  <si>
    <t>CB13</t>
  </si>
  <si>
    <t>CB21</t>
  </si>
  <si>
    <t>CB28</t>
  </si>
  <si>
    <t>CB32</t>
  </si>
  <si>
    <t>CB35</t>
  </si>
  <si>
    <t>CC13</t>
  </si>
  <si>
    <t>CC21</t>
  </si>
  <si>
    <t>CC28</t>
  </si>
  <si>
    <t>CC32</t>
  </si>
  <si>
    <t>CC35</t>
  </si>
  <si>
    <t>5-WBFFFW-UMAP</t>
  </si>
  <si>
    <t>5-WBOFFW-UMAP</t>
  </si>
  <si>
    <t>S13</t>
  </si>
  <si>
    <t>S32</t>
  </si>
  <si>
    <t>S35</t>
  </si>
  <si>
    <t>T13</t>
  </si>
  <si>
    <t>T21</t>
  </si>
  <si>
    <t>T28</t>
  </si>
  <si>
    <t>T32</t>
  </si>
  <si>
    <t>T35</t>
  </si>
  <si>
    <t>5-WBFFFW-UAHCE</t>
  </si>
  <si>
    <t>5-WBOFFW-UAHCE</t>
  </si>
  <si>
    <t>AD13</t>
  </si>
  <si>
    <t>AD21</t>
  </si>
  <si>
    <t>AD28</t>
  </si>
  <si>
    <t>AD32</t>
  </si>
  <si>
    <t>AD35</t>
  </si>
  <si>
    <t>AE13</t>
  </si>
  <si>
    <t>AE21</t>
  </si>
  <si>
    <t>AE28</t>
  </si>
  <si>
    <t>AE32</t>
  </si>
  <si>
    <t>AE35</t>
  </si>
  <si>
    <t>5-WBFFFW-DFC-U</t>
  </si>
  <si>
    <t>5-WBOFFW-DFC-U</t>
  </si>
  <si>
    <t>AS13</t>
  </si>
  <si>
    <t>AS21</t>
  </si>
  <si>
    <t>AS28</t>
  </si>
  <si>
    <t>AS32</t>
  </si>
  <si>
    <t>AS35</t>
  </si>
  <si>
    <t>AT13</t>
  </si>
  <si>
    <t>AT21</t>
  </si>
  <si>
    <t>AT28</t>
  </si>
  <si>
    <t>AT32</t>
  </si>
  <si>
    <t>AT35</t>
  </si>
  <si>
    <t>BD13</t>
  </si>
  <si>
    <t>BD21</t>
  </si>
  <si>
    <t>BD28</t>
  </si>
  <si>
    <t>BD32</t>
  </si>
  <si>
    <t>BD35</t>
  </si>
  <si>
    <t>BE13</t>
  </si>
  <si>
    <t>BE21</t>
  </si>
  <si>
    <t>BE28</t>
  </si>
  <si>
    <t>BE32</t>
  </si>
  <si>
    <t>BE35</t>
  </si>
  <si>
    <t>BO13</t>
  </si>
  <si>
    <t>BO21</t>
  </si>
  <si>
    <t>BO28</t>
  </si>
  <si>
    <t>BO32</t>
  </si>
  <si>
    <t>BO35</t>
  </si>
  <si>
    <t>BP13</t>
  </si>
  <si>
    <t>BP21</t>
  </si>
  <si>
    <t>BP28</t>
  </si>
  <si>
    <t>BP32</t>
  </si>
  <si>
    <t>BP35</t>
  </si>
  <si>
    <t>CD13</t>
  </si>
  <si>
    <t>CD21</t>
  </si>
  <si>
    <t>CD28</t>
  </si>
  <si>
    <t>CD32</t>
  </si>
  <si>
    <t>CD35</t>
  </si>
  <si>
    <t>CE13</t>
  </si>
  <si>
    <t>CE21</t>
  </si>
  <si>
    <t>CE28</t>
  </si>
  <si>
    <t>CE32</t>
  </si>
  <si>
    <t>CE35</t>
  </si>
  <si>
    <t>4-WBFFFW-WC</t>
  </si>
  <si>
    <t>4-WBOFFW-WC</t>
  </si>
  <si>
    <t>F17</t>
  </si>
  <si>
    <t>G17</t>
  </si>
  <si>
    <t>F22</t>
  </si>
  <si>
    <t>G22</t>
  </si>
  <si>
    <t>F23</t>
  </si>
  <si>
    <t>G23</t>
  </si>
  <si>
    <t>F29</t>
  </si>
  <si>
    <t>G29</t>
  </si>
  <si>
    <t>F30</t>
  </si>
  <si>
    <t>G30</t>
  </si>
  <si>
    <t>4-WBFFFW-WP</t>
  </si>
  <si>
    <t>4-WBOFFW-WP</t>
  </si>
  <si>
    <t>L29</t>
  </si>
  <si>
    <t>L30</t>
  </si>
  <si>
    <t>4-WBFFFW-WB</t>
  </si>
  <si>
    <t>4-WBOFFW-WB</t>
  </si>
  <si>
    <t>S23</t>
  </si>
  <si>
    <t>S30</t>
  </si>
  <si>
    <t>E35</t>
  </si>
  <si>
    <t>W35</t>
  </si>
  <si>
    <t>4-WF-WC</t>
  </si>
  <si>
    <t>4-WF-WP</t>
  </si>
  <si>
    <t>4-WF-WB</t>
  </si>
  <si>
    <t>4-WF-PO</t>
  </si>
  <si>
    <t>4-WF-CBE</t>
  </si>
  <si>
    <t>4-WF-WBB</t>
  </si>
  <si>
    <t>Wood feedstock</t>
  </si>
  <si>
    <t>Wood based biodiesel</t>
  </si>
  <si>
    <t>(T III pwbf origins - optional)</t>
  </si>
  <si>
    <t>4-U-WC</t>
  </si>
  <si>
    <t>4-U-WP</t>
  </si>
  <si>
    <t>4-U-WB</t>
  </si>
  <si>
    <t>4-U-PO</t>
  </si>
  <si>
    <t>4-U-CBE</t>
  </si>
  <si>
    <t>4-U-WBB</t>
  </si>
  <si>
    <t>unknown sources of wood fibres</t>
  </si>
  <si>
    <t>H14</t>
  </si>
  <si>
    <t>H15</t>
  </si>
  <si>
    <t>H16</t>
  </si>
  <si>
    <t>H17</t>
  </si>
  <si>
    <t>H18</t>
  </si>
  <si>
    <t>H20</t>
  </si>
  <si>
    <t>H21</t>
  </si>
  <si>
    <t>H22</t>
  </si>
  <si>
    <t>H23</t>
  </si>
  <si>
    <t>H28</t>
  </si>
  <si>
    <t>H29</t>
  </si>
  <si>
    <t>H30</t>
  </si>
  <si>
    <t>T15</t>
  </si>
  <si>
    <t>T23</t>
  </si>
  <si>
    <t>T30</t>
  </si>
  <si>
    <t>AL15</t>
  </si>
  <si>
    <t>AL23</t>
  </si>
  <si>
    <t>AL30</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</si>
  <si>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</si>
  <si>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</si>
  <si>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</si>
  <si>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</si>
  <si>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</si>
  <si>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</si>
  <si>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</si>
  <si>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</si>
  <si>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</si>
  <si>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</si>
  <si>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</si>
  <si>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</si>
  <si>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</si>
  <si>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</si>
  <si>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</si>
  <si>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</si>
  <si>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</si>
  <si>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</si>
  <si>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</si>
  <si>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</si>
  <si>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</si>
  <si>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</si>
  <si>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</si>
  <si>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</si>
  <si>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</si>
  <si>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</si>
  <si>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</si>
  <si>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</si>
  <si>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</si>
  <si>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</si>
  <si>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</si>
  <si>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</si>
  <si>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</si>
  <si>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</si>
  <si>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</si>
  <si>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</si>
  <si>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</si>
  <si>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</si>
  <si>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</si>
  <si>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</si>
  <si>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</si>
  <si>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</si>
  <si>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</si>
  <si>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</si>
  <si>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</si>
  <si>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</si>
  <si>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</si>
  <si>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</si>
  <si>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</si>
  <si>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</si>
  <si>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</si>
  <si>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</si>
  <si>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</si>
  <si>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</si>
  <si>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</si>
  <si>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</si>
  <si>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</si>
  <si>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</si>
  <si>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</si>
  <si>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</si>
  <si>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</si>
  <si>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</si>
  <si>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</si>
  <si>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</si>
  <si>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</si>
  <si>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</si>
  <si>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</si>
  <si>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</si>
  <si>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</si>
  <si>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</si>
  <si>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</si>
  <si>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</si>
  <si>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</si>
  <si>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</si>
  <si>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</si>
  <si>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</si>
  <si>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</si>
  <si>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</si>
  <si>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</si>
  <si>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</si>
  <si>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</si>
  <si>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</si>
  <si>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</si>
  <si>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</si>
  <si>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</si>
  <si>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</si>
  <si>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</si>
  <si>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</si>
  <si>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</si>
  <si>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</si>
  <si>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</si>
  <si>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</si>
  <si>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</si>
  <si>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</si>
  <si>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</si>
  <si>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</si>
  <si>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</si>
  <si>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</si>
  <si>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</si>
  <si>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</si>
  <si>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</si>
  <si>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</si>
  <si>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</si>
  <si>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</si>
  <si>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</si>
  <si>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</si>
  <si>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</si>
  <si>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</si>
  <si>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</si>
  <si>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</si>
  <si>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</si>
  <si>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</si>
  <si>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</si>
  <si>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</si>
  <si>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</si>
  <si>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</si>
  <si>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</si>
  <si>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</si>
  <si>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</si>
  <si>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</si>
  <si>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</si>
  <si>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</si>
  <si>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</si>
  <si>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</si>
  <si>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</si>
  <si>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6-WBFF-D</t>
  </si>
  <si>
    <t>6-WBOF-D</t>
  </si>
  <si>
    <t>6-U-D</t>
  </si>
  <si>
    <t>6-CP-D</t>
  </si>
  <si>
    <t>6-WR-D</t>
  </si>
  <si>
    <t>6-B-D</t>
  </si>
  <si>
    <t>6-USCP-D</t>
  </si>
  <si>
    <t>6-BL-D</t>
  </si>
  <si>
    <t>6-TO-D</t>
  </si>
  <si>
    <t>6-ULCP-D</t>
  </si>
  <si>
    <t>6-WC-D</t>
  </si>
  <si>
    <t>6-WP-D</t>
  </si>
  <si>
    <t>6-WB-D</t>
  </si>
  <si>
    <t>6-PO-D</t>
  </si>
  <si>
    <t>6-CBE-D</t>
  </si>
  <si>
    <t>6-WBB-D</t>
  </si>
  <si>
    <t>6-NHWW-D</t>
  </si>
  <si>
    <t>6-HWW-D</t>
  </si>
  <si>
    <t>6-UWW-D</t>
  </si>
  <si>
    <t>6-WFUS-D</t>
  </si>
  <si>
    <t>conversion factor "density"</t>
  </si>
  <si>
    <t>K15</t>
  </si>
  <si>
    <t>K30</t>
  </si>
  <si>
    <t>conversion factor "Wood density"</t>
  </si>
  <si>
    <t>L24</t>
  </si>
  <si>
    <t>L33</t>
  </si>
  <si>
    <t>conversion factor "Moisture content"</t>
  </si>
  <si>
    <t>6-WBFF-MC</t>
  </si>
  <si>
    <t>6-WBOF-MC</t>
  </si>
  <si>
    <t>6-U-MC</t>
  </si>
  <si>
    <t>6-CP-MC</t>
  </si>
  <si>
    <t>6-WR-MC</t>
  </si>
  <si>
    <t>6-B-MC</t>
  </si>
  <si>
    <t>6-USCP-MC</t>
  </si>
  <si>
    <t>6-BL-MC</t>
  </si>
  <si>
    <t>6-TO-MC</t>
  </si>
  <si>
    <t>6-ULCP-MC</t>
  </si>
  <si>
    <t>6-WC-MC</t>
  </si>
  <si>
    <t>6-WP-MC</t>
  </si>
  <si>
    <t>6-WB-MC</t>
  </si>
  <si>
    <t>6-PO-MC</t>
  </si>
  <si>
    <t>6-CBE-MC</t>
  </si>
  <si>
    <t>6-WBB-MC</t>
  </si>
  <si>
    <t>6-NHWW-MC</t>
  </si>
  <si>
    <t>6-HWW-MC</t>
  </si>
  <si>
    <t>6-UWW-MC</t>
  </si>
  <si>
    <t>6-WFUS-MC</t>
  </si>
  <si>
    <t>6-WBFF-WD</t>
  </si>
  <si>
    <t>6-WBOF-WD</t>
  </si>
  <si>
    <t>6-U-WD</t>
  </si>
  <si>
    <t>6-CP-WD</t>
  </si>
  <si>
    <t>6-WR-WD</t>
  </si>
  <si>
    <t>6-B-WD</t>
  </si>
  <si>
    <t>6-USCP-WD</t>
  </si>
  <si>
    <t>6-BL-WD</t>
  </si>
  <si>
    <t>6-TO-WD</t>
  </si>
  <si>
    <t>6-ULCP-WD</t>
  </si>
  <si>
    <t>6-WC-WD</t>
  </si>
  <si>
    <t>6-WP-WD</t>
  </si>
  <si>
    <t>6-WB-WD</t>
  </si>
  <si>
    <t>6-PO-WD</t>
  </si>
  <si>
    <t>6-CBE-WD</t>
  </si>
  <si>
    <t>6-WBB-WD</t>
  </si>
  <si>
    <t>6-NHWW-WD</t>
  </si>
  <si>
    <t>6-HWW-WD</t>
  </si>
  <si>
    <t>6-UWW-WD</t>
  </si>
  <si>
    <t>6-WFUS-WD</t>
  </si>
  <si>
    <t>6-WBFF-HHV</t>
  </si>
  <si>
    <t>6-WBOF-HHV</t>
  </si>
  <si>
    <t>6-U-HHV</t>
  </si>
  <si>
    <t>6-CP-HHV</t>
  </si>
  <si>
    <t>6-WR-HHV</t>
  </si>
  <si>
    <t>6-B-HHV</t>
  </si>
  <si>
    <t>6-USCP-HHV</t>
  </si>
  <si>
    <t>6-BL-HHV</t>
  </si>
  <si>
    <t>6-TO-HHV</t>
  </si>
  <si>
    <t>6-ULCP-HHV</t>
  </si>
  <si>
    <t>6-WC-HHV</t>
  </si>
  <si>
    <t>6-WP-HHV</t>
  </si>
  <si>
    <t>6-WB-HHV</t>
  </si>
  <si>
    <t>6-PO-HHV</t>
  </si>
  <si>
    <t>6-CBE-HHV</t>
  </si>
  <si>
    <t>6-WBB-HHV</t>
  </si>
  <si>
    <t>6-NHWW-HHV</t>
  </si>
  <si>
    <t>6-HWW-HHV</t>
  </si>
  <si>
    <t>6-UWW-HHV</t>
  </si>
  <si>
    <t>6-WFUS-HHV</t>
  </si>
  <si>
    <t>conversion factor "higher heating value"</t>
  </si>
  <si>
    <t>conversion factor "lower heating value"</t>
  </si>
  <si>
    <t>6-WBFF-LHV</t>
  </si>
  <si>
    <t>6-WBOF-LHV</t>
  </si>
  <si>
    <t>6-U-LHV</t>
  </si>
  <si>
    <t>6-CP-LHV</t>
  </si>
  <si>
    <t>6-WR-LHV</t>
  </si>
  <si>
    <t>6-B-LHV</t>
  </si>
  <si>
    <t>6-USCP-LHV</t>
  </si>
  <si>
    <t>6-BL-LHV</t>
  </si>
  <si>
    <t>6-TO-LHV</t>
  </si>
  <si>
    <t>6-ULCP-LHV</t>
  </si>
  <si>
    <t>6-WC-LHV</t>
  </si>
  <si>
    <t>6-WP-LHV</t>
  </si>
  <si>
    <t>6-WB-LHV</t>
  </si>
  <si>
    <t>6-PO-LHV</t>
  </si>
  <si>
    <t>6-CBE-LHV</t>
  </si>
  <si>
    <t>6-WBB-LHV</t>
  </si>
  <si>
    <t>6-NHWW-LHV</t>
  </si>
  <si>
    <t>Non-Lazardous Wood Waste</t>
  </si>
  <si>
    <t>6-LWW-LHV</t>
  </si>
  <si>
    <t>6-UWW-LHV</t>
  </si>
  <si>
    <t>6-WFUS-LHV</t>
  </si>
  <si>
    <t>conversion factor "wood fibres input"</t>
  </si>
  <si>
    <t>6-WBFF-WFI</t>
  </si>
  <si>
    <t>6-WBOF-WFI</t>
  </si>
  <si>
    <t>6-U-WFI</t>
  </si>
  <si>
    <t>6-CP-WFI</t>
  </si>
  <si>
    <t>6-WR-WFI</t>
  </si>
  <si>
    <t>6-B-WFI</t>
  </si>
  <si>
    <t>6-USCP-WFI</t>
  </si>
  <si>
    <t>6-BL-WFI</t>
  </si>
  <si>
    <t>6-TO-WFI</t>
  </si>
  <si>
    <t>6-ULCP-WFI</t>
  </si>
  <si>
    <t>6-WC-WFI</t>
  </si>
  <si>
    <t>6-WP-WFI</t>
  </si>
  <si>
    <t>6-WB-WFI</t>
  </si>
  <si>
    <t>6-PO-WFI</t>
  </si>
  <si>
    <t>6-CBE-WFI</t>
  </si>
  <si>
    <t>6-WBB-WFI</t>
  </si>
  <si>
    <t>6-NHWW-WFI</t>
  </si>
  <si>
    <t>6-LWW-WFI</t>
  </si>
  <si>
    <t>6-UWW-WFI</t>
  </si>
  <si>
    <t>6-WFUS-WFI</t>
  </si>
  <si>
    <t>L31</t>
  </si>
  <si>
    <t>U23</t>
  </si>
  <si>
    <t>U24</t>
  </si>
  <si>
    <t>U25</t>
  </si>
  <si>
    <t>U26</t>
  </si>
  <si>
    <t>6-BL-MCBL</t>
  </si>
  <si>
    <t>6-BL-CP</t>
  </si>
  <si>
    <t>6-BL-WR</t>
  </si>
  <si>
    <t>6-B-RW</t>
  </si>
  <si>
    <t>moisture content of black liquor</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</si>
  <si>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</si>
  <si>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</si>
  <si>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</si>
  <si>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</si>
  <si>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</si>
  <si>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</si>
  <si>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</si>
  <si>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</si>
  <si>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</si>
  <si>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</si>
  <si>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</si>
  <si>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</si>
  <si>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</si>
  <si>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</si>
  <si>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</si>
  <si>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5-WBFFIRW-GDS</t>
  </si>
  <si>
    <t>5-WBFFIRW-TRAN</t>
  </si>
  <si>
    <t>5-WBFFIRW-NDS</t>
  </si>
  <si>
    <t>5-WBFFIRW-ETS-E</t>
  </si>
  <si>
    <t>5-WBFFIRW-ETS-C</t>
  </si>
  <si>
    <t>5-WBFFIRW-ETS-H</t>
  </si>
  <si>
    <t>5-WBFFIRW-ETS-PP</t>
  </si>
  <si>
    <t>5-WBFFIRW-ETS-WAWP</t>
  </si>
  <si>
    <t>5-WBFFIRW-ETS-O</t>
  </si>
  <si>
    <t>5-WBFFIRW-DFC-R</t>
  </si>
  <si>
    <t>5-WBFFIRW-DFC-AFAF</t>
  </si>
  <si>
    <t>5-WBFFIRW-DFC-CAPS</t>
  </si>
  <si>
    <t>5-WBFFIRW-DFC-O</t>
  </si>
  <si>
    <t>5-WBFFIRW-UMAP</t>
  </si>
  <si>
    <t>5-WBFFIRW-UAHCE</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</si>
  <si>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</si>
  <si>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</si>
  <si>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</si>
  <si>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</si>
  <si>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</si>
  <si>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</si>
  <si>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</si>
  <si>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</si>
  <si>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</si>
  <si>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</si>
  <si>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</si>
  <si>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</si>
  <si>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</si>
  <si>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5-WBOFIRW-GDS</t>
  </si>
  <si>
    <t>5-WBOFIRW-TRAN</t>
  </si>
  <si>
    <t>5-WBOFIRW-NDS</t>
  </si>
  <si>
    <t>5-WBOFIRW-ETS-E</t>
  </si>
  <si>
    <t>5-WBOFIRW-ETS-C</t>
  </si>
  <si>
    <t>5-WBOFIRW-ETS-H</t>
  </si>
  <si>
    <t>5-WBOFIRW-ETS-PP</t>
  </si>
  <si>
    <t>5-WBOFIRW-ETS-WAWP</t>
  </si>
  <si>
    <t>5-WBOFIRW-ETS-O</t>
  </si>
  <si>
    <t>5-WBOFIRW-DFC-R</t>
  </si>
  <si>
    <t>5-WBOFIRW-DFC-AFAF</t>
  </si>
  <si>
    <t>5-WBOFIRW-DFC-CAPS</t>
  </si>
  <si>
    <t>5-WBOFIRW-DFC-O</t>
  </si>
  <si>
    <t>5-WBOFIRW-UMAP</t>
  </si>
  <si>
    <t>5-WBOFIRW-UAHCE</t>
  </si>
  <si>
    <t>5-WBOFIRW-DFC-U</t>
  </si>
  <si>
    <t>Wood from Woody Biomass from Forests</t>
  </si>
  <si>
    <t xml:space="preserve">Wood based biodiesel </t>
  </si>
  <si>
    <t>Post consumer recovered wood</t>
  </si>
  <si>
    <t xml:space="preserve">Original
 Unit
[1 000]
</t>
  </si>
  <si>
    <t>Moisture Content wet basis
(%)</t>
  </si>
  <si>
    <t>Higher heating value of dry matter
(GJ/t d.m.)</t>
  </si>
  <si>
    <t>Lower heating value 
(GJ/t f.m.)</t>
  </si>
  <si>
    <t>Wood fibres input (m³)/product output 
(Original unit)</t>
  </si>
  <si>
    <t>Wood density (ρ) dry matter</t>
  </si>
  <si>
    <t>Density (ρ)</t>
  </si>
  <si>
    <r>
      <t>t / m</t>
    </r>
    <r>
      <rPr>
        <vertAlign val="superscript"/>
        <sz val="11"/>
        <rFont val="Arial"/>
        <family val="2"/>
      </rPr>
      <t>3</t>
    </r>
  </si>
  <si>
    <t>t / t</t>
  </si>
  <si>
    <r>
      <t>m</t>
    </r>
    <r>
      <rPr>
        <vertAlign val="superscript"/>
        <sz val="11"/>
        <rFont val="Arial"/>
        <family val="2"/>
      </rPr>
      <t xml:space="preserve">3 </t>
    </r>
    <r>
      <rPr>
        <sz val="11"/>
        <rFont val="Arial"/>
        <family val="2"/>
      </rPr>
      <t>/ t</t>
    </r>
  </si>
  <si>
    <r>
      <t>m</t>
    </r>
    <r>
      <rPr>
        <vertAlign val="superscript"/>
        <sz val="11"/>
        <rFont val="Arial"/>
        <family val="2"/>
      </rPr>
      <t xml:space="preserve">3 </t>
    </r>
    <r>
      <rPr>
        <sz val="11"/>
        <rFont val="Arial"/>
        <family val="2"/>
      </rPr>
      <t xml:space="preserve">/ t </t>
    </r>
  </si>
  <si>
    <t>© 2014 UNECE/FAO Forestry and Timber Section - In case of any uncertainties or questions on the JWEE 2013 please contact: woodenergy.timber@unece.org</t>
  </si>
  <si>
    <t>JFSQ 2013</t>
  </si>
  <si>
    <t>For EU 28 Member countries</t>
  </si>
  <si>
    <t>Imports from EU 28 countries</t>
  </si>
  <si>
    <t>EU NREAP progress reports Table 4</t>
  </si>
  <si>
    <t xml:space="preserve">Partially pre-filled table with 2013 data from the Joint Forest Sector Questionnaire as of November 2014. Assessment of wood available for energy and material use at national level. </t>
  </si>
  <si>
    <t xml:space="preserve">NOTE: This table will be auto-filled when entering data, notably in table T IV ENERGY. Filling tables T I - T IV should be given priority.
           Only in case of restricted resources and/or data availability, this table offers member states the possibility to submit some aggregated 
           data on wood energy supply and use.  </t>
  </si>
  <si>
    <t>PRODUCTION</t>
  </si>
  <si>
    <t>IMPORTS</t>
  </si>
  <si>
    <t>EXPORTS</t>
  </si>
  <si>
    <t>REMOVALS</t>
  </si>
  <si>
    <t>Estimate based on country-supplied aggregate</t>
  </si>
  <si>
    <r>
      <t>EU Member States are requested to submit a progress report to the EC with regards to their respective NREAP by</t>
    </r>
    <r>
      <rPr>
        <b/>
        <sz val="12"/>
        <color rgb="FFFF0000"/>
        <rFont val="Arial"/>
        <family val="2"/>
      </rPr>
      <t xml:space="preserve"> </t>
    </r>
    <r>
      <rPr>
        <b/>
        <sz val="12"/>
        <rFont val="Arial"/>
        <family val="2"/>
      </rPr>
      <t xml:space="preserve">31 December 2015: </t>
    </r>
  </si>
  <si>
    <t>Figures are from JWEE2011 published results</t>
  </si>
  <si>
    <t>E14</t>
  </si>
  <si>
    <t>0-5</t>
  </si>
  <si>
    <t>Total wood energy (in 1000m3) used in 2013</t>
  </si>
  <si>
    <t>Collecting information from sheets Intro, Aggregated, T1, TII, TIII and TIV</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</si>
  <si>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</si>
  <si>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</si>
  <si>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</si>
  <si>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</si>
  <si>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</si>
  <si>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</si>
  <si>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</si>
  <si>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</si>
  <si>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</si>
  <si>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</si>
  <si>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</si>
  <si>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</si>
  <si>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</si>
  <si>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</si>
  <si>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</si>
  <si>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</si>
  <si>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</si>
  <si>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</si>
  <si>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</si>
  <si>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</si>
  <si>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</si>
  <si>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</si>
  <si>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AD15</t>
  </si>
  <si>
    <t>AD23</t>
  </si>
  <si>
    <t>AD30</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</si>
  <si>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</si>
  <si>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</si>
  <si>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</si>
  <si>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</si>
  <si>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</si>
  <si>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</si>
  <si>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</si>
  <si>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</si>
  <si>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</si>
  <si>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</si>
  <si>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</si>
  <si>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</si>
  <si>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</si>
  <si>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</si>
  <si>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</si>
  <si>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</si>
  <si>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</si>
  <si>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</si>
  <si>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</si>
  <si>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</si>
  <si>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</si>
  <si>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</si>
  <si>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AK15</t>
  </si>
  <si>
    <t>AK23</t>
  </si>
  <si>
    <t>AK30</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</si>
  <si>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</si>
  <si>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</si>
  <si>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</si>
  <si>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</si>
  <si>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</si>
  <si>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</si>
  <si>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</si>
  <si>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</si>
  <si>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</si>
  <si>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</si>
  <si>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</si>
  <si>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</si>
  <si>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</si>
  <si>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</si>
  <si>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</si>
  <si>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</si>
  <si>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</si>
  <si>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</si>
  <si>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</si>
  <si>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</si>
  <si>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</si>
  <si>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</si>
  <si>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</si>
  <si>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</si>
  <si>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</si>
  <si>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</si>
  <si>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</si>
  <si>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</si>
  <si>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</si>
  <si>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</si>
  <si>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</si>
  <si>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</si>
  <si>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</si>
  <si>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</si>
  <si>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</si>
  <si>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</si>
  <si>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</si>
  <si>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</si>
  <si>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</si>
  <si>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</si>
  <si>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</si>
  <si>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</si>
  <si>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</si>
  <si>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</si>
  <si>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</si>
  <si>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</si>
  <si>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</si>
  <si>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</si>
  <si>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</si>
  <si>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</si>
  <si>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</si>
  <si>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</si>
  <si>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</si>
  <si>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</si>
  <si>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</si>
  <si>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</si>
  <si>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Gross Domestic Supply of unspecified liquid co-products (1000 t.d.m.)</t>
  </si>
  <si>
    <t>Transformation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</si>
  <si>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</si>
  <si>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</si>
  <si>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</si>
  <si>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</si>
  <si>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</si>
  <si>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</si>
  <si>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</si>
  <si>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</si>
  <si>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</si>
  <si>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</si>
  <si>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</si>
  <si>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</si>
  <si>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</si>
  <si>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</si>
  <si>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</si>
  <si>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</si>
  <si>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</si>
  <si>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</si>
  <si>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</si>
  <si>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</si>
  <si>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</si>
  <si>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</si>
  <si>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</si>
  <si>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</si>
  <si>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</si>
  <si>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</si>
  <si>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</si>
  <si>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</si>
  <si>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</si>
  <si>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</si>
  <si>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</si>
  <si>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</si>
  <si>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</si>
  <si>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</si>
  <si>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</si>
  <si>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</si>
  <si>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</si>
  <si>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</si>
  <si>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</si>
  <si>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</si>
  <si>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</si>
  <si>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</si>
  <si>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</si>
  <si>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</si>
  <si>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</si>
  <si>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</si>
  <si>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</si>
  <si>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</si>
  <si>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</si>
  <si>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</si>
  <si>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</si>
  <si>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</si>
  <si>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</si>
  <si>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</si>
  <si>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</si>
  <si>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</si>
  <si>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</si>
  <si>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</si>
  <si>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</si>
  <si>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</si>
  <si>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</si>
  <si>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</si>
  <si>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</si>
  <si>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</si>
  <si>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</si>
  <si>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</si>
  <si>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</si>
  <si>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</si>
  <si>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</si>
  <si>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</si>
  <si>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</si>
  <si>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</si>
  <si>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</si>
  <si>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</si>
  <si>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</si>
  <si>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</si>
  <si>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</si>
  <si>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</si>
  <si>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</si>
  <si>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</si>
  <si>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</si>
  <si>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</si>
  <si>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</si>
  <si>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</si>
  <si>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</si>
  <si>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</si>
  <si>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</si>
  <si>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</si>
  <si>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</si>
  <si>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</si>
  <si>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</si>
  <si>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</si>
  <si>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</si>
  <si>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</si>
  <si>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</si>
  <si>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</si>
  <si>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</si>
  <si>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</si>
  <si>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</si>
  <si>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</si>
  <si>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</si>
  <si>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</si>
  <si>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</si>
  <si>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</si>
  <si>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</si>
  <si>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Unspecified solid biomass used by the Industry Sector (Autoprod.) used by the Pulp&amp;Paper Industry (1000 m3)</t>
  </si>
  <si>
    <t>Chips and particles used by the Industry Sector (Autoprod.) used by the Pulp&amp;Paper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</si>
  <si>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</si>
  <si>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</si>
  <si>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</si>
  <si>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</si>
  <si>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</si>
  <si>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</si>
  <si>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</si>
  <si>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</si>
  <si>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</si>
  <si>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</si>
  <si>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</si>
  <si>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</si>
  <si>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</si>
  <si>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</si>
  <si>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</si>
  <si>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</si>
  <si>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</si>
  <si>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</si>
  <si>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</si>
  <si>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</si>
  <si>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</si>
  <si>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Unspecified liquid co-products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</si>
  <si>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</si>
  <si>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</si>
  <si>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</si>
  <si>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</si>
  <si>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</si>
  <si>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</si>
  <si>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</si>
  <si>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Wood from unknown sources used by the Industry Sector (Autoprod.) used by the Wood Products Industry (1000 m3)</t>
  </si>
  <si>
    <t>Unspecified solid biomass used by the Industry Sector (Autoprod.) used by all other Industry Sectors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</si>
  <si>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</si>
  <si>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</si>
  <si>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</si>
  <si>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</si>
  <si>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</si>
  <si>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</si>
  <si>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</si>
  <si>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</si>
  <si>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</si>
  <si>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</si>
  <si>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</si>
  <si>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</si>
  <si>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</si>
  <si>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</si>
  <si>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</si>
  <si>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</si>
  <si>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</si>
  <si>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</si>
  <si>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</si>
  <si>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</si>
  <si>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</si>
  <si>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</si>
  <si>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</si>
  <si>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</si>
  <si>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</si>
  <si>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</si>
  <si>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</si>
  <si>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</si>
  <si>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</si>
  <si>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</si>
  <si>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</si>
  <si>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</si>
  <si>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</si>
  <si>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</si>
  <si>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</si>
  <si>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r>
      <t xml:space="preserve">UNECE/FAO FORESTRY AND TIMBER SECTION JOINT WOOD ENERGY ENQUIRY </t>
    </r>
    <r>
      <rPr>
        <b/>
        <sz val="10"/>
        <rFont val="Arial"/>
        <family val="2"/>
      </rPr>
      <t xml:space="preserve"> v 5.10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</si>
</sst>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
    <numFmt numFmtId="166" formatCode="0.0\ "/>
    <numFmt numFmtId="167" formatCode="0.0%"/>
    <numFmt numFmtId="168" formatCode="__@"/>
    <numFmt numFmtId="169" formatCode="0_)"/>
    <numFmt numFmtId="170" formatCode="0.00\ %"/>
    <numFmt numFmtId="171" formatCode="0.0\ %"/>
    <numFmt numFmtId="172" formatCode="0.0000"/>
    <numFmt numFmtId="173" formatCode="dd/mm/yyyy;@"/>
    <numFmt numFmtId="174" formatCode="#,##0.000"/>
  </numFmts>
  <fonts count="123">
    <font>
      <sz val="10"/>
      <name val="Arial"/>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b/>
      <u/>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b/>
      <sz val="11"/>
      <color indexed="10"/>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b/>
      <sz val="16"/>
      <color indexed="9"/>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0"/>
      <color indexed="12"/>
      <name val="Arial"/>
      <family val="2"/>
    </font>
    <font>
      <u/>
      <sz val="11"/>
      <color indexed="12"/>
      <name val="Arial"/>
      <family val="2"/>
    </font>
    <font>
      <u/>
      <sz val="10"/>
      <name val="Arial"/>
      <family val="2"/>
    </font>
    <font>
      <sz val="10"/>
      <name val="Arial"/>
      <family val="2"/>
    </font>
    <font>
      <b/>
      <sz val="18"/>
      <color indexed="56"/>
      <name val="Cambria"/>
      <family val="2"/>
    </font>
    <font>
      <sz val="10"/>
      <color indexed="13"/>
      <name val="Arial"/>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b/>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i/>
      <sz val="10"/>
      <color indexed="8"/>
      <name val="Arial"/>
      <family val="2"/>
    </font>
    <font>
      <b/>
      <sz val="9"/>
      <color indexed="8"/>
      <name val="Arial"/>
      <family val="2"/>
    </font>
    <font>
      <sz val="9"/>
      <color indexed="8"/>
      <name val="Arial"/>
      <family val="2"/>
    </font>
    <font>
      <sz val="9"/>
      <name val="Arial"/>
      <family val="2"/>
    </font>
    <font>
      <b/>
      <u/>
      <sz val="10"/>
      <color indexed="44"/>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b/>
      <vertAlign val="superscript"/>
      <sz val="9"/>
      <color indexed="8"/>
      <name val="Arial"/>
      <family val="2"/>
    </font>
    <font>
      <u/>
      <sz val="10"/>
      <color indexed="12"/>
      <name val="Arial"/>
      <family val="2"/>
    </font>
    <font>
      <sz val="9"/>
      <color indexed="81"/>
      <name val="Tahoma"/>
      <family val="2"/>
    </font>
    <font>
      <b/>
      <sz val="9"/>
      <color indexed="81"/>
      <name val="Tahoma"/>
      <family val="2"/>
    </font>
    <font>
      <b/>
      <sz val="10"/>
      <color theme="1"/>
      <name val="Arial"/>
      <family val="2"/>
    </font>
    <font>
      <sz val="10"/>
      <color theme="1"/>
      <name val="Arial"/>
      <family val="2"/>
    </font>
    <font>
      <sz val="9"/>
      <color theme="1"/>
      <name val="Arial"/>
      <family val="2"/>
    </font>
    <font>
      <sz val="11"/>
      <color rgb="FFFFFF00"/>
      <name val="Arial"/>
      <family val="2"/>
    </font>
    <font>
      <b/>
      <i/>
      <sz val="10"/>
      <color theme="1"/>
      <name val="Arial"/>
      <family val="2"/>
    </font>
    <font>
      <sz val="10"/>
      <color theme="6" tint="0.39997558519241921"/>
      <name val="Arial"/>
      <family val="2"/>
    </font>
    <font>
      <b/>
      <sz val="10"/>
      <color theme="0"/>
      <name val="Arial"/>
      <family val="2"/>
    </font>
    <font>
      <b/>
      <sz val="11"/>
      <color theme="0"/>
      <name val="Arial"/>
      <family val="2"/>
    </font>
    <font>
      <b/>
      <i/>
      <sz val="8"/>
      <color rgb="FFFF0000"/>
      <name val="Arial"/>
      <family val="2"/>
    </font>
    <font>
      <i/>
      <sz val="11"/>
      <name val="Arial"/>
      <family val="2"/>
    </font>
    <font>
      <sz val="11"/>
      <color rgb="FFFF0000"/>
      <name val="Arial"/>
      <family val="2"/>
    </font>
    <font>
      <sz val="11"/>
      <color rgb="FFFF0000"/>
      <name val="Times New Roman"/>
      <family val="1"/>
    </font>
    <font>
      <sz val="11"/>
      <color indexed="81"/>
      <name val="Tahoma"/>
      <family val="2"/>
    </font>
    <font>
      <sz val="11"/>
      <color theme="0"/>
      <name val="Times New Roman"/>
      <family val="1"/>
    </font>
    <font>
      <b/>
      <sz val="11"/>
      <color theme="0"/>
      <name val="Times New Roman"/>
      <family val="1"/>
    </font>
    <font>
      <b/>
      <sz val="12"/>
      <color rgb="FFFF0000"/>
      <name val="Arial"/>
      <family val="2"/>
    </font>
    <font>
      <sz val="10"/>
      <color rgb="FF00B050"/>
      <name val="Arial"/>
      <family val="2"/>
    </font>
    <font>
      <sz val="9"/>
      <color indexed="81"/>
      <name val="Tahoma"/>
      <charset val="1"/>
    </font>
    <font>
      <b/>
      <sz val="9"/>
      <color indexed="81"/>
      <name val="Tahoma"/>
      <charset val="1"/>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42"/>
        <bgColor indexed="64"/>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rgb="FF92D050"/>
        <bgColor indexed="64"/>
      </patternFill>
    </fill>
    <fill>
      <patternFill patternType="solid">
        <fgColor rgb="FFE6E6E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rgb="FFF3F3F3"/>
        <bgColor indexed="64"/>
      </patternFill>
    </fill>
    <fill>
      <patternFill patternType="solid">
        <fgColor theme="0" tint="-0.14999847407452621"/>
        <bgColor indexed="64"/>
      </patternFill>
    </fill>
    <fill>
      <patternFill patternType="solid">
        <fgColor rgb="FFFF99CC"/>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s>
  <borders count="18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medium">
        <color indexed="64"/>
      </right>
      <top style="double">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medium">
        <color indexed="64"/>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style="hair">
        <color indexed="64"/>
      </left>
      <right style="double">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hair">
        <color indexed="64"/>
      </left>
      <right style="medium">
        <color indexed="64"/>
      </right>
      <top style="thin">
        <color indexed="64"/>
      </top>
      <bottom style="thick">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bottom style="medium">
        <color indexed="64"/>
      </bottom>
      <diagonal/>
    </border>
    <border>
      <left style="thick">
        <color indexed="64"/>
      </left>
      <right style="double">
        <color indexed="64"/>
      </right>
      <top style="medium">
        <color indexed="64"/>
      </top>
      <bottom style="double">
        <color indexed="64"/>
      </bottom>
      <diagonal/>
    </border>
    <border>
      <left style="thin">
        <color indexed="64"/>
      </left>
      <right style="thick">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style="double">
        <color indexed="64"/>
      </right>
      <top style="medium">
        <color indexed="64"/>
      </top>
      <bottom/>
      <diagonal/>
    </border>
    <border>
      <left style="double">
        <color indexed="64"/>
      </left>
      <right style="medium">
        <color indexed="64"/>
      </right>
      <top/>
      <bottom style="medium">
        <color indexed="64"/>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bottom style="hair">
        <color indexed="64"/>
      </bottom>
      <diagonal/>
    </border>
    <border>
      <left/>
      <right/>
      <top style="hair">
        <color indexed="64"/>
      </top>
      <bottom style="medium">
        <color indexed="64"/>
      </bottom>
      <diagonal/>
    </border>
    <border>
      <left style="medium">
        <color indexed="64"/>
      </left>
      <right style="medium">
        <color indexed="64"/>
      </right>
      <top/>
      <bottom style="medium">
        <color auto="1"/>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style="hair">
        <color auto="1"/>
      </right>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48">
    <xf numFmtId="0" fontId="0" fillId="0" borderId="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 fillId="20" borderId="1" applyNumberFormat="0" applyFont="0" applyAlignment="0" applyProtection="0"/>
    <xf numFmtId="0" fontId="75" fillId="21" borderId="2" applyNumberFormat="0" applyAlignment="0" applyProtection="0"/>
    <xf numFmtId="0" fontId="76" fillId="4" borderId="0" applyNumberFormat="0" applyBorder="0" applyAlignment="0" applyProtection="0"/>
    <xf numFmtId="0" fontId="77" fillId="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78" fillId="0" borderId="0" applyNumberFormat="0" applyFill="0" applyBorder="0" applyAlignment="0" applyProtection="0"/>
    <xf numFmtId="0" fontId="2"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79" fillId="7" borderId="2" applyNumberFormat="0" applyAlignment="0" applyProtection="0"/>
    <xf numFmtId="0" fontId="56" fillId="22" borderId="3" applyNumberFormat="0" applyAlignment="0" applyProtection="0"/>
    <xf numFmtId="0" fontId="80" fillId="0" borderId="7" applyNumberFormat="0" applyFill="0" applyAlignment="0" applyProtection="0"/>
    <xf numFmtId="0" fontId="12" fillId="0" borderId="0"/>
    <xf numFmtId="0" fontId="3" fillId="0" borderId="0"/>
    <xf numFmtId="169" fontId="28" fillId="0" borderId="0"/>
    <xf numFmtId="0" fontId="7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12" fillId="0" borderId="0"/>
    <xf numFmtId="0" fontId="84" fillId="0" borderId="9" applyNumberFormat="0" applyFill="0" applyAlignment="0" applyProtection="0"/>
    <xf numFmtId="0" fontId="36" fillId="21" borderId="8" applyNumberFormat="0" applyAlignment="0" applyProtection="0"/>
    <xf numFmtId="0" fontId="51" fillId="0" borderId="0" applyNumberFormat="0" applyFill="0" applyBorder="0" applyAlignment="0" applyProtection="0"/>
    <xf numFmtId="9" fontId="1" fillId="0" borderId="0" applyFont="0" applyFill="0" applyBorder="0" applyAlignment="0" applyProtection="0"/>
  </cellStyleXfs>
  <cellXfs count="1670">
    <xf numFmtId="0" fontId="0" fillId="0" borderId="0" xfId="0"/>
    <xf numFmtId="0" fontId="12" fillId="0" borderId="0" xfId="36" applyFont="1" applyFill="1" applyBorder="1" applyAlignment="1" applyProtection="1">
      <alignment horizontal="center" vertical="center" wrapText="1"/>
    </xf>
    <xf numFmtId="0" fontId="0" fillId="0" borderId="0" xfId="0" applyBorder="1" applyAlignment="1" applyProtection="1"/>
    <xf numFmtId="0" fontId="16" fillId="0" borderId="0" xfId="36" applyFont="1" applyFill="1" applyBorder="1" applyAlignment="1" applyProtection="1"/>
    <xf numFmtId="0" fontId="6" fillId="0" borderId="0" xfId="36" applyFont="1" applyFill="1" applyAlignment="1" applyProtection="1"/>
    <xf numFmtId="0" fontId="16" fillId="0" borderId="0" xfId="0" applyFont="1" applyBorder="1" applyAlignment="1" applyProtection="1">
      <alignment horizontal="center" vertical="center" wrapText="1"/>
    </xf>
    <xf numFmtId="0" fontId="12" fillId="0" borderId="10" xfId="36" applyFont="1" applyFill="1" applyBorder="1" applyAlignment="1" applyProtection="1">
      <alignment horizontal="center" vertical="center" wrapText="1"/>
    </xf>
    <xf numFmtId="0" fontId="12" fillId="0" borderId="11" xfId="36" applyFont="1" applyFill="1" applyBorder="1" applyAlignment="1" applyProtection="1">
      <alignment horizontal="center" vertical="center" wrapText="1"/>
    </xf>
    <xf numFmtId="0" fontId="22" fillId="23" borderId="12" xfId="0" applyFont="1" applyFill="1" applyBorder="1" applyAlignment="1" applyProtection="1"/>
    <xf numFmtId="0" fontId="0" fillId="0" borderId="0" xfId="0" applyAlignment="1">
      <alignment wrapText="1"/>
    </xf>
    <xf numFmtId="0" fontId="37" fillId="0" borderId="11" xfId="36" applyFont="1" applyFill="1" applyBorder="1" applyAlignment="1" applyProtection="1">
      <alignment horizontal="center" vertical="center" wrapText="1"/>
    </xf>
    <xf numFmtId="0" fontId="37" fillId="0" borderId="10" xfId="36" applyFont="1" applyFill="1" applyBorder="1" applyAlignment="1" applyProtection="1">
      <alignment horizontal="center" vertical="center" wrapText="1"/>
    </xf>
    <xf numFmtId="0" fontId="6" fillId="0" borderId="0" xfId="36" applyFont="1" applyFill="1" applyBorder="1" applyAlignment="1" applyProtection="1"/>
    <xf numFmtId="3" fontId="18" fillId="0" borderId="13" xfId="30" applyNumberFormat="1" applyFont="1" applyFill="1" applyBorder="1" applyAlignment="1" applyProtection="1">
      <alignment horizontal="right" vertical="center" indent="1"/>
    </xf>
    <xf numFmtId="0" fontId="8" fillId="0" borderId="14" xfId="36" applyFont="1" applyFill="1" applyBorder="1" applyAlignment="1" applyProtection="1">
      <alignment horizontal="left" indent="1"/>
    </xf>
    <xf numFmtId="0" fontId="4" fillId="24" borderId="15" xfId="36" applyFont="1" applyFill="1" applyBorder="1" applyAlignment="1" applyProtection="1"/>
    <xf numFmtId="3" fontId="39" fillId="0" borderId="13" xfId="30" applyNumberFormat="1" applyFont="1" applyFill="1" applyBorder="1" applyAlignment="1" applyProtection="1">
      <alignment horizontal="right" vertical="center" indent="1"/>
    </xf>
    <xf numFmtId="166" fontId="19" fillId="0" borderId="0" xfId="36" applyNumberFormat="1" applyFont="1" applyFill="1" applyBorder="1" applyAlignment="1" applyProtection="1">
      <alignment horizontal="center"/>
    </xf>
    <xf numFmtId="166" fontId="19" fillId="0" borderId="17" xfId="36" applyNumberFormat="1" applyFont="1" applyFill="1" applyBorder="1" applyAlignment="1" applyProtection="1">
      <alignment horizontal="center"/>
    </xf>
    <xf numFmtId="166" fontId="19" fillId="0" borderId="18" xfId="36" applyNumberFormat="1" applyFont="1" applyFill="1" applyBorder="1" applyAlignment="1" applyProtection="1">
      <alignment horizontal="center"/>
    </xf>
    <xf numFmtId="166" fontId="25" fillId="0" borderId="0" xfId="36" applyNumberFormat="1" applyFont="1" applyFill="1" applyBorder="1" applyAlignment="1" applyProtection="1">
      <alignment vertical="center"/>
    </xf>
    <xf numFmtId="0" fontId="20" fillId="0" borderId="17" xfId="36" applyFont="1" applyFill="1" applyBorder="1" applyAlignment="1" applyProtection="1">
      <alignment horizontal="center"/>
    </xf>
    <xf numFmtId="166" fontId="25" fillId="0" borderId="17" xfId="36" applyNumberFormat="1" applyFont="1" applyFill="1" applyBorder="1" applyAlignment="1" applyProtection="1">
      <alignment vertical="center"/>
    </xf>
    <xf numFmtId="0" fontId="10" fillId="0" borderId="19" xfId="36" applyFont="1" applyFill="1" applyBorder="1" applyAlignment="1" applyProtection="1">
      <alignment horizontal="left" vertical="center" indent="1"/>
    </xf>
    <xf numFmtId="3" fontId="23" fillId="25" borderId="14" xfId="30" applyNumberFormat="1" applyFont="1" applyFill="1" applyBorder="1" applyAlignment="1" applyProtection="1">
      <alignment horizontal="right" vertical="center" indent="2"/>
    </xf>
    <xf numFmtId="3" fontId="23" fillId="25" borderId="20" xfId="30" applyNumberFormat="1" applyFont="1" applyFill="1" applyBorder="1" applyAlignment="1" applyProtection="1">
      <alignment horizontal="right" vertical="center" indent="2"/>
    </xf>
    <xf numFmtId="3" fontId="6" fillId="0" borderId="0" xfId="36" applyNumberFormat="1" applyFont="1" applyFill="1" applyBorder="1" applyAlignment="1" applyProtection="1"/>
    <xf numFmtId="49" fontId="17" fillId="0" borderId="0" xfId="36" applyNumberFormat="1" applyFont="1" applyFill="1" applyAlignment="1" applyProtection="1">
      <alignment horizontal="center" vertical="center"/>
    </xf>
    <xf numFmtId="0" fontId="16" fillId="26" borderId="0" xfId="36" applyFont="1" applyFill="1" applyBorder="1" applyAlignment="1" applyProtection="1"/>
    <xf numFmtId="0" fontId="6" fillId="26" borderId="0" xfId="36" applyFont="1" applyFill="1" applyBorder="1" applyAlignment="1" applyProtection="1"/>
    <xf numFmtId="3" fontId="16" fillId="26" borderId="0" xfId="36" applyNumberFormat="1" applyFont="1" applyFill="1" applyBorder="1" applyAlignment="1" applyProtection="1"/>
    <xf numFmtId="3" fontId="10" fillId="26" borderId="0" xfId="36" applyNumberFormat="1" applyFont="1" applyFill="1" applyBorder="1" applyAlignment="1" applyProtection="1"/>
    <xf numFmtId="9" fontId="16" fillId="26" borderId="0" xfId="36" applyNumberFormat="1" applyFont="1" applyFill="1" applyBorder="1" applyAlignment="1" applyProtection="1"/>
    <xf numFmtId="3" fontId="25" fillId="26" borderId="0" xfId="30" applyNumberFormat="1" applyFont="1" applyFill="1" applyBorder="1" applyAlignment="1" applyProtection="1">
      <alignment horizontal="right" vertical="center" indent="2"/>
    </xf>
    <xf numFmtId="49" fontId="13" fillId="26" borderId="0" xfId="0" applyNumberFormat="1" applyFont="1" applyFill="1" applyBorder="1" applyAlignment="1" applyProtection="1">
      <alignment horizontal="center" vertical="center"/>
    </xf>
    <xf numFmtId="49" fontId="13" fillId="26" borderId="21" xfId="0" applyNumberFormat="1" applyFont="1" applyFill="1" applyBorder="1" applyAlignment="1" applyProtection="1">
      <alignment horizontal="center" vertical="center"/>
    </xf>
    <xf numFmtId="49" fontId="10" fillId="26" borderId="22" xfId="0" applyNumberFormat="1" applyFont="1" applyFill="1" applyBorder="1" applyAlignment="1" applyProtection="1">
      <alignment horizontal="center" vertical="center"/>
    </xf>
    <xf numFmtId="49" fontId="13" fillId="26" borderId="22" xfId="0" applyNumberFormat="1" applyFont="1" applyFill="1" applyBorder="1" applyAlignment="1" applyProtection="1">
      <alignment horizontal="center" vertical="center"/>
    </xf>
    <xf numFmtId="0" fontId="11" fillId="26" borderId="22" xfId="0" applyFont="1" applyFill="1" applyBorder="1" applyAlignment="1" applyProtection="1">
      <alignment horizontal="left" vertical="center" indent="2"/>
    </xf>
    <xf numFmtId="0" fontId="11" fillId="26" borderId="0" xfId="0" applyFont="1" applyFill="1" applyBorder="1" applyAlignment="1" applyProtection="1">
      <alignment horizontal="left" vertical="center" indent="2"/>
    </xf>
    <xf numFmtId="0" fontId="11" fillId="26" borderId="0" xfId="0" applyFont="1" applyFill="1" applyBorder="1" applyAlignment="1">
      <alignment horizontal="left" vertical="center" indent="2"/>
    </xf>
    <xf numFmtId="0" fontId="11" fillId="26" borderId="0" xfId="36" applyFont="1" applyFill="1" applyBorder="1" applyAlignment="1" applyProtection="1">
      <alignment horizontal="center" vertical="center" wrapText="1"/>
    </xf>
    <xf numFmtId="0" fontId="16" fillId="26" borderId="0" xfId="36" applyFont="1" applyFill="1" applyBorder="1" applyAlignment="1" applyProtection="1">
      <alignment wrapText="1"/>
    </xf>
    <xf numFmtId="0" fontId="18" fillId="26" borderId="0" xfId="36" applyFont="1" applyFill="1" applyBorder="1" applyAlignment="1" applyProtection="1">
      <alignment horizontal="center" vertical="center"/>
    </xf>
    <xf numFmtId="0" fontId="18" fillId="26" borderId="0" xfId="0" applyFont="1" applyFill="1" applyBorder="1" applyAlignment="1" applyProtection="1">
      <alignment horizontal="center" vertical="center" wrapText="1"/>
    </xf>
    <xf numFmtId="49" fontId="10" fillId="26" borderId="0" xfId="0" applyNumberFormat="1" applyFont="1" applyFill="1" applyBorder="1" applyAlignment="1" applyProtection="1">
      <alignment horizontal="center" vertical="center"/>
    </xf>
    <xf numFmtId="0" fontId="0" fillId="0" borderId="0" xfId="0" applyFill="1" applyBorder="1" applyAlignment="1">
      <alignment horizontal="right" vertical="center" wrapText="1" indent="1"/>
    </xf>
    <xf numFmtId="0" fontId="0" fillId="26" borderId="0" xfId="0" applyFill="1" applyBorder="1" applyAlignment="1"/>
    <xf numFmtId="3" fontId="8" fillId="27" borderId="11" xfId="36" applyNumberFormat="1" applyFont="1" applyFill="1" applyBorder="1" applyAlignment="1" applyProtection="1">
      <alignment horizontal="right" vertical="center" indent="1"/>
      <protection locked="0"/>
    </xf>
    <xf numFmtId="3" fontId="8" fillId="27" borderId="23" xfId="36" applyNumberFormat="1" applyFont="1" applyFill="1" applyBorder="1" applyAlignment="1" applyProtection="1">
      <alignment horizontal="right" vertical="center" indent="1"/>
      <protection locked="0"/>
    </xf>
    <xf numFmtId="3" fontId="8" fillId="27" borderId="24" xfId="36" applyNumberFormat="1" applyFont="1" applyFill="1" applyBorder="1" applyAlignment="1" applyProtection="1">
      <alignment horizontal="right" vertical="center" indent="1"/>
      <protection locked="0"/>
    </xf>
    <xf numFmtId="3" fontId="8" fillId="27" borderId="25" xfId="36" applyNumberFormat="1" applyFont="1" applyFill="1" applyBorder="1" applyAlignment="1" applyProtection="1">
      <alignment horizontal="right" vertical="center" indent="1"/>
      <protection locked="0"/>
    </xf>
    <xf numFmtId="3" fontId="8" fillId="27" borderId="21" xfId="36" applyNumberFormat="1" applyFont="1" applyFill="1" applyBorder="1" applyAlignment="1" applyProtection="1">
      <alignment horizontal="right" vertical="center" indent="1"/>
      <protection locked="0"/>
    </xf>
    <xf numFmtId="3" fontId="8" fillId="27" borderId="26" xfId="36" applyNumberFormat="1" applyFont="1" applyFill="1" applyBorder="1" applyAlignment="1" applyProtection="1">
      <alignment horizontal="right" vertical="center" indent="1"/>
      <protection locked="0"/>
    </xf>
    <xf numFmtId="166" fontId="19" fillId="26" borderId="0" xfId="36" applyNumberFormat="1" applyFont="1" applyFill="1" applyBorder="1" applyAlignment="1" applyProtection="1">
      <alignment horizontal="center"/>
    </xf>
    <xf numFmtId="3" fontId="25" fillId="26" borderId="17" xfId="30" applyNumberFormat="1" applyFont="1" applyFill="1" applyBorder="1" applyAlignment="1" applyProtection="1">
      <alignment horizontal="right" vertical="center" indent="2"/>
    </xf>
    <xf numFmtId="49" fontId="25" fillId="26" borderId="0" xfId="0" applyNumberFormat="1" applyFont="1" applyFill="1" applyBorder="1" applyAlignment="1" applyProtection="1">
      <alignment horizontal="center" vertical="center"/>
    </xf>
    <xf numFmtId="0" fontId="8" fillId="26" borderId="0" xfId="36" applyFont="1" applyFill="1" applyBorder="1" applyAlignment="1" applyProtection="1">
      <alignment horizontal="left" vertical="center" wrapText="1"/>
    </xf>
    <xf numFmtId="3" fontId="23" fillId="25" borderId="27" xfId="30" applyNumberFormat="1" applyFont="1" applyFill="1" applyBorder="1" applyAlignment="1" applyProtection="1">
      <alignment horizontal="right" vertical="center" indent="2"/>
    </xf>
    <xf numFmtId="3" fontId="23" fillId="25" borderId="28" xfId="30" applyNumberFormat="1" applyFont="1" applyFill="1" applyBorder="1" applyAlignment="1" applyProtection="1">
      <alignment horizontal="right" vertical="center" indent="2"/>
    </xf>
    <xf numFmtId="3" fontId="23" fillId="25" borderId="29" xfId="30" applyNumberFormat="1" applyFont="1" applyFill="1" applyBorder="1" applyAlignment="1" applyProtection="1">
      <alignment horizontal="right" vertical="center" indent="2"/>
    </xf>
    <xf numFmtId="3" fontId="39" fillId="0" borderId="30" xfId="30" applyNumberFormat="1" applyFont="1" applyFill="1" applyBorder="1" applyAlignment="1" applyProtection="1">
      <alignment horizontal="right" vertical="center" indent="1"/>
    </xf>
    <xf numFmtId="0" fontId="11" fillId="0" borderId="31" xfId="36" applyFont="1" applyFill="1" applyBorder="1" applyAlignment="1" applyProtection="1">
      <alignment horizontal="center" vertical="center" wrapText="1"/>
    </xf>
    <xf numFmtId="3" fontId="23" fillId="25" borderId="19" xfId="30" applyNumberFormat="1" applyFont="1" applyFill="1" applyBorder="1" applyAlignment="1" applyProtection="1">
      <alignment horizontal="right" vertical="center" indent="2"/>
    </xf>
    <xf numFmtId="167" fontId="8" fillId="0" borderId="0" xfId="36" applyNumberFormat="1" applyFont="1" applyFill="1" applyBorder="1" applyAlignment="1" applyProtection="1">
      <alignment horizontal="right" vertical="center" wrapText="1" indent="1"/>
    </xf>
    <xf numFmtId="0" fontId="10" fillId="0" borderId="0" xfId="36" applyFont="1" applyFill="1" applyAlignment="1" applyProtection="1"/>
    <xf numFmtId="0" fontId="10" fillId="0" borderId="0" xfId="36" applyFont="1" applyFill="1" applyBorder="1" applyAlignment="1" applyProtection="1"/>
    <xf numFmtId="0" fontId="22" fillId="23" borderId="32" xfId="0" applyFont="1" applyFill="1" applyBorder="1" applyAlignment="1" applyProtection="1"/>
    <xf numFmtId="0" fontId="4" fillId="24" borderId="33" xfId="36" applyFont="1" applyFill="1" applyBorder="1" applyAlignment="1" applyProtection="1"/>
    <xf numFmtId="0" fontId="0" fillId="26" borderId="0" xfId="0" applyFill="1" applyBorder="1"/>
    <xf numFmtId="2" fontId="0" fillId="26" borderId="0" xfId="0" applyNumberFormat="1" applyFill="1" applyBorder="1"/>
    <xf numFmtId="0" fontId="0" fillId="26" borderId="0" xfId="0" applyFill="1"/>
    <xf numFmtId="0" fontId="16" fillId="26" borderId="0" xfId="0" applyFont="1" applyFill="1" applyBorder="1" applyAlignment="1">
      <alignment wrapText="1"/>
    </xf>
    <xf numFmtId="0" fontId="8" fillId="26" borderId="0" xfId="0" applyFont="1" applyFill="1" applyBorder="1"/>
    <xf numFmtId="3" fontId="6" fillId="0" borderId="0" xfId="36" applyNumberFormat="1" applyFont="1" applyFill="1" applyAlignment="1" applyProtection="1"/>
    <xf numFmtId="0" fontId="22" fillId="28" borderId="32" xfId="0" applyFont="1" applyFill="1" applyBorder="1" applyAlignment="1" applyProtection="1"/>
    <xf numFmtId="3" fontId="8" fillId="29" borderId="11" xfId="36" applyNumberFormat="1" applyFont="1" applyFill="1" applyBorder="1" applyAlignment="1" applyProtection="1">
      <alignment horizontal="right" vertical="center" indent="1"/>
      <protection locked="0"/>
    </xf>
    <xf numFmtId="3" fontId="8" fillId="29" borderId="24" xfId="36" applyNumberFormat="1" applyFont="1" applyFill="1" applyBorder="1" applyAlignment="1" applyProtection="1">
      <alignment horizontal="right" vertical="center" indent="1"/>
      <protection locked="0"/>
    </xf>
    <xf numFmtId="3" fontId="8" fillId="29" borderId="21" xfId="36" applyNumberFormat="1" applyFont="1" applyFill="1" applyBorder="1" applyAlignment="1" applyProtection="1">
      <alignment horizontal="right" vertical="center" indent="1"/>
      <protection locked="0"/>
    </xf>
    <xf numFmtId="3" fontId="8" fillId="29" borderId="22" xfId="36" applyNumberFormat="1" applyFont="1" applyFill="1" applyBorder="1" applyAlignment="1" applyProtection="1">
      <alignment horizontal="right" vertical="center" indent="1"/>
      <protection locked="0"/>
    </xf>
    <xf numFmtId="3" fontId="8" fillId="29" borderId="27" xfId="36" applyNumberFormat="1" applyFont="1" applyFill="1" applyBorder="1" applyAlignment="1" applyProtection="1">
      <alignment horizontal="right" vertical="center" indent="1"/>
      <protection locked="0"/>
    </xf>
    <xf numFmtId="3" fontId="8" fillId="29" borderId="10" xfId="36" applyNumberFormat="1" applyFont="1" applyFill="1" applyBorder="1" applyAlignment="1" applyProtection="1">
      <alignment horizontal="right" vertical="center" indent="1"/>
      <protection locked="0"/>
    </xf>
    <xf numFmtId="3" fontId="12" fillId="29" borderId="34" xfId="36" applyNumberFormat="1" applyFont="1" applyFill="1" applyBorder="1" applyAlignment="1" applyProtection="1">
      <alignment horizontal="right" vertical="center" indent="1"/>
      <protection locked="0"/>
    </xf>
    <xf numFmtId="3" fontId="12" fillId="29" borderId="35" xfId="36" applyNumberFormat="1" applyFont="1" applyFill="1" applyBorder="1" applyAlignment="1" applyProtection="1">
      <alignment horizontal="right" vertical="center" indent="1"/>
      <protection locked="0"/>
    </xf>
    <xf numFmtId="0" fontId="30" fillId="28" borderId="12" xfId="36" applyFont="1" applyFill="1" applyBorder="1" applyAlignment="1" applyProtection="1"/>
    <xf numFmtId="0" fontId="22" fillId="30" borderId="36" xfId="0" applyFont="1" applyFill="1" applyBorder="1" applyAlignment="1" applyProtection="1"/>
    <xf numFmtId="0" fontId="22" fillId="30" borderId="37" xfId="0" applyFont="1" applyFill="1" applyBorder="1" applyAlignment="1" applyProtection="1"/>
    <xf numFmtId="0" fontId="16" fillId="26" borderId="17" xfId="36" applyFont="1" applyFill="1" applyBorder="1" applyAlignment="1" applyProtection="1">
      <alignment horizontal="right" vertical="center" wrapText="1" indent="1"/>
    </xf>
    <xf numFmtId="0" fontId="16" fillId="26" borderId="0" xfId="0" applyFont="1" applyFill="1" applyBorder="1" applyAlignment="1">
      <alignment horizontal="right" vertical="center" indent="1"/>
    </xf>
    <xf numFmtId="2" fontId="16" fillId="26" borderId="17" xfId="0" applyNumberFormat="1" applyFont="1" applyFill="1" applyBorder="1" applyAlignment="1">
      <alignment horizontal="right" vertical="center" indent="1"/>
    </xf>
    <xf numFmtId="172" fontId="16" fillId="26" borderId="17" xfId="0" applyNumberFormat="1" applyFont="1" applyFill="1" applyBorder="1" applyAlignment="1">
      <alignment horizontal="right" vertical="center" indent="1"/>
    </xf>
    <xf numFmtId="3" fontId="38" fillId="0" borderId="17" xfId="30" applyNumberFormat="1" applyFont="1" applyFill="1" applyBorder="1" applyAlignment="1" applyProtection="1">
      <alignment horizontal="center" vertical="center"/>
    </xf>
    <xf numFmtId="0" fontId="8" fillId="31" borderId="38" xfId="0" applyFont="1" applyFill="1" applyBorder="1" applyAlignment="1" applyProtection="1">
      <alignment horizontal="left" indent="2"/>
    </xf>
    <xf numFmtId="0" fontId="8" fillId="31" borderId="39" xfId="0" applyFont="1" applyFill="1" applyBorder="1" applyAlignment="1" applyProtection="1">
      <alignment horizontal="left" indent="2"/>
    </xf>
    <xf numFmtId="0" fontId="0" fillId="26" borderId="0" xfId="0" applyFill="1" applyBorder="1" applyAlignment="1">
      <alignment horizontal="left" indent="1"/>
    </xf>
    <xf numFmtId="0" fontId="11" fillId="26" borderId="0" xfId="0" applyFont="1" applyFill="1" applyBorder="1" applyAlignment="1"/>
    <xf numFmtId="0" fontId="8" fillId="31" borderId="40" xfId="0" applyFont="1" applyFill="1" applyBorder="1" applyAlignment="1" applyProtection="1">
      <alignment horizontal="left" indent="2"/>
    </xf>
    <xf numFmtId="0" fontId="8" fillId="31" borderId="41" xfId="0" applyFont="1" applyFill="1" applyBorder="1" applyAlignment="1" applyProtection="1">
      <alignment horizontal="left" indent="2"/>
    </xf>
    <xf numFmtId="0" fontId="8" fillId="31" borderId="42" xfId="0" applyFont="1" applyFill="1" applyBorder="1" applyAlignment="1" applyProtection="1">
      <alignment horizontal="left" indent="2"/>
    </xf>
    <xf numFmtId="0" fontId="12" fillId="0" borderId="21" xfId="0" applyFont="1" applyBorder="1" applyAlignment="1">
      <alignment horizontal="left" vertical="center" wrapText="1" indent="1"/>
    </xf>
    <xf numFmtId="0" fontId="0" fillId="26" borderId="0" xfId="0" applyFill="1" applyAlignment="1">
      <alignment horizontal="left" vertical="top"/>
    </xf>
    <xf numFmtId="0" fontId="0" fillId="26" borderId="0" xfId="0" applyFill="1" applyBorder="1" applyAlignment="1">
      <alignment horizontal="left" vertical="center" wrapText="1" indent="1"/>
    </xf>
    <xf numFmtId="0" fontId="8" fillId="26" borderId="0" xfId="0" applyFont="1" applyFill="1" applyBorder="1" applyAlignment="1">
      <alignment horizontal="left" vertical="top" wrapText="1" indent="1"/>
    </xf>
    <xf numFmtId="0" fontId="0" fillId="26" borderId="0" xfId="0" applyFill="1" applyBorder="1" applyAlignment="1">
      <alignment horizontal="left" vertical="top"/>
    </xf>
    <xf numFmtId="0" fontId="4" fillId="0" borderId="38" xfId="36" applyFont="1" applyFill="1" applyBorder="1" applyAlignment="1" applyProtection="1">
      <alignment wrapText="1"/>
    </xf>
    <xf numFmtId="0" fontId="0" fillId="26" borderId="0" xfId="0" applyFill="1" applyAlignment="1">
      <alignment horizontal="center"/>
    </xf>
    <xf numFmtId="0" fontId="12" fillId="0" borderId="0"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22" xfId="0" applyFont="1" applyBorder="1" applyAlignment="1">
      <alignment horizontal="left" vertical="center" wrapText="1" indent="1"/>
    </xf>
    <xf numFmtId="0" fontId="12" fillId="0" borderId="21" xfId="0" applyNumberFormat="1" applyFont="1" applyBorder="1" applyAlignment="1">
      <alignment horizontal="left" vertical="center" wrapText="1" indent="1"/>
    </xf>
    <xf numFmtId="0" fontId="12" fillId="26" borderId="0" xfId="0" applyFont="1" applyFill="1" applyBorder="1" applyAlignment="1">
      <alignment horizontal="left" vertical="center" wrapText="1" indent="1"/>
    </xf>
    <xf numFmtId="2" fontId="0" fillId="26" borderId="0" xfId="0" applyNumberFormat="1" applyFill="1" applyBorder="1" applyAlignment="1"/>
    <xf numFmtId="0" fontId="10" fillId="26" borderId="0" xfId="0" applyFont="1" applyFill="1" applyBorder="1" applyAlignment="1" applyProtection="1">
      <alignment horizontal="center" vertical="center"/>
    </xf>
    <xf numFmtId="0" fontId="11" fillId="26" borderId="0" xfId="0" applyFont="1" applyFill="1" applyBorder="1" applyAlignment="1" applyProtection="1">
      <alignment horizontal="left" vertical="center"/>
    </xf>
    <xf numFmtId="0" fontId="0" fillId="26" borderId="0" xfId="0" applyFill="1" applyAlignment="1">
      <alignment horizontal="left" indent="1"/>
    </xf>
    <xf numFmtId="0" fontId="11" fillId="26" borderId="0" xfId="0" applyFont="1" applyFill="1" applyBorder="1" applyAlignment="1">
      <alignment horizontal="left" indent="1"/>
    </xf>
    <xf numFmtId="0" fontId="0" fillId="0" borderId="39" xfId="0" applyBorder="1" applyAlignment="1">
      <alignment horizontal="left" indent="1"/>
    </xf>
    <xf numFmtId="0" fontId="0" fillId="0" borderId="39" xfId="0" applyBorder="1" applyAlignment="1">
      <alignment horizontal="center"/>
    </xf>
    <xf numFmtId="172" fontId="0" fillId="0" borderId="39" xfId="0" applyNumberFormat="1" applyBorder="1"/>
    <xf numFmtId="0" fontId="0" fillId="0" borderId="36" xfId="0" applyBorder="1"/>
    <xf numFmtId="0" fontId="0" fillId="0" borderId="43" xfId="0" applyBorder="1" applyAlignment="1">
      <alignment horizontal="left" indent="1"/>
    </xf>
    <xf numFmtId="0" fontId="0" fillId="0" borderId="43" xfId="0" applyBorder="1" applyAlignment="1">
      <alignment horizontal="center"/>
    </xf>
    <xf numFmtId="172" fontId="0" fillId="0" borderId="43" xfId="0" applyNumberFormat="1" applyBorder="1"/>
    <xf numFmtId="0" fontId="0" fillId="0" borderId="44" xfId="0" applyBorder="1" applyAlignment="1">
      <alignment horizontal="left" indent="1"/>
    </xf>
    <xf numFmtId="0" fontId="0" fillId="0" borderId="32" xfId="0" applyBorder="1"/>
    <xf numFmtId="0" fontId="0" fillId="0" borderId="40" xfId="0" applyBorder="1" applyAlignment="1">
      <alignment horizontal="left" indent="1"/>
    </xf>
    <xf numFmtId="0" fontId="0" fillId="0" borderId="45" xfId="0" applyBorder="1"/>
    <xf numFmtId="0" fontId="0" fillId="0" borderId="46" xfId="0" applyBorder="1" applyAlignment="1">
      <alignment horizontal="left" indent="1"/>
    </xf>
    <xf numFmtId="0" fontId="0" fillId="0" borderId="46" xfId="0" applyBorder="1" applyAlignment="1">
      <alignment horizontal="center"/>
    </xf>
    <xf numFmtId="172" fontId="0" fillId="0" borderId="46" xfId="0" applyNumberFormat="1" applyBorder="1"/>
    <xf numFmtId="0" fontId="0" fillId="0" borderId="47" xfId="0" applyBorder="1" applyAlignment="1">
      <alignment horizontal="left" indent="1"/>
    </xf>
    <xf numFmtId="0" fontId="0" fillId="0" borderId="48" xfId="0" applyFill="1" applyBorder="1" applyAlignment="1">
      <alignment horizontal="left" vertical="center" wrapText="1" indent="1"/>
    </xf>
    <xf numFmtId="0" fontId="0" fillId="0" borderId="49" xfId="0" applyFill="1" applyBorder="1" applyAlignment="1">
      <alignment horizontal="left" vertical="center" wrapText="1" indent="1"/>
    </xf>
    <xf numFmtId="0" fontId="0" fillId="0" borderId="49" xfId="0" applyFill="1" applyBorder="1"/>
    <xf numFmtId="0" fontId="43" fillId="0" borderId="50" xfId="0" applyFont="1" applyFill="1" applyBorder="1" applyAlignment="1">
      <alignment horizontal="center" vertical="center" wrapText="1"/>
    </xf>
    <xf numFmtId="0" fontId="43" fillId="0" borderId="51" xfId="0" applyFont="1" applyFill="1" applyBorder="1" applyAlignment="1">
      <alignment horizontal="left" vertical="center" wrapText="1" indent="1"/>
    </xf>
    <xf numFmtId="0" fontId="10" fillId="0" borderId="2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3" xfId="0" applyFont="1" applyFill="1" applyBorder="1" applyAlignment="1">
      <alignment horizontal="center"/>
    </xf>
    <xf numFmtId="0" fontId="0" fillId="0" borderId="19" xfId="0" applyFill="1" applyBorder="1"/>
    <xf numFmtId="0" fontId="30" fillId="32" borderId="32" xfId="36" applyFont="1" applyFill="1" applyBorder="1" applyAlignment="1" applyProtection="1"/>
    <xf numFmtId="0" fontId="4" fillId="32" borderId="12" xfId="36" applyFont="1" applyFill="1" applyBorder="1" applyAlignment="1" applyProtection="1"/>
    <xf numFmtId="3" fontId="12" fillId="0" borderId="31" xfId="36" applyNumberFormat="1" applyFont="1" applyFill="1" applyBorder="1" applyAlignment="1" applyProtection="1">
      <alignment horizontal="center" vertical="center"/>
      <protection locked="0"/>
    </xf>
    <xf numFmtId="3" fontId="12" fillId="0" borderId="54" xfId="36" applyNumberFormat="1" applyFont="1" applyFill="1" applyBorder="1" applyAlignment="1" applyProtection="1">
      <alignment horizontal="center" vertical="center"/>
      <protection locked="0"/>
    </xf>
    <xf numFmtId="3" fontId="12" fillId="30" borderId="35" xfId="36" applyNumberFormat="1" applyFont="1" applyFill="1" applyBorder="1" applyAlignment="1" applyProtection="1">
      <alignment horizontal="right" vertical="center" indent="1"/>
      <protection locked="0"/>
    </xf>
    <xf numFmtId="1" fontId="23" fillId="25" borderId="37" xfId="30" applyNumberFormat="1" applyFont="1" applyFill="1" applyBorder="1" applyAlignment="1" applyProtection="1">
      <alignment horizontal="right" vertical="center" indent="2"/>
    </xf>
    <xf numFmtId="1" fontId="23" fillId="25" borderId="0" xfId="30" applyNumberFormat="1" applyFont="1" applyFill="1" applyBorder="1" applyAlignment="1" applyProtection="1">
      <alignment horizontal="right" vertical="center" indent="2"/>
    </xf>
    <xf numFmtId="1" fontId="23" fillId="25" borderId="21" xfId="30" applyNumberFormat="1" applyFont="1" applyFill="1" applyBorder="1" applyAlignment="1" applyProtection="1">
      <alignment horizontal="right" vertical="center" indent="2"/>
    </xf>
    <xf numFmtId="1" fontId="23" fillId="25" borderId="22" xfId="30" applyNumberFormat="1" applyFont="1" applyFill="1" applyBorder="1" applyAlignment="1" applyProtection="1">
      <alignment horizontal="right" vertical="center" indent="2"/>
    </xf>
    <xf numFmtId="1" fontId="23" fillId="25" borderId="27" xfId="30" applyNumberFormat="1" applyFont="1" applyFill="1" applyBorder="1" applyAlignment="1" applyProtection="1">
      <alignment horizontal="right" vertical="center" indent="2"/>
    </xf>
    <xf numFmtId="1" fontId="23" fillId="25" borderId="17" xfId="30" applyNumberFormat="1" applyFont="1" applyFill="1" applyBorder="1" applyAlignment="1" applyProtection="1">
      <alignment horizontal="right" vertical="center" indent="2"/>
    </xf>
    <xf numFmtId="1" fontId="23" fillId="25" borderId="25" xfId="30" applyNumberFormat="1" applyFont="1" applyFill="1" applyBorder="1" applyAlignment="1" applyProtection="1">
      <alignment horizontal="right" vertical="center" indent="2"/>
    </xf>
    <xf numFmtId="0" fontId="0" fillId="0" borderId="0" xfId="0" applyFill="1"/>
    <xf numFmtId="3" fontId="8" fillId="30" borderId="11" xfId="36" applyNumberFormat="1" applyFont="1" applyFill="1" applyBorder="1" applyAlignment="1" applyProtection="1">
      <alignment horizontal="right" vertical="center" indent="1"/>
      <protection locked="0"/>
    </xf>
    <xf numFmtId="3" fontId="8" fillId="30" borderId="23" xfId="36" applyNumberFormat="1" applyFont="1" applyFill="1" applyBorder="1" applyAlignment="1" applyProtection="1">
      <alignment horizontal="right" vertical="center" indent="1"/>
      <protection locked="0"/>
    </xf>
    <xf numFmtId="3" fontId="8" fillId="30" borderId="34" xfId="36" applyNumberFormat="1" applyFont="1" applyFill="1" applyBorder="1" applyAlignment="1" applyProtection="1">
      <alignment horizontal="right" vertical="center" indent="1"/>
      <protection locked="0"/>
    </xf>
    <xf numFmtId="3" fontId="8" fillId="30" borderId="25" xfId="36" applyNumberFormat="1" applyFont="1" applyFill="1" applyBorder="1" applyAlignment="1" applyProtection="1">
      <alignment horizontal="right" vertical="center" indent="1"/>
      <protection locked="0"/>
    </xf>
    <xf numFmtId="3" fontId="8" fillId="30" borderId="35" xfId="36" applyNumberFormat="1" applyFont="1" applyFill="1" applyBorder="1" applyAlignment="1" applyProtection="1">
      <alignment horizontal="right" vertical="center" indent="1"/>
      <protection locked="0"/>
    </xf>
    <xf numFmtId="3" fontId="8" fillId="30" borderId="26" xfId="36" applyNumberFormat="1" applyFont="1" applyFill="1" applyBorder="1" applyAlignment="1" applyProtection="1">
      <alignment horizontal="right" vertical="center" indent="1"/>
      <protection locked="0"/>
    </xf>
    <xf numFmtId="165" fontId="12" fillId="0" borderId="55" xfId="36" applyNumberFormat="1" applyFont="1" applyFill="1" applyBorder="1" applyAlignment="1" applyProtection="1">
      <alignment horizontal="center" vertical="center"/>
    </xf>
    <xf numFmtId="165" fontId="12" fillId="0" borderId="31" xfId="36" applyNumberFormat="1" applyFont="1" applyFill="1" applyBorder="1" applyAlignment="1" applyProtection="1">
      <alignment horizontal="center" vertical="center"/>
    </xf>
    <xf numFmtId="0" fontId="8" fillId="0" borderId="38" xfId="30" applyFont="1" applyBorder="1" applyAlignment="1" applyProtection="1">
      <alignment horizontal="left"/>
    </xf>
    <xf numFmtId="0" fontId="8" fillId="0" borderId="0" xfId="30" applyFont="1" applyAlignment="1" applyProtection="1">
      <alignment horizontal="left" indent="2"/>
    </xf>
    <xf numFmtId="167" fontId="8" fillId="0" borderId="34" xfId="36" applyNumberFormat="1" applyFont="1" applyFill="1" applyBorder="1" applyAlignment="1" applyProtection="1">
      <alignment horizontal="right" vertical="center" wrapText="1" indent="1"/>
      <protection locked="0"/>
    </xf>
    <xf numFmtId="0" fontId="16" fillId="0" borderId="0" xfId="36" applyFont="1" applyFill="1" applyBorder="1" applyAlignment="1" applyProtection="1">
      <alignment horizontal="center" vertical="center" wrapText="1"/>
    </xf>
    <xf numFmtId="0" fontId="0" fillId="0" borderId="0" xfId="0" applyFill="1" applyAlignment="1">
      <alignment horizontal="center"/>
    </xf>
    <xf numFmtId="0" fontId="4" fillId="0" borderId="0" xfId="36" applyFont="1" applyFill="1" applyAlignment="1" applyProtection="1"/>
    <xf numFmtId="0" fontId="4" fillId="0" borderId="0" xfId="36" applyFont="1" applyFill="1" applyAlignment="1" applyProtection="1">
      <alignment wrapText="1"/>
    </xf>
    <xf numFmtId="0" fontId="4" fillId="0" borderId="0" xfId="36" applyNumberFormat="1" applyFont="1" applyFill="1" applyAlignment="1" applyProtection="1">
      <alignment horizontal="right"/>
    </xf>
    <xf numFmtId="0" fontId="4" fillId="0" borderId="0" xfId="36" applyFont="1" applyFill="1" applyAlignment="1" applyProtection="1">
      <alignment horizontal="center"/>
    </xf>
    <xf numFmtId="0" fontId="4" fillId="0" borderId="0" xfId="36" applyFont="1" applyFill="1" applyBorder="1" applyAlignment="1" applyProtection="1"/>
    <xf numFmtId="0" fontId="4" fillId="0" borderId="0" xfId="36" applyFont="1" applyFill="1" applyBorder="1" applyAlignment="1" applyProtection="1">
      <alignment horizontal="center"/>
    </xf>
    <xf numFmtId="0" fontId="4" fillId="0" borderId="0" xfId="36" applyFont="1" applyFill="1" applyAlignment="1" applyProtection="1">
      <alignment horizontal="left"/>
    </xf>
    <xf numFmtId="0" fontId="5" fillId="0" borderId="0" xfId="36" applyFont="1" applyFill="1" applyAlignment="1" applyProtection="1">
      <alignment horizontal="center" vertical="center"/>
    </xf>
    <xf numFmtId="0" fontId="5" fillId="0" borderId="0" xfId="36" applyFont="1" applyFill="1" applyBorder="1" applyAlignment="1" applyProtection="1"/>
    <xf numFmtId="0" fontId="57" fillId="0" borderId="0" xfId="36" applyFont="1" applyFill="1" applyAlignment="1" applyProtection="1">
      <alignment horizontal="center"/>
    </xf>
    <xf numFmtId="0" fontId="57" fillId="0" borderId="0" xfId="36" applyFont="1" applyFill="1" applyBorder="1" applyAlignment="1" applyProtection="1"/>
    <xf numFmtId="0" fontId="57" fillId="0" borderId="0" xfId="36" applyFont="1" applyFill="1" applyAlignment="1" applyProtection="1"/>
    <xf numFmtId="0" fontId="57" fillId="0" borderId="0" xfId="36" applyFont="1" applyFill="1" applyBorder="1" applyAlignment="1" applyProtection="1">
      <alignment horizontal="center"/>
    </xf>
    <xf numFmtId="0" fontId="6" fillId="0" borderId="0" xfId="36" applyFont="1" applyFill="1" applyAlignment="1" applyProtection="1">
      <alignment wrapText="1"/>
    </xf>
    <xf numFmtId="0" fontId="20" fillId="0" borderId="0" xfId="36" applyFont="1" applyFill="1" applyBorder="1" applyAlignment="1" applyProtection="1">
      <alignment horizontal="center"/>
    </xf>
    <xf numFmtId="0" fontId="20" fillId="0" borderId="0" xfId="36" applyFont="1" applyFill="1" applyAlignment="1" applyProtection="1">
      <alignment horizontal="center"/>
    </xf>
    <xf numFmtId="0" fontId="60" fillId="0" borderId="0" xfId="36" applyFont="1" applyFill="1" applyAlignment="1" applyProtection="1"/>
    <xf numFmtId="0" fontId="4" fillId="0" borderId="0" xfId="36" applyFont="1" applyFill="1" applyBorder="1" applyAlignment="1" applyProtection="1">
      <alignment vertical="center"/>
    </xf>
    <xf numFmtId="0" fontId="4" fillId="0" borderId="0" xfId="36" applyFont="1" applyFill="1" applyAlignment="1" applyProtection="1">
      <alignment vertical="center"/>
    </xf>
    <xf numFmtId="0" fontId="57" fillId="0" borderId="0" xfId="36" applyFont="1" applyFill="1" applyBorder="1" applyAlignment="1" applyProtection="1">
      <alignment horizontal="left"/>
    </xf>
    <xf numFmtId="0" fontId="12" fillId="0" borderId="0" xfId="0" applyFont="1" applyFill="1" applyBorder="1" applyAlignment="1" applyProtection="1">
      <alignment horizontal="center" vertical="center"/>
    </xf>
    <xf numFmtId="0" fontId="13" fillId="0" borderId="0" xfId="0" applyFont="1" applyBorder="1" applyAlignment="1" applyProtection="1">
      <alignment wrapText="1"/>
    </xf>
    <xf numFmtId="0" fontId="13" fillId="0" borderId="0" xfId="0" applyFont="1" applyBorder="1" applyAlignment="1" applyProtection="1">
      <alignment horizontal="right" vertical="center" wrapText="1" indent="4"/>
    </xf>
    <xf numFmtId="0" fontId="8" fillId="0" borderId="0" xfId="36" applyFont="1" applyFill="1" applyBorder="1" applyAlignment="1" applyProtection="1">
      <alignment horizontal="left" vertical="center"/>
    </xf>
    <xf numFmtId="0" fontId="4" fillId="0" borderId="0" xfId="36" applyFont="1" applyFill="1" applyAlignment="1" applyProtection="1">
      <alignment horizontal="left" vertical="center"/>
    </xf>
    <xf numFmtId="0" fontId="12" fillId="0" borderId="0" xfId="36" applyFont="1" applyFill="1" applyAlignment="1" applyProtection="1">
      <alignment horizontal="left" vertical="center"/>
    </xf>
    <xf numFmtId="0" fontId="12" fillId="0" borderId="0" xfId="36" applyFont="1" applyFill="1" applyBorder="1" applyAlignment="1" applyProtection="1"/>
    <xf numFmtId="0" fontId="4" fillId="0" borderId="0" xfId="36" applyFont="1" applyFill="1" applyAlignment="1" applyProtection="1">
      <alignment horizontal="center" vertical="center"/>
    </xf>
    <xf numFmtId="0" fontId="12" fillId="0" borderId="0" xfId="36" applyFont="1" applyFill="1" applyBorder="1" applyAlignment="1" applyProtection="1">
      <alignment wrapText="1"/>
    </xf>
    <xf numFmtId="0" fontId="8" fillId="0" borderId="0" xfId="36" applyFont="1" applyFill="1" applyBorder="1" applyAlignment="1" applyProtection="1">
      <alignment horizontal="center" vertical="center" textRotation="90"/>
    </xf>
    <xf numFmtId="0" fontId="8" fillId="0" borderId="0" xfId="36"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4" fillId="0" borderId="24" xfId="36" applyFont="1" applyFill="1" applyBorder="1" applyAlignment="1" applyProtection="1"/>
    <xf numFmtId="0" fontId="4" fillId="0" borderId="21" xfId="36" applyFont="1" applyFill="1" applyBorder="1" applyAlignment="1" applyProtection="1"/>
    <xf numFmtId="0" fontId="12" fillId="0" borderId="0" xfId="0" applyFont="1" applyFill="1" applyBorder="1" applyAlignment="1" applyProtection="1">
      <alignment horizontal="center" vertical="center" textRotation="90" wrapText="1"/>
    </xf>
    <xf numFmtId="0" fontId="12" fillId="0" borderId="0" xfId="0" applyFont="1" applyFill="1" applyBorder="1" applyAlignment="1" applyProtection="1">
      <alignment horizontal="left" wrapText="1" indent="1"/>
    </xf>
    <xf numFmtId="0" fontId="8" fillId="0" borderId="0" xfId="0" applyFont="1" applyFill="1" applyBorder="1" applyAlignment="1" applyProtection="1">
      <alignment horizontal="left" vertical="center" wrapText="1" indent="1"/>
    </xf>
    <xf numFmtId="0" fontId="12" fillId="0" borderId="0" xfId="36" applyFont="1" applyFill="1" applyBorder="1" applyAlignment="1" applyProtection="1">
      <alignment horizontal="left" vertical="center" wrapText="1" indent="1"/>
    </xf>
    <xf numFmtId="0" fontId="12" fillId="0" borderId="0" xfId="36" applyFont="1" applyFill="1" applyBorder="1" applyAlignment="1" applyProtection="1">
      <alignment horizontal="left" vertical="top"/>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vertical="center" wrapText="1"/>
    </xf>
    <xf numFmtId="0" fontId="15" fillId="0" borderId="0" xfId="36" applyFont="1" applyFill="1" applyBorder="1" applyAlignment="1" applyProtection="1"/>
    <xf numFmtId="165" fontId="12" fillId="0" borderId="0" xfId="36" applyNumberFormat="1" applyFont="1" applyFill="1" applyBorder="1" applyAlignment="1" applyProtection="1">
      <alignment horizontal="right" vertical="center" indent="1"/>
    </xf>
    <xf numFmtId="165" fontId="12" fillId="0" borderId="0" xfId="36" applyNumberFormat="1" applyFont="1" applyFill="1" applyBorder="1" applyAlignment="1" applyProtection="1">
      <alignment horizontal="center" vertical="center"/>
    </xf>
    <xf numFmtId="3" fontId="2" fillId="0" borderId="0" xfId="30" applyNumberFormat="1" applyFill="1" applyBorder="1" applyAlignment="1" applyProtection="1">
      <alignment horizontal="right" vertical="center" indent="1"/>
    </xf>
    <xf numFmtId="0" fontId="12" fillId="0" borderId="0" xfId="36" applyFont="1" applyFill="1" applyBorder="1" applyAlignment="1" applyProtection="1">
      <alignment horizontal="center"/>
    </xf>
    <xf numFmtId="0" fontId="15" fillId="0" borderId="0" xfId="36" applyFont="1" applyFill="1" applyBorder="1" applyAlignment="1" applyProtection="1">
      <alignment horizontal="center"/>
    </xf>
    <xf numFmtId="0" fontId="22" fillId="0" borderId="0" xfId="0" applyFont="1" applyFill="1" applyBorder="1" applyAlignment="1" applyProtection="1">
      <alignment horizontal="center"/>
    </xf>
    <xf numFmtId="0" fontId="2" fillId="0" borderId="0" xfId="30" applyFont="1" applyFill="1" applyBorder="1" applyAlignment="1" applyProtection="1">
      <alignment horizontal="center"/>
    </xf>
    <xf numFmtId="0" fontId="31" fillId="0" borderId="0" xfId="36" applyFont="1" applyFill="1" applyBorder="1" applyAlignment="1" applyProtection="1"/>
    <xf numFmtId="0" fontId="4" fillId="0" borderId="0" xfId="36" applyFont="1" applyFill="1" applyBorder="1" applyAlignment="1" applyProtection="1">
      <alignment horizontal="left" wrapText="1" indent="1"/>
    </xf>
    <xf numFmtId="0" fontId="27" fillId="0" borderId="0" xfId="0" applyFont="1" applyFill="1" applyBorder="1" applyAlignment="1" applyProtection="1">
      <alignment horizontal="center" wrapText="1"/>
    </xf>
    <xf numFmtId="0" fontId="27" fillId="0" borderId="0" xfId="0" applyFont="1" applyFill="1" applyBorder="1" applyAlignment="1" applyProtection="1">
      <alignment horizontal="left" wrapText="1" indent="1"/>
    </xf>
    <xf numFmtId="0" fontId="12" fillId="0" borderId="0" xfId="36" applyNumberFormat="1" applyFont="1" applyFill="1" applyBorder="1" applyAlignment="1" applyProtection="1">
      <alignment horizontal="right"/>
    </xf>
    <xf numFmtId="0" fontId="4" fillId="0" borderId="0" xfId="36" applyFont="1" applyFill="1" applyBorder="1" applyAlignment="1" applyProtection="1">
      <alignment wrapText="1"/>
    </xf>
    <xf numFmtId="0" fontId="5" fillId="0" borderId="0" xfId="36" applyFont="1" applyFill="1" applyBorder="1" applyAlignment="1" applyProtection="1">
      <alignment horizontal="left" vertical="center"/>
    </xf>
    <xf numFmtId="0" fontId="4" fillId="0" borderId="0" xfId="36" quotePrefix="1" applyFont="1" applyFill="1" applyBorder="1" applyAlignment="1" applyProtection="1">
      <alignment horizontal="center" vertical="center"/>
    </xf>
    <xf numFmtId="0" fontId="4" fillId="0" borderId="0" xfId="36" applyNumberFormat="1" applyFont="1" applyFill="1" applyBorder="1" applyAlignment="1" applyProtection="1">
      <alignment horizontal="right"/>
    </xf>
    <xf numFmtId="3" fontId="7" fillId="0" borderId="0" xfId="36" applyNumberFormat="1" applyFont="1" applyFill="1" applyBorder="1" applyAlignment="1" applyProtection="1">
      <alignment horizontal="right" vertical="center"/>
    </xf>
    <xf numFmtId="3" fontId="7" fillId="0" borderId="0" xfId="36" applyNumberFormat="1" applyFont="1" applyFill="1" applyBorder="1" applyAlignment="1" applyProtection="1">
      <alignment horizontal="center"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NumberFormat="1" applyFont="1" applyFill="1" applyBorder="1" applyAlignment="1" applyProtection="1">
      <alignment horizontal="right" vertical="center"/>
    </xf>
    <xf numFmtId="0" fontId="4" fillId="0" borderId="0" xfId="36" applyNumberFormat="1" applyFont="1" applyFill="1" applyAlignment="1" applyProtection="1">
      <alignment horizontal="right" vertical="center"/>
    </xf>
    <xf numFmtId="0" fontId="12" fillId="0" borderId="0" xfId="36" applyNumberFormat="1" applyFont="1" applyFill="1" applyBorder="1" applyAlignment="1" applyProtection="1">
      <alignment horizontal="center"/>
    </xf>
    <xf numFmtId="3" fontId="5" fillId="0" borderId="0" xfId="36" applyNumberFormat="1" applyFont="1" applyFill="1" applyAlignment="1" applyProtection="1"/>
    <xf numFmtId="165" fontId="4" fillId="0" borderId="0" xfId="36" applyNumberFormat="1" applyFont="1" applyFill="1" applyAlignment="1" applyProtection="1">
      <alignment horizontal="center"/>
    </xf>
    <xf numFmtId="0" fontId="40" fillId="0" borderId="0" xfId="36" applyNumberFormat="1" applyFont="1" applyFill="1" applyAlignment="1" applyProtection="1">
      <alignment horizontal="right"/>
    </xf>
    <xf numFmtId="3" fontId="29" fillId="0" borderId="27" xfId="0" applyNumberFormat="1" applyFont="1" applyFill="1" applyBorder="1" applyAlignment="1" applyProtection="1">
      <alignment horizontal="right" vertical="center" indent="1"/>
    </xf>
    <xf numFmtId="3" fontId="39" fillId="0" borderId="22" xfId="30" applyNumberFormat="1" applyFont="1" applyFill="1" applyBorder="1" applyAlignment="1" applyProtection="1">
      <alignment horizontal="right" vertical="center" indent="1"/>
    </xf>
    <xf numFmtId="0" fontId="17" fillId="0" borderId="0" xfId="36" applyFont="1" applyFill="1" applyAlignment="1" applyProtection="1"/>
    <xf numFmtId="3" fontId="5" fillId="0" borderId="21" xfId="36" applyNumberFormat="1" applyFont="1" applyFill="1" applyBorder="1" applyAlignment="1" applyProtection="1"/>
    <xf numFmtId="165" fontId="4" fillId="0" borderId="21" xfId="36" applyNumberFormat="1" applyFont="1" applyFill="1" applyBorder="1" applyAlignment="1" applyProtection="1">
      <alignment horizontal="center"/>
    </xf>
    <xf numFmtId="0" fontId="17" fillId="0" borderId="21" xfId="36" applyFont="1" applyFill="1" applyBorder="1" applyAlignment="1" applyProtection="1"/>
    <xf numFmtId="0" fontId="59" fillId="0" borderId="0" xfId="36" applyFont="1" applyFill="1" applyBorder="1" applyAlignment="1" applyProtection="1">
      <alignment horizontal="center" vertical="center"/>
    </xf>
    <xf numFmtId="0" fontId="5" fillId="0" borderId="0" xfId="36" applyFont="1" applyFill="1" applyAlignment="1" applyProtection="1"/>
    <xf numFmtId="0" fontId="59" fillId="0" borderId="0" xfId="36" applyFont="1" applyFill="1" applyBorder="1" applyAlignment="1" applyProtection="1"/>
    <xf numFmtId="0" fontId="5" fillId="0" borderId="0" xfId="36" applyFont="1" applyFill="1" applyBorder="1" applyAlignment="1" applyProtection="1">
      <alignment horizontal="center" vertical="center"/>
    </xf>
    <xf numFmtId="49" fontId="5" fillId="0" borderId="0" xfId="36" applyNumberFormat="1" applyFont="1" applyFill="1" applyAlignment="1" applyProtection="1">
      <alignment horizontal="center" vertical="center"/>
    </xf>
    <xf numFmtId="49" fontId="59" fillId="0" borderId="0" xfId="36" applyNumberFormat="1" applyFont="1" applyFill="1" applyBorder="1" applyAlignment="1" applyProtection="1">
      <alignment horizontal="center" vertical="center"/>
    </xf>
    <xf numFmtId="0" fontId="30" fillId="0" borderId="0" xfId="36" applyFont="1" applyFill="1" applyAlignment="1" applyProtection="1"/>
    <xf numFmtId="0" fontId="30" fillId="0" borderId="0" xfId="36" applyFont="1" applyFill="1" applyAlignment="1" applyProtection="1">
      <alignment horizontal="center"/>
    </xf>
    <xf numFmtId="0" fontId="30" fillId="0" borderId="0" xfId="36" applyFont="1" applyFill="1" applyBorder="1" applyAlignment="1" applyProtection="1"/>
    <xf numFmtId="0" fontId="30" fillId="0" borderId="0" xfId="36" applyFont="1" applyFill="1" applyBorder="1" applyAlignment="1" applyProtection="1">
      <alignment horizontal="center"/>
    </xf>
    <xf numFmtId="0" fontId="30" fillId="0" borderId="0" xfId="36" applyFont="1" applyFill="1" applyBorder="1" applyAlignment="1" applyProtection="1">
      <alignment horizontal="left"/>
    </xf>
    <xf numFmtId="0" fontId="30" fillId="0" borderId="0" xfId="36" applyFont="1" applyFill="1" applyBorder="1" applyAlignment="1" applyProtection="1">
      <alignment vertical="center"/>
    </xf>
    <xf numFmtId="0" fontId="30" fillId="0" borderId="0" xfId="36" applyFont="1" applyFill="1" applyBorder="1" applyAlignment="1" applyProtection="1">
      <alignment horizontal="left" vertical="center"/>
    </xf>
    <xf numFmtId="0" fontId="30" fillId="0" borderId="0" xfId="36" applyFont="1" applyFill="1" applyAlignment="1" applyProtection="1">
      <alignment vertical="center"/>
    </xf>
    <xf numFmtId="0" fontId="30" fillId="0" borderId="0" xfId="36" applyFont="1" applyFill="1" applyBorder="1" applyAlignment="1" applyProtection="1">
      <alignment horizontal="center" vertical="center"/>
    </xf>
    <xf numFmtId="0" fontId="65" fillId="0" borderId="0" xfId="36" applyFont="1" applyFill="1" applyAlignment="1" applyProtection="1">
      <alignment horizontal="center" vertical="center"/>
    </xf>
    <xf numFmtId="0" fontId="65" fillId="0" borderId="0" xfId="36" applyFont="1" applyFill="1" applyBorder="1" applyAlignment="1" applyProtection="1">
      <alignment horizontal="center" vertical="center" textRotation="90"/>
    </xf>
    <xf numFmtId="0" fontId="65" fillId="0" borderId="0" xfId="36" applyFont="1" applyFill="1" applyBorder="1" applyAlignment="1" applyProtection="1">
      <alignment horizontal="center" vertical="center"/>
    </xf>
    <xf numFmtId="0" fontId="65" fillId="0" borderId="0" xfId="36" applyFont="1" applyFill="1" applyBorder="1" applyAlignment="1" applyProtection="1">
      <alignment horizontal="left"/>
    </xf>
    <xf numFmtId="0" fontId="65" fillId="0" borderId="0" xfId="36" applyFont="1" applyFill="1" applyBorder="1" applyAlignment="1" applyProtection="1">
      <alignment horizontal="center" textRotation="90"/>
    </xf>
    <xf numFmtId="0" fontId="65" fillId="0" borderId="0" xfId="36" applyFont="1" applyFill="1" applyBorder="1" applyAlignment="1" applyProtection="1"/>
    <xf numFmtId="168" fontId="24" fillId="0" borderId="0" xfId="37" applyNumberFormat="1" applyFont="1" applyFill="1" applyBorder="1" applyAlignment="1" applyProtection="1">
      <alignment horizontal="left"/>
    </xf>
    <xf numFmtId="0" fontId="42" fillId="0" borderId="0" xfId="0" applyFont="1" applyFill="1" applyBorder="1" applyAlignment="1" applyProtection="1">
      <alignment horizontal="center"/>
    </xf>
    <xf numFmtId="49" fontId="65" fillId="0" borderId="0" xfId="36" applyNumberFormat="1" applyFont="1" applyFill="1" applyAlignment="1" applyProtection="1">
      <alignment horizontal="center" vertical="center"/>
    </xf>
    <xf numFmtId="49" fontId="65" fillId="0" borderId="0" xfId="36" applyNumberFormat="1" applyFont="1" applyFill="1" applyBorder="1" applyAlignment="1" applyProtection="1">
      <alignment horizontal="center" vertical="center"/>
    </xf>
    <xf numFmtId="0" fontId="8" fillId="26" borderId="13" xfId="36" applyNumberFormat="1" applyFont="1" applyFill="1" applyBorder="1" applyAlignment="1" applyProtection="1">
      <alignment horizontal="center" vertical="center" wrapText="1"/>
    </xf>
    <xf numFmtId="0" fontId="0" fillId="26" borderId="55" xfId="0" applyFill="1" applyBorder="1" applyAlignment="1" applyProtection="1">
      <alignment horizontal="left" indent="1"/>
    </xf>
    <xf numFmtId="0" fontId="64" fillId="0" borderId="0" xfId="0" applyFont="1" applyAlignment="1" applyProtection="1">
      <alignment horizontal="left" vertical="center"/>
    </xf>
    <xf numFmtId="0" fontId="57" fillId="0" borderId="0" xfId="36" applyFont="1" applyFill="1" applyAlignment="1" applyProtection="1">
      <alignment horizontal="left"/>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xf numFmtId="0" fontId="1" fillId="0" borderId="0" xfId="0" applyNumberFormat="1" applyFont="1" applyFill="1" applyBorder="1" applyAlignment="1" applyProtection="1">
      <alignment horizontal="right"/>
    </xf>
    <xf numFmtId="0" fontId="12" fillId="0" borderId="0" xfId="36" applyFont="1" applyFill="1" applyAlignment="1" applyProtection="1">
      <alignment horizontal="left"/>
    </xf>
    <xf numFmtId="0" fontId="59" fillId="0" borderId="0" xfId="36" applyFont="1" applyFill="1" applyBorder="1" applyAlignment="1" applyProtection="1">
      <alignment horizontal="center" textRotation="90"/>
    </xf>
    <xf numFmtId="0" fontId="59" fillId="0" borderId="0" xfId="36" applyFont="1" applyFill="1" applyAlignment="1" applyProtection="1">
      <alignment horizontal="left"/>
    </xf>
    <xf numFmtId="0" fontId="27" fillId="0" borderId="0" xfId="0" applyFont="1" applyFill="1" applyBorder="1" applyAlignment="1" applyProtection="1"/>
    <xf numFmtId="0" fontId="8" fillId="0" borderId="0" xfId="0" applyFont="1" applyFill="1" applyBorder="1" applyAlignment="1" applyProtection="1">
      <alignment horizontal="left" wrapText="1" indent="1"/>
    </xf>
    <xf numFmtId="0" fontId="12" fillId="0" borderId="0" xfId="36" applyFont="1" applyFill="1" applyBorder="1" applyAlignment="1" applyProtection="1">
      <alignment horizontal="left" vertical="center" wrapText="1" indent="2"/>
    </xf>
    <xf numFmtId="0" fontId="4" fillId="0" borderId="0" xfId="36" applyNumberFormat="1" applyFont="1" applyFill="1" applyAlignment="1" applyProtection="1">
      <alignment wrapText="1"/>
    </xf>
    <xf numFmtId="0" fontId="22" fillId="0" borderId="0" xfId="0" applyFont="1" applyFill="1" applyBorder="1" applyAlignment="1" applyProtection="1"/>
    <xf numFmtId="0" fontId="2" fillId="0" borderId="0" xfId="30" applyFont="1" applyFill="1" applyBorder="1" applyAlignment="1" applyProtection="1"/>
    <xf numFmtId="0" fontId="59" fillId="0" borderId="0" xfId="36" applyFont="1" applyFill="1" applyBorder="1" applyAlignment="1" applyProtection="1">
      <alignment horizontal="center" vertical="center" textRotation="90"/>
    </xf>
    <xf numFmtId="49" fontId="59" fillId="0" borderId="0" xfId="36" applyNumberFormat="1" applyFont="1" applyFill="1" applyAlignment="1" applyProtection="1">
      <alignment horizontal="center" vertical="center"/>
    </xf>
    <xf numFmtId="0" fontId="8" fillId="26" borderId="35" xfId="0" applyFont="1" applyFill="1" applyBorder="1" applyAlignment="1" applyProtection="1">
      <alignment horizontal="left" vertical="center" wrapText="1" indent="1"/>
    </xf>
    <xf numFmtId="0" fontId="0" fillId="0" borderId="26" xfId="0" applyFill="1" applyBorder="1" applyAlignment="1" applyProtection="1">
      <alignment horizontal="left" indent="1"/>
    </xf>
    <xf numFmtId="0" fontId="2" fillId="0" borderId="0" xfId="30" applyFill="1" applyAlignment="1" applyProtection="1">
      <alignment horizontal="left"/>
    </xf>
    <xf numFmtId="0" fontId="4" fillId="0" borderId="34" xfId="36" applyFont="1" applyFill="1" applyBorder="1" applyAlignment="1" applyProtection="1"/>
    <xf numFmtId="0" fontId="56" fillId="0" borderId="0" xfId="0" applyFont="1" applyFill="1" applyAlignment="1" applyProtection="1">
      <alignment horizontal="left" vertical="center"/>
    </xf>
    <xf numFmtId="0" fontId="3" fillId="0" borderId="0" xfId="0" applyFont="1" applyFill="1" applyBorder="1" applyAlignment="1" applyProtection="1">
      <alignment horizontal="left"/>
    </xf>
    <xf numFmtId="0" fontId="16" fillId="0" borderId="0" xfId="36" applyFont="1" applyFill="1" applyBorder="1" applyAlignment="1" applyProtection="1">
      <alignment wrapText="1"/>
    </xf>
    <xf numFmtId="0" fontId="19" fillId="0" borderId="0" xfId="36"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8" fillId="0" borderId="0" xfId="36" applyFont="1" applyFill="1" applyBorder="1" applyAlignment="1" applyProtection="1">
      <alignment horizontal="center" vertical="center" wrapText="1"/>
    </xf>
    <xf numFmtId="0" fontId="18" fillId="0" borderId="0" xfId="36"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0" fillId="0" borderId="0" xfId="36"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xf>
    <xf numFmtId="1" fontId="46" fillId="0" borderId="0" xfId="30" applyNumberFormat="1" applyFont="1" applyFill="1" applyBorder="1" applyAlignment="1" applyProtection="1">
      <alignment horizontal="right" vertical="center" indent="2"/>
    </xf>
    <xf numFmtId="3" fontId="25" fillId="0" borderId="0" xfId="30" applyNumberFormat="1" applyFont="1" applyFill="1" applyBorder="1" applyAlignment="1" applyProtection="1">
      <alignment horizontal="right" vertical="center" indent="2"/>
    </xf>
    <xf numFmtId="0" fontId="60" fillId="0" borderId="0" xfId="36" applyFont="1" applyFill="1" applyBorder="1" applyAlignment="1" applyProtection="1"/>
    <xf numFmtId="0" fontId="3" fillId="0" borderId="0" xfId="0" applyFont="1" applyFill="1" applyBorder="1" applyAlignment="1" applyProtection="1"/>
    <xf numFmtId="49" fontId="62" fillId="0" borderId="0" xfId="36" applyNumberFormat="1" applyFont="1" applyFill="1" applyAlignment="1" applyProtection="1">
      <alignment horizontal="center" vertical="center"/>
    </xf>
    <xf numFmtId="0" fontId="16" fillId="0" borderId="0" xfId="0" applyFont="1" applyFill="1" applyBorder="1" applyAlignment="1" applyProtection="1">
      <alignment horizontal="center" vertical="center" wrapText="1"/>
    </xf>
    <xf numFmtId="0" fontId="19" fillId="0" borderId="0" xfId="36" applyFont="1" applyFill="1" applyBorder="1" applyAlignment="1" applyProtection="1">
      <alignment horizontal="center"/>
    </xf>
    <xf numFmtId="0" fontId="0" fillId="0" borderId="0" xfId="0" applyFill="1" applyAlignment="1" applyProtection="1"/>
    <xf numFmtId="0" fontId="6" fillId="0" borderId="0" xfId="36" applyFont="1" applyFill="1" applyBorder="1" applyAlignment="1" applyProtection="1">
      <alignment horizontal="center"/>
    </xf>
    <xf numFmtId="0" fontId="19" fillId="0" borderId="0" xfId="36" applyFont="1" applyFill="1" applyBorder="1" applyAlignment="1" applyProtection="1"/>
    <xf numFmtId="0" fontId="21" fillId="0" borderId="0" xfId="0" applyFont="1" applyFill="1" applyBorder="1" applyAlignment="1" applyProtection="1"/>
    <xf numFmtId="0" fontId="20" fillId="0" borderId="0" xfId="36" applyFont="1" applyFill="1" applyBorder="1" applyAlignment="1" applyProtection="1"/>
    <xf numFmtId="0" fontId="6" fillId="0" borderId="0" xfId="36" applyFont="1" applyFill="1" applyBorder="1" applyAlignment="1" applyProtection="1">
      <alignment vertical="center"/>
    </xf>
    <xf numFmtId="1" fontId="23" fillId="0" borderId="0" xfId="30" applyNumberFormat="1" applyFont="1" applyFill="1" applyBorder="1" applyAlignment="1" applyProtection="1">
      <alignment horizontal="right" vertical="center" indent="2"/>
    </xf>
    <xf numFmtId="0" fontId="12" fillId="0" borderId="21" xfId="36" applyFont="1" applyFill="1" applyBorder="1" applyAlignment="1" applyProtection="1">
      <alignment horizontal="left" vertical="center" wrapText="1" indent="1"/>
    </xf>
    <xf numFmtId="3" fontId="23" fillId="0" borderId="0" xfId="30" applyNumberFormat="1" applyFont="1" applyFill="1" applyBorder="1" applyAlignment="1" applyProtection="1">
      <alignment horizontal="right" vertical="center" indent="2"/>
    </xf>
    <xf numFmtId="1" fontId="20" fillId="0" borderId="28" xfId="36" applyNumberFormat="1" applyFont="1" applyFill="1" applyBorder="1" applyAlignment="1" applyProtection="1">
      <alignment horizontal="center"/>
    </xf>
    <xf numFmtId="0" fontId="0" fillId="0" borderId="21" xfId="0" applyFill="1" applyBorder="1" applyAlignment="1" applyProtection="1">
      <alignment horizontal="left" vertical="center" wrapText="1" indent="1"/>
    </xf>
    <xf numFmtId="0" fontId="0" fillId="0" borderId="0" xfId="0" applyBorder="1" applyAlignment="1"/>
    <xf numFmtId="0" fontId="12" fillId="0" borderId="22" xfId="36" applyFont="1" applyFill="1" applyBorder="1" applyAlignment="1" applyProtection="1">
      <alignment horizontal="center" vertical="center" wrapText="1"/>
    </xf>
    <xf numFmtId="3" fontId="8" fillId="0" borderId="0" xfId="36" applyNumberFormat="1" applyFont="1" applyFill="1" applyBorder="1" applyAlignment="1" applyProtection="1">
      <alignment horizontal="right" vertical="center" indent="1"/>
      <protection locked="0"/>
    </xf>
    <xf numFmtId="0" fontId="0" fillId="0" borderId="24" xfId="0" applyFill="1" applyBorder="1" applyAlignment="1" applyProtection="1">
      <alignment horizontal="center" vertical="center" textRotation="90" wrapText="1"/>
    </xf>
    <xf numFmtId="0" fontId="0" fillId="0" borderId="21" xfId="0" applyFill="1" applyBorder="1" applyAlignment="1" applyProtection="1">
      <alignment horizontal="left" wrapText="1" indent="1"/>
    </xf>
    <xf numFmtId="3" fontId="8" fillId="0" borderId="11" xfId="36" applyNumberFormat="1" applyFont="1" applyFill="1" applyBorder="1" applyAlignment="1" applyProtection="1">
      <alignment horizontal="right" vertical="center" indent="1"/>
      <protection locked="0"/>
    </xf>
    <xf numFmtId="3" fontId="8" fillId="0" borderId="24" xfId="36" applyNumberFormat="1" applyFont="1" applyFill="1" applyBorder="1" applyAlignment="1" applyProtection="1">
      <alignment horizontal="right" vertical="center" indent="1"/>
      <protection locked="0"/>
    </xf>
    <xf numFmtId="3" fontId="8" fillId="0" borderId="21" xfId="36" applyNumberFormat="1" applyFont="1" applyFill="1" applyBorder="1" applyAlignment="1" applyProtection="1">
      <alignment horizontal="right" vertical="center" indent="1"/>
      <protection locked="0"/>
    </xf>
    <xf numFmtId="165" fontId="12" fillId="0" borderId="59" xfId="36" applyNumberFormat="1" applyFont="1" applyFill="1" applyBorder="1" applyAlignment="1" applyProtection="1">
      <alignment horizontal="center" vertical="center"/>
    </xf>
    <xf numFmtId="165" fontId="12" fillId="0" borderId="54" xfId="36" applyNumberFormat="1" applyFont="1" applyFill="1" applyBorder="1" applyAlignment="1" applyProtection="1">
      <alignment horizontal="center" vertical="center"/>
    </xf>
    <xf numFmtId="165" fontId="12" fillId="0" borderId="60" xfId="36" applyNumberFormat="1" applyFont="1" applyFill="1" applyBorder="1" applyAlignment="1" applyProtection="1">
      <alignment horizontal="center" vertical="center"/>
    </xf>
    <xf numFmtId="3" fontId="23" fillId="25" borderId="0" xfId="30" applyNumberFormat="1" applyFont="1" applyFill="1" applyBorder="1" applyAlignment="1" applyProtection="1">
      <alignment horizontal="right" vertical="center" indent="2"/>
    </xf>
    <xf numFmtId="165" fontId="18" fillId="0" borderId="0" xfId="36" applyNumberFormat="1" applyFont="1" applyFill="1" applyBorder="1" applyAlignment="1" applyProtection="1">
      <alignment vertical="center"/>
    </xf>
    <xf numFmtId="166" fontId="23" fillId="0" borderId="0" xfId="36" applyNumberFormat="1" applyFont="1" applyFill="1" applyBorder="1" applyAlignment="1" applyProtection="1">
      <alignment horizontal="right" vertical="center"/>
    </xf>
    <xf numFmtId="0" fontId="68" fillId="0" borderId="0" xfId="30" applyFont="1" applyFill="1" applyAlignment="1" applyProtection="1">
      <alignment horizontal="left" vertical="center"/>
    </xf>
    <xf numFmtId="0" fontId="12" fillId="0" borderId="0" xfId="0" applyFont="1" applyAlignment="1" applyProtection="1">
      <alignment horizontal="left" vertical="center"/>
    </xf>
    <xf numFmtId="0" fontId="64" fillId="0" borderId="0" xfId="0" applyFont="1" applyFill="1" applyAlignment="1" applyProtection="1">
      <alignment horizontal="left" vertical="center"/>
    </xf>
    <xf numFmtId="0" fontId="0" fillId="0" borderId="0" xfId="0" applyProtection="1"/>
    <xf numFmtId="0" fontId="15" fillId="0" borderId="0" xfId="0" applyFont="1" applyFill="1" applyProtection="1"/>
    <xf numFmtId="0" fontId="63" fillId="0" borderId="0" xfId="0" applyFont="1" applyProtection="1"/>
    <xf numFmtId="0" fontId="8" fillId="0" borderId="0" xfId="0" applyFont="1" applyAlignment="1" applyProtection="1">
      <alignment horizontal="left" vertical="center"/>
    </xf>
    <xf numFmtId="0" fontId="8" fillId="0" borderId="0" xfId="0" applyFont="1" applyFill="1" applyAlignment="1" applyProtection="1">
      <alignment horizontal="left" vertical="center"/>
    </xf>
    <xf numFmtId="0" fontId="18" fillId="0" borderId="0" xfId="0" applyFont="1" applyBorder="1" applyAlignment="1" applyProtection="1">
      <alignment horizontal="center" vertical="center"/>
    </xf>
    <xf numFmtId="0" fontId="18" fillId="33" borderId="56" xfId="0" applyFont="1" applyFill="1" applyBorder="1" applyAlignment="1" applyProtection="1">
      <alignment horizontal="center" vertical="center" wrapText="1"/>
    </xf>
    <xf numFmtId="0" fontId="18" fillId="33" borderId="14" xfId="0" applyFont="1" applyFill="1" applyBorder="1" applyAlignment="1" applyProtection="1">
      <alignment horizontal="center" vertical="center"/>
    </xf>
    <xf numFmtId="3" fontId="16" fillId="0" borderId="44" xfId="0" applyNumberFormat="1" applyFont="1" applyBorder="1" applyAlignment="1" applyProtection="1">
      <alignment horizontal="center" vertical="center"/>
      <protection locked="0"/>
    </xf>
    <xf numFmtId="3" fontId="16" fillId="0" borderId="40" xfId="0" applyNumberFormat="1" applyFont="1" applyBorder="1" applyAlignment="1" applyProtection="1">
      <alignment horizontal="center" vertical="center"/>
      <protection locked="0"/>
    </xf>
    <xf numFmtId="0" fontId="18" fillId="33" borderId="25" xfId="0" applyFont="1" applyFill="1" applyBorder="1" applyAlignment="1" applyProtection="1">
      <alignment horizontal="center" vertical="center" wrapText="1"/>
    </xf>
    <xf numFmtId="0" fontId="18" fillId="33" borderId="24" xfId="0" applyFont="1" applyFill="1" applyBorder="1" applyAlignment="1" applyProtection="1">
      <alignment horizontal="center" vertical="center" wrapText="1"/>
    </xf>
    <xf numFmtId="0" fontId="69" fillId="0" borderId="0" xfId="0" applyFont="1" applyProtection="1"/>
    <xf numFmtId="0" fontId="22" fillId="0" borderId="0" xfId="0" applyFont="1" applyFill="1" applyProtection="1"/>
    <xf numFmtId="0" fontId="27" fillId="0" borderId="0" xfId="0" applyFont="1" applyProtection="1"/>
    <xf numFmtId="0" fontId="0" fillId="0" borderId="0" xfId="0" applyBorder="1" applyAlignment="1">
      <alignment vertical="center" wrapText="1"/>
    </xf>
    <xf numFmtId="0" fontId="0" fillId="0" borderId="22" xfId="0" applyBorder="1" applyAlignment="1" applyProtection="1">
      <alignment vertical="center" wrapText="1"/>
    </xf>
    <xf numFmtId="0" fontId="15" fillId="0" borderId="0" xfId="0" applyFont="1" applyFill="1" applyBorder="1" applyProtection="1"/>
    <xf numFmtId="0" fontId="0" fillId="0" borderId="0" xfId="0" applyFill="1" applyBorder="1" applyProtection="1"/>
    <xf numFmtId="0" fontId="18" fillId="0" borderId="0" xfId="0" applyFont="1" applyFill="1" applyBorder="1" applyAlignment="1" applyProtection="1">
      <alignment horizontal="left" vertical="center"/>
    </xf>
    <xf numFmtId="0" fontId="63" fillId="0" borderId="0" xfId="0" applyFont="1" applyFill="1" applyBorder="1" applyProtection="1"/>
    <xf numFmtId="0" fontId="10" fillId="0" borderId="19" xfId="30" applyFont="1" applyFill="1" applyBorder="1" applyAlignment="1" applyProtection="1">
      <alignment horizontal="left" vertical="center" indent="1"/>
      <protection locked="0"/>
    </xf>
    <xf numFmtId="0" fontId="12" fillId="0" borderId="35" xfId="36" applyFont="1" applyFill="1" applyBorder="1" applyAlignment="1" applyProtection="1">
      <alignment horizontal="center" vertical="center" wrapText="1"/>
    </xf>
    <xf numFmtId="0" fontId="37" fillId="0" borderId="35" xfId="36" applyFont="1" applyFill="1" applyBorder="1" applyAlignment="1" applyProtection="1">
      <alignment horizontal="center" vertical="center" wrapText="1"/>
    </xf>
    <xf numFmtId="0" fontId="0" fillId="0" borderId="0" xfId="0" applyAlignment="1">
      <alignment horizontal="center" vertical="center"/>
    </xf>
    <xf numFmtId="0" fontId="10" fillId="0" borderId="0" xfId="0" applyFont="1"/>
    <xf numFmtId="0" fontId="0" fillId="0" borderId="21" xfId="0" applyFill="1" applyBorder="1" applyAlignment="1"/>
    <xf numFmtId="0" fontId="10" fillId="26" borderId="34" xfId="36" applyFont="1" applyFill="1" applyBorder="1" applyAlignment="1" applyProtection="1">
      <alignment horizontal="left" vertical="center"/>
    </xf>
    <xf numFmtId="0" fontId="0" fillId="0" borderId="19" xfId="0" applyFill="1" applyBorder="1" applyAlignment="1"/>
    <xf numFmtId="0" fontId="61" fillId="0" borderId="0" xfId="36" applyFont="1" applyFill="1" applyAlignment="1" applyProtection="1"/>
    <xf numFmtId="0" fontId="10" fillId="0" borderId="22" xfId="36" applyFont="1" applyFill="1" applyBorder="1" applyAlignment="1" applyProtection="1">
      <alignment horizontal="center" vertical="center" wrapText="1"/>
    </xf>
    <xf numFmtId="0" fontId="0" fillId="0" borderId="22" xfId="0" applyFill="1" applyBorder="1" applyAlignment="1"/>
    <xf numFmtId="0" fontId="0" fillId="0" borderId="0" xfId="0" applyFill="1" applyBorder="1" applyAlignment="1"/>
    <xf numFmtId="0" fontId="61" fillId="0" borderId="0" xfId="36" applyFont="1" applyFill="1" applyBorder="1" applyAlignment="1" applyProtection="1"/>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ill="1" applyBorder="1" applyAlignment="1">
      <alignment horizontal="center"/>
    </xf>
    <xf numFmtId="0" fontId="8" fillId="0" borderId="0" xfId="36" applyFont="1" applyFill="1" applyBorder="1" applyAlignment="1" applyProtection="1">
      <alignment horizontal="left" vertical="center" wrapText="1"/>
    </xf>
    <xf numFmtId="3" fontId="38" fillId="0" borderId="0" xfId="30" applyNumberFormat="1" applyFont="1" applyFill="1" applyBorder="1" applyAlignment="1" applyProtection="1">
      <alignment horizontal="center" vertical="center"/>
    </xf>
    <xf numFmtId="0" fontId="16" fillId="0" borderId="0" xfId="36" applyFont="1" applyFill="1" applyBorder="1" applyAlignment="1" applyProtection="1">
      <alignment horizontal="left" vertical="top" wrapText="1"/>
    </xf>
    <xf numFmtId="0" fontId="6" fillId="0" borderId="0" xfId="36" applyFont="1" applyFill="1" applyBorder="1" applyAlignment="1" applyProtection="1">
      <alignment horizontal="left" wrapText="1" indent="2"/>
    </xf>
    <xf numFmtId="0" fontId="16" fillId="0" borderId="0" xfId="36" applyFont="1" applyFill="1" applyBorder="1" applyAlignment="1" applyProtection="1">
      <alignment horizontal="left" vertical="top" wrapText="1" indent="2"/>
    </xf>
    <xf numFmtId="0" fontId="21"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ill="1" applyBorder="1" applyAlignment="1">
      <alignment horizontal="left"/>
    </xf>
    <xf numFmtId="3" fontId="25" fillId="0" borderId="17" xfId="30" applyNumberFormat="1" applyFont="1" applyFill="1" applyBorder="1" applyAlignment="1" applyProtection="1">
      <alignment horizontal="right" vertical="center" indent="2"/>
    </xf>
    <xf numFmtId="165" fontId="8" fillId="0" borderId="34" xfId="36" applyNumberFormat="1" applyFont="1" applyFill="1" applyBorder="1" applyAlignment="1" applyProtection="1">
      <alignment horizontal="right" vertical="center" wrapText="1" indent="1"/>
      <protection locked="0"/>
    </xf>
    <xf numFmtId="0" fontId="8" fillId="0" borderId="21" xfId="36" applyFont="1" applyFill="1" applyBorder="1" applyAlignment="1" applyProtection="1">
      <alignment horizontal="center" vertical="center" wrapText="1"/>
      <protection locked="0"/>
    </xf>
    <xf numFmtId="167" fontId="8" fillId="0" borderId="34" xfId="36" applyNumberFormat="1" applyFont="1" applyFill="1" applyBorder="1" applyAlignment="1" applyProtection="1">
      <alignment horizontal="right" vertical="center" wrapText="1" indent="1"/>
    </xf>
    <xf numFmtId="0" fontId="8" fillId="0" borderId="21" xfId="36" applyFont="1" applyFill="1" applyBorder="1" applyAlignment="1" applyProtection="1">
      <alignment horizontal="left" vertical="center" wrapText="1"/>
    </xf>
    <xf numFmtId="167" fontId="8" fillId="0" borderId="61" xfId="36" applyNumberFormat="1" applyFont="1" applyFill="1" applyBorder="1" applyAlignment="1" applyProtection="1">
      <alignment horizontal="right" vertical="center" wrapText="1" indent="1"/>
    </xf>
    <xf numFmtId="0" fontId="8" fillId="0" borderId="18" xfId="36" applyFont="1" applyFill="1" applyBorder="1" applyAlignment="1" applyProtection="1">
      <alignment horizontal="left" vertical="center" wrapText="1"/>
    </xf>
    <xf numFmtId="49" fontId="10" fillId="0" borderId="0" xfId="0" applyNumberFormat="1" applyFont="1" applyFill="1" applyBorder="1" applyAlignment="1" applyProtection="1">
      <alignment horizontal="left" vertical="center"/>
    </xf>
    <xf numFmtId="49" fontId="18" fillId="0" borderId="21"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center" vertical="center"/>
    </xf>
    <xf numFmtId="49" fontId="25" fillId="0" borderId="17" xfId="0" applyNumberFormat="1" applyFont="1" applyFill="1" applyBorder="1" applyAlignment="1" applyProtection="1">
      <alignment horizontal="center" vertical="center"/>
    </xf>
    <xf numFmtId="167" fontId="25" fillId="0" borderId="0" xfId="0" applyNumberFormat="1" applyFont="1" applyFill="1" applyBorder="1" applyAlignment="1" applyProtection="1">
      <alignment horizontal="right" vertical="center" indent="1"/>
    </xf>
    <xf numFmtId="49" fontId="25" fillId="0" borderId="18" xfId="0" applyNumberFormat="1" applyFont="1" applyFill="1" applyBorder="1" applyAlignment="1" applyProtection="1">
      <alignment horizontal="center" vertical="center"/>
    </xf>
    <xf numFmtId="0" fontId="11" fillId="0" borderId="0" xfId="0" applyFont="1" applyFill="1" applyBorder="1" applyAlignment="1">
      <alignment horizontal="left" wrapText="1"/>
    </xf>
    <xf numFmtId="0" fontId="8" fillId="0" borderId="11" xfId="36" applyFont="1" applyFill="1" applyBorder="1" applyAlignment="1" applyProtection="1">
      <alignment horizontal="center" vertical="center" wrapText="1"/>
      <protection locked="0"/>
    </xf>
    <xf numFmtId="0" fontId="8" fillId="0" borderId="0" xfId="36" applyFont="1" applyFill="1" applyBorder="1" applyAlignment="1" applyProtection="1">
      <alignment horizontal="right" vertical="center" wrapText="1"/>
    </xf>
    <xf numFmtId="49" fontId="18" fillId="0" borderId="22" xfId="0"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center" indent="2"/>
    </xf>
    <xf numFmtId="0" fontId="18" fillId="0" borderId="0" xfId="0" applyFont="1" applyFill="1" applyBorder="1" applyAlignment="1">
      <alignment horizontal="left" vertical="center" indent="2"/>
    </xf>
    <xf numFmtId="165" fontId="10" fillId="0" borderId="62" xfId="30" applyNumberFormat="1" applyFont="1" applyFill="1" applyBorder="1" applyAlignment="1" applyProtection="1">
      <alignment horizontal="right" vertical="center" indent="1"/>
    </xf>
    <xf numFmtId="0" fontId="8" fillId="0" borderId="63" xfId="36" applyFont="1" applyFill="1" applyBorder="1" applyAlignment="1" applyProtection="1">
      <alignment horizontal="left" vertical="center" wrapText="1"/>
    </xf>
    <xf numFmtId="3" fontId="25" fillId="0" borderId="64" xfId="30" applyNumberFormat="1" applyFont="1" applyFill="1" applyBorder="1" applyAlignment="1" applyProtection="1">
      <alignment horizontal="right" vertical="center" indent="2"/>
    </xf>
    <xf numFmtId="167" fontId="8" fillId="0" borderId="63" xfId="36" applyNumberFormat="1" applyFont="1" applyFill="1" applyBorder="1" applyAlignment="1" applyProtection="1">
      <alignment horizontal="right" vertical="center" wrapText="1" indent="1"/>
    </xf>
    <xf numFmtId="0" fontId="8" fillId="0" borderId="65" xfId="36" applyFont="1" applyFill="1" applyBorder="1" applyAlignment="1" applyProtection="1">
      <alignment horizontal="left" vertical="center" wrapText="1"/>
    </xf>
    <xf numFmtId="0" fontId="0" fillId="0" borderId="0" xfId="0" applyFill="1" applyBorder="1" applyAlignment="1">
      <alignment horizontal="center" vertical="center"/>
    </xf>
    <xf numFmtId="0" fontId="10" fillId="26" borderId="24" xfId="36" applyFont="1" applyFill="1" applyBorder="1" applyAlignment="1" applyProtection="1">
      <alignment horizontal="right" vertical="center"/>
    </xf>
    <xf numFmtId="0" fontId="18" fillId="26" borderId="54" xfId="36" applyFont="1" applyFill="1" applyBorder="1" applyAlignment="1" applyProtection="1">
      <alignment horizontal="left" vertical="center" wrapText="1" indent="1"/>
    </xf>
    <xf numFmtId="0" fontId="20" fillId="26" borderId="17" xfId="36" applyFont="1" applyFill="1" applyBorder="1" applyAlignment="1" applyProtection="1">
      <alignment horizontal="center"/>
    </xf>
    <xf numFmtId="166" fontId="25" fillId="26" borderId="17" xfId="36" applyNumberFormat="1" applyFont="1" applyFill="1" applyBorder="1" applyAlignment="1" applyProtection="1">
      <alignment vertical="center"/>
    </xf>
    <xf numFmtId="166" fontId="19" fillId="26" borderId="17" xfId="36" applyNumberFormat="1" applyFont="1" applyFill="1" applyBorder="1" applyAlignment="1" applyProtection="1">
      <alignment horizontal="center"/>
    </xf>
    <xf numFmtId="0" fontId="21" fillId="26" borderId="17" xfId="0" applyFont="1" applyFill="1" applyBorder="1" applyAlignment="1" applyProtection="1">
      <alignment horizontal="center" vertical="center" wrapText="1"/>
    </xf>
    <xf numFmtId="3" fontId="38" fillId="26" borderId="17" xfId="30" applyNumberFormat="1" applyFont="1" applyFill="1" applyBorder="1" applyAlignment="1" applyProtection="1">
      <alignment horizontal="center" vertical="center"/>
    </xf>
    <xf numFmtId="49" fontId="25" fillId="26" borderId="17" xfId="0" applyNumberFormat="1" applyFont="1" applyFill="1" applyBorder="1" applyAlignment="1" applyProtection="1">
      <alignment horizontal="center" vertical="center"/>
    </xf>
    <xf numFmtId="1" fontId="38" fillId="26" borderId="64" xfId="30" applyNumberFormat="1" applyFont="1" applyFill="1" applyBorder="1" applyAlignment="1" applyProtection="1">
      <alignment horizontal="center" vertical="center"/>
    </xf>
    <xf numFmtId="165" fontId="8" fillId="26" borderId="0" xfId="36" applyNumberFormat="1" applyFont="1" applyFill="1" applyBorder="1" applyAlignment="1" applyProtection="1">
      <alignment horizontal="right" vertical="center" wrapText="1" indent="1"/>
    </xf>
    <xf numFmtId="0" fontId="8" fillId="26" borderId="0" xfId="36" applyFont="1" applyFill="1" applyBorder="1" applyAlignment="1" applyProtection="1">
      <alignment horizontal="center" vertical="center" wrapText="1"/>
    </xf>
    <xf numFmtId="9" fontId="8" fillId="26" borderId="0" xfId="36" applyNumberFormat="1" applyFont="1" applyFill="1" applyBorder="1" applyAlignment="1" applyProtection="1">
      <alignment horizontal="right" vertical="center" wrapText="1" indent="1"/>
    </xf>
    <xf numFmtId="170" fontId="0" fillId="26" borderId="18" xfId="0" applyNumberFormat="1" applyFill="1" applyBorder="1" applyAlignment="1">
      <alignment horizontal="right" vertical="center" wrapText="1"/>
    </xf>
    <xf numFmtId="4" fontId="25" fillId="26" borderId="0" xfId="30" applyNumberFormat="1" applyFont="1" applyFill="1" applyBorder="1" applyAlignment="1" applyProtection="1">
      <alignment horizontal="right" vertical="center" indent="2"/>
    </xf>
    <xf numFmtId="167" fontId="8" fillId="26" borderId="22" xfId="36" applyNumberFormat="1" applyFont="1" applyFill="1" applyBorder="1" applyAlignment="1" applyProtection="1">
      <alignment horizontal="right" vertical="center" wrapText="1" indent="1"/>
    </xf>
    <xf numFmtId="167" fontId="8" fillId="26" borderId="18" xfId="36" applyNumberFormat="1" applyFont="1" applyFill="1" applyBorder="1" applyAlignment="1" applyProtection="1">
      <alignment horizontal="right" vertical="center" wrapText="1" indent="1"/>
    </xf>
    <xf numFmtId="167" fontId="8" fillId="26" borderId="0" xfId="36" applyNumberFormat="1" applyFont="1" applyFill="1" applyBorder="1" applyAlignment="1" applyProtection="1">
      <alignment horizontal="right" vertical="center" wrapText="1" indent="1"/>
    </xf>
    <xf numFmtId="4" fontId="25" fillId="26" borderId="0" xfId="0" applyNumberFormat="1" applyFont="1" applyFill="1" applyBorder="1" applyAlignment="1" applyProtection="1">
      <alignment horizontal="center" vertical="center"/>
    </xf>
    <xf numFmtId="167" fontId="25" fillId="26" borderId="0" xfId="0" applyNumberFormat="1" applyFont="1" applyFill="1" applyBorder="1" applyAlignment="1" applyProtection="1">
      <alignment horizontal="right" vertical="center" indent="1"/>
    </xf>
    <xf numFmtId="167" fontId="25" fillId="26" borderId="18" xfId="0" applyNumberFormat="1" applyFont="1" applyFill="1" applyBorder="1" applyAlignment="1" applyProtection="1">
      <alignment horizontal="right" vertical="center" indent="1"/>
    </xf>
    <xf numFmtId="166" fontId="19" fillId="26" borderId="18" xfId="36" applyNumberFormat="1" applyFont="1" applyFill="1" applyBorder="1" applyAlignment="1" applyProtection="1">
      <alignment horizontal="center"/>
    </xf>
    <xf numFmtId="0" fontId="49" fillId="26" borderId="0" xfId="0" applyFont="1" applyFill="1" applyBorder="1" applyAlignment="1" applyProtection="1">
      <alignment horizontal="center" vertical="center" wrapText="1"/>
    </xf>
    <xf numFmtId="0" fontId="49" fillId="26" borderId="18" xfId="0" applyFont="1" applyFill="1" applyBorder="1" applyAlignment="1" applyProtection="1">
      <alignment horizontal="center" vertical="center" wrapText="1"/>
    </xf>
    <xf numFmtId="1" fontId="38" fillId="26" borderId="17" xfId="30" applyNumberFormat="1" applyFont="1" applyFill="1" applyBorder="1" applyAlignment="1" applyProtection="1">
      <alignment horizontal="center" vertical="center"/>
    </xf>
    <xf numFmtId="1" fontId="10" fillId="26" borderId="0" xfId="30" applyNumberFormat="1" applyFont="1" applyFill="1" applyBorder="1" applyAlignment="1" applyProtection="1">
      <alignment horizontal="right" vertical="center" indent="1"/>
    </xf>
    <xf numFmtId="3" fontId="10" fillId="26" borderId="0" xfId="30" applyNumberFormat="1" applyFont="1" applyFill="1" applyBorder="1" applyAlignment="1" applyProtection="1">
      <alignment horizontal="right" vertical="center" indent="2"/>
    </xf>
    <xf numFmtId="0" fontId="12" fillId="26" borderId="0" xfId="0" applyFont="1" applyFill="1" applyBorder="1" applyAlignment="1">
      <alignment horizontal="right" vertical="center"/>
    </xf>
    <xf numFmtId="167" fontId="8" fillId="26" borderId="65" xfId="36" applyNumberFormat="1" applyFont="1" applyFill="1" applyBorder="1" applyAlignment="1" applyProtection="1">
      <alignment horizontal="right" vertical="center" wrapText="1" indent="1"/>
    </xf>
    <xf numFmtId="0" fontId="13" fillId="26" borderId="66" xfId="0" applyFont="1" applyFill="1" applyBorder="1" applyAlignment="1">
      <alignment horizontal="center" vertical="center" wrapText="1"/>
    </xf>
    <xf numFmtId="0" fontId="13" fillId="26" borderId="60" xfId="0" applyFont="1" applyFill="1" applyBorder="1" applyAlignment="1">
      <alignment horizontal="center" vertical="center"/>
    </xf>
    <xf numFmtId="0" fontId="10" fillId="33" borderId="67" xfId="30" applyFont="1" applyFill="1" applyBorder="1" applyAlignment="1" applyProtection="1">
      <alignment horizontal="left" vertical="center" indent="1"/>
    </xf>
    <xf numFmtId="0" fontId="10" fillId="33" borderId="68" xfId="30" applyFont="1" applyFill="1" applyBorder="1" applyAlignment="1" applyProtection="1">
      <alignment horizontal="left" vertical="center" indent="1"/>
    </xf>
    <xf numFmtId="0" fontId="10" fillId="33" borderId="33" xfId="30" applyFont="1" applyFill="1" applyBorder="1" applyAlignment="1" applyProtection="1">
      <alignment horizontal="center" vertical="center" wrapText="1"/>
    </xf>
    <xf numFmtId="3" fontId="12" fillId="0" borderId="20" xfId="0" applyNumberFormat="1" applyFont="1" applyBorder="1" applyAlignment="1" applyProtection="1">
      <alignment horizontal="right" vertical="center"/>
      <protection locked="0"/>
    </xf>
    <xf numFmtId="3" fontId="8" fillId="30" borderId="24" xfId="36" applyNumberFormat="1" applyFont="1" applyFill="1" applyBorder="1" applyAlignment="1" applyProtection="1">
      <alignment horizontal="right" vertical="center" indent="1"/>
      <protection locked="0"/>
    </xf>
    <xf numFmtId="0" fontId="68" fillId="0" borderId="0" xfId="30" applyFont="1" applyFill="1" applyAlignment="1" applyProtection="1">
      <alignment vertical="center"/>
    </xf>
    <xf numFmtId="0" fontId="12" fillId="0" borderId="0" xfId="0" applyFont="1" applyAlignment="1" applyProtection="1">
      <alignment vertical="center"/>
    </xf>
    <xf numFmtId="0" fontId="18" fillId="0" borderId="20" xfId="0" applyFont="1" applyBorder="1" applyAlignment="1" applyProtection="1">
      <alignment horizontal="center" vertical="center"/>
    </xf>
    <xf numFmtId="0" fontId="20" fillId="0" borderId="0" xfId="36" applyFont="1" applyFill="1" applyAlignment="1" applyProtection="1"/>
    <xf numFmtId="3" fontId="18" fillId="0" borderId="67" xfId="0" applyNumberFormat="1" applyFont="1" applyBorder="1" applyAlignment="1" applyProtection="1">
      <alignment horizontal="center" vertical="center"/>
    </xf>
    <xf numFmtId="9" fontId="18" fillId="0" borderId="57" xfId="0" applyNumberFormat="1" applyFont="1" applyBorder="1" applyAlignment="1" applyProtection="1">
      <alignment horizontal="center" vertical="center"/>
    </xf>
    <xf numFmtId="0" fontId="18" fillId="34" borderId="28" xfId="36" applyFont="1" applyFill="1" applyBorder="1" applyAlignment="1" applyProtection="1">
      <alignment horizontal="center" vertical="center" wrapText="1"/>
    </xf>
    <xf numFmtId="0" fontId="6" fillId="34" borderId="28" xfId="36" applyFont="1" applyFill="1" applyBorder="1" applyAlignment="1" applyProtection="1"/>
    <xf numFmtId="0" fontId="54" fillId="0" borderId="0" xfId="0" applyFont="1"/>
    <xf numFmtId="0" fontId="2" fillId="0" borderId="26" xfId="30" applyFill="1" applyBorder="1" applyAlignment="1" applyProtection="1">
      <alignment horizontal="left" indent="1"/>
    </xf>
    <xf numFmtId="0" fontId="2" fillId="0" borderId="0" xfId="30" applyFill="1" applyBorder="1" applyAlignment="1" applyProtection="1"/>
    <xf numFmtId="2" fontId="16" fillId="26" borderId="0" xfId="0" applyNumberFormat="1" applyFont="1" applyFill="1" applyBorder="1" applyAlignment="1">
      <alignment horizontal="right" vertical="center" indent="1"/>
    </xf>
    <xf numFmtId="3" fontId="8" fillId="30" borderId="27" xfId="0" applyNumberFormat="1" applyFont="1" applyFill="1" applyBorder="1" applyAlignment="1" applyProtection="1">
      <alignment horizontal="right" vertical="center" indent="1"/>
      <protection locked="0"/>
    </xf>
    <xf numFmtId="3" fontId="8" fillId="30" borderId="22" xfId="0" applyNumberFormat="1" applyFont="1" applyFill="1" applyBorder="1" applyAlignment="1" applyProtection="1">
      <alignment horizontal="right" vertical="center" indent="1"/>
      <protection locked="0"/>
    </xf>
    <xf numFmtId="0" fontId="12" fillId="0" borderId="31" xfId="36" applyFont="1" applyFill="1" applyBorder="1" applyAlignment="1" applyProtection="1">
      <alignment horizontal="center" vertical="center" wrapText="1"/>
    </xf>
    <xf numFmtId="165" fontId="12" fillId="0" borderId="26" xfId="36" applyNumberFormat="1" applyFont="1" applyFill="1" applyBorder="1" applyAlignment="1" applyProtection="1">
      <alignment horizontal="center" vertical="center"/>
    </xf>
    <xf numFmtId="3" fontId="8" fillId="29" borderId="23" xfId="36" applyNumberFormat="1" applyFont="1" applyFill="1" applyBorder="1" applyAlignment="1" applyProtection="1">
      <alignment horizontal="right" vertical="center" indent="1"/>
      <protection locked="0"/>
    </xf>
    <xf numFmtId="0" fontId="72" fillId="26" borderId="0" xfId="0" applyFont="1" applyFill="1"/>
    <xf numFmtId="0" fontId="10" fillId="26" borderId="0" xfId="36" applyFont="1" applyFill="1" applyBorder="1" applyAlignment="1" applyProtection="1">
      <alignment horizontal="left" vertical="center"/>
    </xf>
    <xf numFmtId="0" fontId="10" fillId="26" borderId="0" xfId="36" applyFont="1" applyFill="1" applyBorder="1" applyAlignment="1" applyProtection="1">
      <alignment horizontal="left" vertical="center"/>
      <protection locked="0"/>
    </xf>
    <xf numFmtId="0" fontId="16" fillId="26" borderId="18" xfId="36" applyFont="1" applyFill="1" applyBorder="1" applyAlignment="1" applyProtection="1"/>
    <xf numFmtId="0" fontId="8" fillId="0" borderId="20" xfId="0" applyFont="1" applyBorder="1" applyAlignment="1" applyProtection="1">
      <alignment vertical="center" wrapText="1"/>
    </xf>
    <xf numFmtId="0" fontId="8" fillId="31" borderId="54" xfId="36" applyFont="1" applyFill="1" applyBorder="1" applyAlignment="1" applyProtection="1">
      <alignment horizontal="center" vertical="center" wrapText="1"/>
    </xf>
    <xf numFmtId="0" fontId="8" fillId="0" borderId="54" xfId="36" applyFont="1" applyFill="1" applyBorder="1" applyAlignment="1" applyProtection="1">
      <alignment horizontal="center" vertical="center" wrapText="1"/>
    </xf>
    <xf numFmtId="0" fontId="8" fillId="0" borderId="21" xfId="0" applyFont="1" applyBorder="1" applyAlignment="1" applyProtection="1">
      <alignment vertical="center" wrapText="1"/>
    </xf>
    <xf numFmtId="0" fontId="8" fillId="0" borderId="21" xfId="0" applyFont="1" applyFill="1" applyBorder="1" applyAlignment="1" applyProtection="1">
      <alignment horizontal="center" vertical="center" wrapText="1"/>
    </xf>
    <xf numFmtId="0" fontId="8" fillId="0" borderId="21" xfId="0" applyFont="1" applyFill="1" applyBorder="1" applyAlignment="1" applyProtection="1"/>
    <xf numFmtId="0" fontId="8" fillId="0" borderId="20" xfId="0" applyFont="1" applyFill="1" applyBorder="1" applyAlignment="1" applyProtection="1">
      <alignment horizontal="center" vertical="center" wrapText="1"/>
    </xf>
    <xf numFmtId="0" fontId="16" fillId="26" borderId="21" xfId="0" applyFont="1" applyFill="1" applyBorder="1" applyAlignment="1" applyProtection="1">
      <alignment horizontal="left" vertical="center" indent="2"/>
    </xf>
    <xf numFmtId="0" fontId="16" fillId="26" borderId="21" xfId="0" applyFont="1" applyFill="1" applyBorder="1"/>
    <xf numFmtId="0" fontId="11" fillId="26" borderId="21" xfId="36" applyFont="1" applyFill="1" applyBorder="1" applyAlignment="1" applyProtection="1">
      <alignment horizontal="center" vertical="center" wrapText="1"/>
    </xf>
    <xf numFmtId="2" fontId="16" fillId="26" borderId="22" xfId="0" applyNumberFormat="1" applyFont="1" applyFill="1" applyBorder="1" applyAlignment="1" applyProtection="1">
      <alignment horizontal="right" vertical="center" indent="1"/>
      <protection locked="0"/>
    </xf>
    <xf numFmtId="0" fontId="16" fillId="26" borderId="26" xfId="0" applyFont="1" applyFill="1" applyBorder="1" applyAlignment="1" applyProtection="1">
      <alignment horizontal="center" vertical="center" wrapText="1"/>
    </xf>
    <xf numFmtId="0" fontId="16" fillId="26" borderId="21" xfId="0" applyFont="1" applyFill="1" applyBorder="1" applyAlignment="1" applyProtection="1">
      <alignment horizontal="center" vertical="center" wrapText="1"/>
    </xf>
    <xf numFmtId="2" fontId="16" fillId="26" borderId="0" xfId="0" applyNumberFormat="1" applyFont="1" applyFill="1" applyBorder="1" applyAlignment="1" applyProtection="1">
      <alignment horizontal="right" vertical="center" indent="1"/>
      <protection locked="0"/>
    </xf>
    <xf numFmtId="0" fontId="12" fillId="0" borderId="23" xfId="36" applyFont="1" applyFill="1" applyBorder="1" applyAlignment="1" applyProtection="1">
      <alignment horizontal="center" vertical="center" wrapText="1"/>
    </xf>
    <xf numFmtId="0" fontId="16" fillId="26" borderId="0" xfId="0" applyFont="1" applyFill="1" applyBorder="1" applyAlignment="1"/>
    <xf numFmtId="0" fontId="16" fillId="26" borderId="21" xfId="36" applyFont="1" applyFill="1" applyBorder="1" applyAlignment="1" applyProtection="1">
      <alignment horizontal="left" vertical="center" wrapText="1" indent="1"/>
    </xf>
    <xf numFmtId="0" fontId="16" fillId="26" borderId="21" xfId="0" applyFont="1" applyFill="1" applyBorder="1" applyAlignment="1"/>
    <xf numFmtId="0" fontId="0" fillId="0" borderId="0" xfId="0" applyFill="1" applyBorder="1"/>
    <xf numFmtId="0" fontId="12" fillId="0" borderId="0" xfId="0" applyFont="1" applyFill="1" applyBorder="1" applyAlignment="1" applyProtection="1">
      <alignment vertical="center"/>
    </xf>
    <xf numFmtId="0" fontId="1" fillId="0" borderId="0" xfId="0" applyFont="1" applyFill="1"/>
    <xf numFmtId="0" fontId="1" fillId="0" borderId="0" xfId="0" applyFont="1" applyFill="1" applyAlignment="1"/>
    <xf numFmtId="0" fontId="1" fillId="0" borderId="0" xfId="0" applyFont="1" applyFill="1" applyBorder="1"/>
    <xf numFmtId="0" fontId="1" fillId="0" borderId="0" xfId="0" applyFont="1" applyFill="1" applyBorder="1" applyAlignment="1" applyProtection="1">
      <alignment vertical="center"/>
    </xf>
    <xf numFmtId="0" fontId="11" fillId="31" borderId="11" xfId="36" applyFont="1" applyFill="1" applyBorder="1" applyAlignment="1" applyProtection="1">
      <alignment horizontal="center" vertical="center" wrapText="1"/>
    </xf>
    <xf numFmtId="0" fontId="11" fillId="0" borderId="35" xfId="36" applyFont="1" applyFill="1" applyBorder="1" applyAlignment="1" applyProtection="1">
      <alignment horizontal="center" vertical="center" wrapText="1"/>
    </xf>
    <xf numFmtId="0" fontId="11" fillId="0" borderId="11" xfId="36" applyFont="1" applyFill="1" applyBorder="1" applyAlignment="1" applyProtection="1">
      <alignment horizontal="center" vertical="center" wrapText="1"/>
    </xf>
    <xf numFmtId="0" fontId="0" fillId="0" borderId="0" xfId="0" applyBorder="1" applyAlignment="1">
      <alignment horizontal="center" vertical="center"/>
    </xf>
    <xf numFmtId="0" fontId="13" fillId="26" borderId="54" xfId="0" applyFont="1" applyFill="1" applyBorder="1" applyAlignment="1">
      <alignment horizontal="center" vertical="center"/>
    </xf>
    <xf numFmtId="0" fontId="0" fillId="0" borderId="28" xfId="0" applyFill="1" applyBorder="1" applyAlignment="1">
      <alignment horizontal="center" vertical="center"/>
    </xf>
    <xf numFmtId="0" fontId="8" fillId="0" borderId="28" xfId="36" applyFont="1" applyFill="1" applyBorder="1" applyAlignment="1" applyProtection="1">
      <alignment horizontal="left" vertical="center" wrapText="1"/>
    </xf>
    <xf numFmtId="1" fontId="23" fillId="0" borderId="14" xfId="30" applyNumberFormat="1" applyFont="1" applyFill="1" applyBorder="1" applyAlignment="1" applyProtection="1">
      <alignment horizontal="right" vertical="center" indent="2"/>
    </xf>
    <xf numFmtId="1" fontId="23" fillId="0" borderId="28" xfId="30" applyNumberFormat="1" applyFont="1" applyFill="1" applyBorder="1" applyAlignment="1" applyProtection="1">
      <alignment horizontal="right" vertical="center" indent="2"/>
    </xf>
    <xf numFmtId="1" fontId="23" fillId="0" borderId="29" xfId="30" applyNumberFormat="1" applyFont="1" applyFill="1" applyBorder="1" applyAlignment="1" applyProtection="1">
      <alignment horizontal="right" vertical="center" indent="2"/>
    </xf>
    <xf numFmtId="0" fontId="16" fillId="26" borderId="21" xfId="0" applyFont="1" applyFill="1" applyBorder="1" applyAlignment="1" applyProtection="1">
      <alignment horizontal="center" vertical="center"/>
      <protection locked="0"/>
    </xf>
    <xf numFmtId="2" fontId="16" fillId="0" borderId="10" xfId="0" applyNumberFormat="1" applyFont="1" applyFill="1" applyBorder="1" applyAlignment="1" applyProtection="1">
      <alignment horizontal="center" vertical="center"/>
      <protection locked="0"/>
    </xf>
    <xf numFmtId="2" fontId="16" fillId="0" borderId="11" xfId="0" applyNumberFormat="1" applyFont="1" applyFill="1" applyBorder="1" applyAlignment="1" applyProtection="1">
      <alignment horizontal="center" vertical="center"/>
      <protection locked="0"/>
    </xf>
    <xf numFmtId="2" fontId="16" fillId="26" borderId="11" xfId="0" applyNumberFormat="1" applyFont="1" applyFill="1" applyBorder="1" applyAlignment="1" applyProtection="1">
      <alignment horizontal="center" vertical="center"/>
      <protection locked="0"/>
    </xf>
    <xf numFmtId="2" fontId="16" fillId="31" borderId="11" xfId="0" applyNumberFormat="1" applyFont="1" applyFill="1" applyBorder="1" applyAlignment="1" applyProtection="1">
      <alignment horizontal="center" vertical="center"/>
      <protection locked="0"/>
    </xf>
    <xf numFmtId="0" fontId="16" fillId="31" borderId="11" xfId="36" applyFont="1" applyFill="1" applyBorder="1" applyAlignment="1" applyProtection="1">
      <alignment horizontal="center" vertical="center" wrapText="1"/>
      <protection locked="0"/>
    </xf>
    <xf numFmtId="1" fontId="16" fillId="0" borderId="35" xfId="36" applyNumberFormat="1" applyFont="1" applyFill="1" applyBorder="1" applyAlignment="1" applyProtection="1">
      <alignment horizontal="center" vertical="center" wrapText="1"/>
      <protection locked="0"/>
    </xf>
    <xf numFmtId="0" fontId="73" fillId="26" borderId="11" xfId="36" applyFont="1" applyFill="1" applyBorder="1" applyAlignment="1" applyProtection="1">
      <alignment horizontal="center" vertical="center" wrapText="1"/>
      <protection locked="0"/>
    </xf>
    <xf numFmtId="2" fontId="16" fillId="31" borderId="10" xfId="0" applyNumberFormat="1" applyFont="1" applyFill="1" applyBorder="1" applyAlignment="1" applyProtection="1">
      <alignment horizontal="center" vertical="center"/>
      <protection locked="0"/>
    </xf>
    <xf numFmtId="49" fontId="73" fillId="26" borderId="0" xfId="0" applyNumberFormat="1" applyFont="1" applyFill="1" applyBorder="1" applyAlignment="1" applyProtection="1">
      <alignment horizontal="center" vertical="center"/>
    </xf>
    <xf numFmtId="2" fontId="73" fillId="26" borderId="26" xfId="0" applyNumberFormat="1" applyFont="1" applyFill="1" applyBorder="1" applyAlignment="1" applyProtection="1">
      <alignment horizontal="center" vertical="center"/>
      <protection locked="0"/>
    </xf>
    <xf numFmtId="0" fontId="73" fillId="26" borderId="26" xfId="0" applyFont="1" applyFill="1" applyBorder="1" applyAlignment="1">
      <alignment horizontal="center" vertical="center"/>
    </xf>
    <xf numFmtId="2" fontId="16" fillId="31" borderId="31" xfId="0" applyNumberFormat="1" applyFont="1" applyFill="1" applyBorder="1" applyAlignment="1" applyProtection="1">
      <alignment horizontal="center" vertical="center"/>
      <protection locked="0"/>
    </xf>
    <xf numFmtId="2" fontId="73" fillId="26" borderId="21" xfId="0" applyNumberFormat="1" applyFont="1" applyFill="1" applyBorder="1" applyAlignment="1" applyProtection="1">
      <alignment horizontal="center" vertical="center"/>
      <protection locked="0"/>
    </xf>
    <xf numFmtId="0" fontId="16" fillId="26" borderId="0" xfId="0" applyFont="1" applyFill="1" applyBorder="1" applyAlignment="1" applyProtection="1">
      <alignment horizontal="center" vertical="center"/>
      <protection locked="0"/>
    </xf>
    <xf numFmtId="2" fontId="16" fillId="26" borderId="0" xfId="0" applyNumberFormat="1" applyFont="1" applyFill="1" applyBorder="1" applyAlignment="1" applyProtection="1">
      <alignment horizontal="center" vertical="center"/>
      <protection locked="0"/>
    </xf>
    <xf numFmtId="2" fontId="16" fillId="0" borderId="35" xfId="0" applyNumberFormat="1" applyFont="1" applyFill="1" applyBorder="1" applyAlignment="1" applyProtection="1">
      <alignment horizontal="center" vertical="center"/>
      <protection locked="0"/>
    </xf>
    <xf numFmtId="49" fontId="25" fillId="0" borderId="28" xfId="0" applyNumberFormat="1" applyFont="1" applyFill="1" applyBorder="1" applyAlignment="1" applyProtection="1">
      <alignment horizontal="center" vertical="center"/>
    </xf>
    <xf numFmtId="0" fontId="0" fillId="0" borderId="28" xfId="0" applyFill="1" applyBorder="1" applyAlignment="1">
      <alignment horizontal="right" vertical="center" wrapText="1" indent="1"/>
    </xf>
    <xf numFmtId="166" fontId="19" fillId="0" borderId="28" xfId="36" applyNumberFormat="1" applyFont="1" applyFill="1" applyBorder="1" applyAlignment="1" applyProtection="1">
      <alignment horizontal="center"/>
    </xf>
    <xf numFmtId="0" fontId="3" fillId="0" borderId="28" xfId="0" applyFont="1" applyFill="1" applyBorder="1" applyAlignment="1" applyProtection="1">
      <alignment horizontal="center" vertical="center" wrapText="1"/>
    </xf>
    <xf numFmtId="0" fontId="13" fillId="26" borderId="76" xfId="0" applyFont="1" applyFill="1" applyBorder="1" applyAlignment="1">
      <alignment horizontal="left" vertical="center"/>
    </xf>
    <xf numFmtId="0" fontId="8" fillId="0" borderId="77" xfId="36" applyFont="1" applyFill="1" applyBorder="1" applyAlignment="1" applyProtection="1">
      <alignment horizontal="left" vertical="center" wrapText="1"/>
    </xf>
    <xf numFmtId="0" fontId="8" fillId="0" borderId="17" xfId="36" applyFont="1" applyFill="1" applyBorder="1" applyAlignment="1" applyProtection="1">
      <alignment horizontal="left" vertical="center" wrapText="1"/>
    </xf>
    <xf numFmtId="0" fontId="6" fillId="0" borderId="17" xfId="36" applyFont="1" applyFill="1" applyBorder="1" applyAlignment="1" applyProtection="1"/>
    <xf numFmtId="0" fontId="18" fillId="0" borderId="17" xfId="36" applyFont="1" applyFill="1" applyBorder="1" applyAlignment="1" applyProtection="1">
      <alignment horizontal="center" vertical="center" wrapText="1"/>
    </xf>
    <xf numFmtId="0" fontId="16" fillId="0" borderId="21" xfId="36" applyFont="1" applyFill="1" applyBorder="1" applyAlignment="1" applyProtection="1">
      <alignment horizontal="center" vertical="center"/>
    </xf>
    <xf numFmtId="3" fontId="23" fillId="0" borderId="21" xfId="30" applyNumberFormat="1" applyFont="1" applyFill="1" applyBorder="1" applyAlignment="1" applyProtection="1">
      <alignment horizontal="right" vertical="center" indent="2"/>
    </xf>
    <xf numFmtId="1" fontId="23" fillId="0" borderId="21" xfId="30" applyNumberFormat="1" applyFont="1" applyFill="1" applyBorder="1" applyAlignment="1" applyProtection="1">
      <alignment horizontal="right" vertical="center" indent="2"/>
    </xf>
    <xf numFmtId="0" fontId="13" fillId="26" borderId="19" xfId="0" applyFont="1" applyFill="1" applyBorder="1" applyAlignment="1">
      <alignment horizontal="center" vertical="center"/>
    </xf>
    <xf numFmtId="49" fontId="13" fillId="0" borderId="28" xfId="0" applyNumberFormat="1" applyFont="1" applyFill="1" applyBorder="1" applyAlignment="1" applyProtection="1">
      <alignment horizontal="center" vertical="center"/>
    </xf>
    <xf numFmtId="3" fontId="25" fillId="0" borderId="28" xfId="30" applyNumberFormat="1" applyFont="1" applyFill="1" applyBorder="1" applyAlignment="1" applyProtection="1">
      <alignment horizontal="right" vertical="center" indent="2"/>
    </xf>
    <xf numFmtId="0" fontId="0" fillId="0" borderId="18" xfId="0" applyFill="1" applyBorder="1" applyAlignment="1">
      <alignment horizontal="center" vertical="center"/>
    </xf>
    <xf numFmtId="0" fontId="10" fillId="0" borderId="17" xfId="36" applyFont="1" applyFill="1" applyBorder="1" applyAlignment="1" applyProtection="1"/>
    <xf numFmtId="0" fontId="29" fillId="0" borderId="93" xfId="0" applyNumberFormat="1" applyFont="1" applyFill="1" applyBorder="1" applyAlignment="1" applyProtection="1">
      <alignment horizontal="center" vertical="center" wrapText="1"/>
    </xf>
    <xf numFmtId="3" fontId="8" fillId="40" borderId="11" xfId="36" applyNumberFormat="1" applyFont="1" applyFill="1" applyBorder="1" applyAlignment="1" applyProtection="1">
      <alignment horizontal="right" vertical="center" indent="1"/>
      <protection locked="0"/>
    </xf>
    <xf numFmtId="0" fontId="29" fillId="0" borderId="93" xfId="0" applyNumberFormat="1" applyFont="1" applyFill="1" applyBorder="1" applyAlignment="1" applyProtection="1">
      <alignment horizontal="right" vertical="center" wrapText="1"/>
    </xf>
    <xf numFmtId="2" fontId="12" fillId="26" borderId="0" xfId="0" applyNumberFormat="1" applyFont="1" applyFill="1" applyBorder="1"/>
    <xf numFmtId="0" fontId="12" fillId="26" borderId="0" xfId="0" applyFont="1" applyFill="1"/>
    <xf numFmtId="0" fontId="12" fillId="0" borderId="0" xfId="0" applyFont="1" applyFill="1"/>
    <xf numFmtId="0" fontId="16" fillId="26" borderId="0" xfId="36" applyFont="1" applyFill="1" applyAlignment="1" applyProtection="1"/>
    <xf numFmtId="2" fontId="12" fillId="26" borderId="0" xfId="0" applyNumberFormat="1" applyFont="1" applyFill="1"/>
    <xf numFmtId="0" fontId="87" fillId="26" borderId="0" xfId="36" applyFont="1" applyFill="1" applyBorder="1" applyAlignment="1" applyProtection="1"/>
    <xf numFmtId="0" fontId="87" fillId="26" borderId="0" xfId="0" applyFont="1" applyFill="1" applyBorder="1" applyAlignment="1" applyProtection="1">
      <alignment horizontal="center" vertical="center" wrapText="1"/>
    </xf>
    <xf numFmtId="0" fontId="12" fillId="26" borderId="0" xfId="0" applyFont="1" applyFill="1" applyBorder="1" applyAlignment="1" applyProtection="1">
      <protection locked="0"/>
    </xf>
    <xf numFmtId="0" fontId="16" fillId="26" borderId="0" xfId="36" applyFont="1" applyFill="1" applyAlignment="1" applyProtection="1">
      <alignment wrapText="1"/>
    </xf>
    <xf numFmtId="0" fontId="12" fillId="26" borderId="0" xfId="0" applyFont="1" applyFill="1" applyBorder="1" applyAlignment="1" applyProtection="1">
      <alignment horizontal="center" vertical="center"/>
    </xf>
    <xf numFmtId="2" fontId="12" fillId="26" borderId="0" xfId="0" applyNumberFormat="1" applyFont="1" applyFill="1" applyBorder="1" applyAlignment="1">
      <alignment horizontal="left"/>
    </xf>
    <xf numFmtId="0" fontId="12" fillId="26" borderId="22" xfId="0" applyFont="1" applyFill="1" applyBorder="1" applyAlignment="1">
      <alignment wrapText="1"/>
    </xf>
    <xf numFmtId="0" fontId="12" fillId="26" borderId="0" xfId="0" applyFont="1" applyFill="1" applyBorder="1"/>
    <xf numFmtId="0" fontId="12" fillId="26" borderId="0" xfId="0" applyFont="1" applyFill="1" applyBorder="1" applyAlignment="1">
      <alignment wrapText="1"/>
    </xf>
    <xf numFmtId="0" fontId="16" fillId="0" borderId="0" xfId="36" applyFont="1" applyFill="1" applyAlignment="1" applyProtection="1"/>
    <xf numFmtId="0" fontId="16" fillId="0" borderId="0" xfId="36" applyFont="1" applyFill="1" applyAlignment="1" applyProtection="1">
      <alignment wrapText="1"/>
    </xf>
    <xf numFmtId="2" fontId="12" fillId="0" borderId="0" xfId="0" applyNumberFormat="1" applyFont="1" applyFill="1"/>
    <xf numFmtId="2" fontId="12" fillId="0" borderId="0" xfId="0" applyNumberFormat="1" applyFont="1" applyFill="1" applyBorder="1"/>
    <xf numFmtId="2" fontId="16" fillId="0" borderId="19" xfId="0" applyNumberFormat="1" applyFont="1" applyFill="1" applyBorder="1" applyAlignment="1">
      <alignment horizontal="center" vertical="center"/>
    </xf>
    <xf numFmtId="2" fontId="16" fillId="0" borderId="16" xfId="0" applyNumberFormat="1" applyFont="1" applyFill="1" applyBorder="1" applyAlignment="1">
      <alignment horizontal="center" vertical="center"/>
    </xf>
    <xf numFmtId="2" fontId="16" fillId="26" borderId="0" xfId="0" applyNumberFormat="1" applyFont="1" applyFill="1" applyBorder="1" applyAlignment="1">
      <alignment horizontal="center" vertical="center"/>
    </xf>
    <xf numFmtId="172" fontId="16" fillId="26" borderId="0" xfId="0" applyNumberFormat="1" applyFont="1" applyFill="1" applyBorder="1" applyAlignment="1">
      <alignment horizontal="center" vertical="center"/>
    </xf>
    <xf numFmtId="2" fontId="16" fillId="0" borderId="56" xfId="0" applyNumberFormat="1" applyFont="1" applyFill="1" applyBorder="1" applyAlignment="1">
      <alignment horizontal="center" vertical="center"/>
    </xf>
    <xf numFmtId="0" fontId="16" fillId="0" borderId="0" xfId="36" applyFont="1" applyFill="1" applyAlignment="1" applyProtection="1">
      <alignment horizontal="center" vertical="center"/>
    </xf>
    <xf numFmtId="0" fontId="12" fillId="0" borderId="0" xfId="0" applyFont="1"/>
    <xf numFmtId="0" fontId="88" fillId="0" borderId="0" xfId="0" applyFont="1" applyFill="1"/>
    <xf numFmtId="0" fontId="12" fillId="49" borderId="0" xfId="0" applyFont="1" applyFill="1"/>
    <xf numFmtId="0" fontId="104" fillId="50" borderId="29" xfId="0" applyFont="1" applyFill="1" applyBorder="1" applyAlignment="1">
      <alignment vertical="center" wrapText="1"/>
    </xf>
    <xf numFmtId="0" fontId="104" fillId="50" borderId="16" xfId="0" applyFont="1" applyFill="1" applyBorder="1" applyAlignment="1">
      <alignment horizontal="center" vertical="center" wrapText="1"/>
    </xf>
    <xf numFmtId="0" fontId="105" fillId="0" borderId="29" xfId="0" applyFont="1" applyBorder="1" applyAlignment="1">
      <alignment vertical="center" wrapText="1"/>
    </xf>
    <xf numFmtId="3" fontId="8" fillId="0" borderId="24" xfId="0" applyNumberFormat="1" applyFont="1" applyFill="1" applyBorder="1" applyAlignment="1" applyProtection="1">
      <alignment horizontal="right" vertical="center" indent="1"/>
      <protection locked="0"/>
    </xf>
    <xf numFmtId="3" fontId="8" fillId="0" borderId="22" xfId="0" applyNumberFormat="1" applyFont="1" applyFill="1" applyBorder="1" applyAlignment="1" applyProtection="1">
      <alignment horizontal="right" vertical="center" indent="1"/>
    </xf>
    <xf numFmtId="3" fontId="18" fillId="0" borderId="22" xfId="30" applyNumberFormat="1" applyFont="1" applyFill="1" applyBorder="1" applyAlignment="1" applyProtection="1">
      <alignment horizontal="right" vertical="center" indent="1"/>
    </xf>
    <xf numFmtId="3" fontId="8" fillId="0" borderId="34" xfId="36" applyNumberFormat="1" applyFont="1" applyFill="1" applyBorder="1" applyAlignment="1" applyProtection="1">
      <alignment horizontal="right" vertical="center" indent="1"/>
      <protection locked="0"/>
    </xf>
    <xf numFmtId="3" fontId="8" fillId="0" borderId="25" xfId="36" applyNumberFormat="1" applyFont="1" applyFill="1" applyBorder="1" applyAlignment="1" applyProtection="1">
      <alignment horizontal="right" vertical="center" indent="1"/>
      <protection locked="0"/>
    </xf>
    <xf numFmtId="4" fontId="0" fillId="0" borderId="0" xfId="0" applyNumberFormat="1"/>
    <xf numFmtId="0" fontId="0" fillId="0" borderId="0" xfId="0" applyFont="1" applyFill="1" applyBorder="1" applyAlignment="1" applyProtection="1"/>
    <xf numFmtId="3" fontId="0" fillId="0" borderId="0" xfId="0" applyNumberFormat="1" applyFill="1"/>
    <xf numFmtId="173"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0" fontId="0" fillId="0" borderId="0" xfId="0" applyFont="1" applyFill="1" applyBorder="1" applyAlignment="1" applyProtection="1">
      <alignment vertical="center"/>
    </xf>
    <xf numFmtId="2" fontId="0" fillId="0" borderId="0" xfId="0" applyNumberFormat="1" applyFill="1"/>
    <xf numFmtId="3" fontId="0" fillId="0" borderId="0" xfId="0" applyNumberFormat="1" applyFill="1" applyAlignment="1">
      <alignment horizontal="right"/>
    </xf>
    <xf numFmtId="165" fontId="0" fillId="0" borderId="0" xfId="0" applyNumberFormat="1" applyFill="1" applyBorder="1" applyAlignment="1">
      <alignment horizontal="right"/>
    </xf>
    <xf numFmtId="3" fontId="12" fillId="0" borderId="0" xfId="0" applyNumberFormat="1" applyFont="1" applyFill="1"/>
    <xf numFmtId="0" fontId="0" fillId="0" borderId="0" xfId="0" applyFill="1" applyAlignment="1">
      <alignment horizontal="center" vertical="center"/>
    </xf>
    <xf numFmtId="0" fontId="3" fillId="0" borderId="0" xfId="35" applyFont="1" applyFill="1" applyBorder="1" applyAlignment="1" applyProtection="1">
      <alignment horizontal="left"/>
    </xf>
    <xf numFmtId="0" fontId="3" fillId="0" borderId="0" xfId="36" applyFont="1" applyFill="1" applyBorder="1" applyAlignment="1" applyProtection="1"/>
    <xf numFmtId="0" fontId="3" fillId="34" borderId="14" xfId="36" applyFont="1" applyFill="1" applyBorder="1" applyAlignment="1" applyProtection="1"/>
    <xf numFmtId="0" fontId="3" fillId="0" borderId="0" xfId="36" applyFont="1" applyFill="1" applyBorder="1" applyAlignment="1" applyProtection="1">
      <alignment vertical="center"/>
    </xf>
    <xf numFmtId="0" fontId="3" fillId="34" borderId="28" xfId="36" applyFont="1" applyFill="1" applyBorder="1" applyAlignment="1" applyProtection="1">
      <alignment vertical="center"/>
    </xf>
    <xf numFmtId="0" fontId="3" fillId="0" borderId="0" xfId="36" applyFont="1" applyFill="1" applyBorder="1" applyAlignment="1" applyProtection="1">
      <alignment horizontal="center" vertical="center"/>
    </xf>
    <xf numFmtId="0" fontId="3" fillId="0" borderId="0" xfId="35" applyFont="1" applyFill="1" applyBorder="1" applyAlignment="1" applyProtection="1">
      <alignment vertical="center"/>
    </xf>
    <xf numFmtId="0" fontId="3" fillId="34" borderId="28" xfId="35" applyFont="1" applyFill="1" applyBorder="1" applyAlignment="1" applyProtection="1">
      <alignment vertical="center"/>
    </xf>
    <xf numFmtId="0" fontId="3" fillId="0" borderId="0" xfId="36" quotePrefix="1" applyFont="1" applyFill="1" applyBorder="1" applyAlignment="1" applyProtection="1">
      <alignment vertical="center"/>
    </xf>
    <xf numFmtId="0" fontId="19" fillId="0" borderId="0" xfId="35" applyFont="1" applyFill="1" applyBorder="1" applyAlignment="1" applyProtection="1">
      <alignment horizontal="center" vertical="center" wrapText="1"/>
    </xf>
    <xf numFmtId="0" fontId="18" fillId="0" borderId="0" xfId="35" applyFont="1" applyFill="1" applyBorder="1" applyAlignment="1" applyProtection="1">
      <alignment horizontal="center" vertical="center" wrapText="1"/>
    </xf>
    <xf numFmtId="3" fontId="3" fillId="0" borderId="94" xfId="36" applyNumberFormat="1" applyFont="1" applyFill="1" applyBorder="1" applyAlignment="1" applyProtection="1">
      <alignment horizontal="right" vertical="center" indent="1"/>
      <protection locked="0"/>
    </xf>
    <xf numFmtId="3" fontId="3" fillId="0" borderId="95" xfId="36" applyNumberFormat="1" applyFont="1" applyFill="1" applyBorder="1" applyAlignment="1" applyProtection="1">
      <alignment horizontal="center" vertical="center"/>
      <protection locked="0"/>
    </xf>
    <xf numFmtId="3" fontId="3" fillId="0" borderId="90" xfId="36" applyNumberFormat="1" applyFont="1" applyFill="1" applyBorder="1" applyAlignment="1" applyProtection="1">
      <alignment horizontal="right" vertical="center" indent="1"/>
      <protection locked="0"/>
    </xf>
    <xf numFmtId="3" fontId="3" fillId="0" borderId="67" xfId="36" applyNumberFormat="1" applyFont="1" applyFill="1" applyBorder="1" applyAlignment="1" applyProtection="1">
      <alignment horizontal="center" vertical="center"/>
      <protection locked="0"/>
    </xf>
    <xf numFmtId="3" fontId="3" fillId="0" borderId="92" xfId="36" applyNumberFormat="1" applyFont="1" applyFill="1" applyBorder="1" applyAlignment="1" applyProtection="1">
      <alignment horizontal="right" vertical="center" indent="1"/>
      <protection locked="0"/>
    </xf>
    <xf numFmtId="3" fontId="3" fillId="0" borderId="96" xfId="36" applyNumberFormat="1" applyFont="1" applyFill="1" applyBorder="1" applyAlignment="1" applyProtection="1">
      <alignment horizontal="center" vertical="center"/>
      <protection locked="0"/>
    </xf>
    <xf numFmtId="3" fontId="3" fillId="0" borderId="37" xfId="36" applyNumberFormat="1" applyFont="1" applyFill="1" applyBorder="1" applyAlignment="1" applyProtection="1">
      <alignment horizontal="right" vertical="center" indent="1"/>
      <protection locked="0"/>
    </xf>
    <xf numFmtId="3" fontId="3" fillId="0" borderId="0" xfId="36" applyNumberFormat="1" applyFont="1" applyFill="1" applyBorder="1" applyAlignment="1" applyProtection="1">
      <alignment horizontal="right" vertical="center"/>
    </xf>
    <xf numFmtId="3" fontId="3" fillId="0" borderId="97" xfId="36" applyNumberFormat="1" applyFont="1" applyFill="1" applyBorder="1" applyAlignment="1" applyProtection="1">
      <alignment horizontal="center" vertical="center"/>
      <protection locked="0"/>
    </xf>
    <xf numFmtId="3" fontId="3" fillId="34" borderId="28" xfId="36" applyNumberFormat="1" applyFont="1" applyFill="1" applyBorder="1" applyAlignment="1" applyProtection="1">
      <alignment horizontal="right" vertical="center"/>
    </xf>
    <xf numFmtId="3" fontId="3" fillId="0" borderId="72" xfId="36" applyNumberFormat="1" applyFont="1" applyFill="1" applyBorder="1" applyAlignment="1" applyProtection="1">
      <alignment horizontal="right" vertical="center" indent="1"/>
      <protection locked="0"/>
    </xf>
    <xf numFmtId="3" fontId="3" fillId="0" borderId="98" xfId="36" applyNumberFormat="1" applyFont="1" applyFill="1" applyBorder="1" applyAlignment="1" applyProtection="1">
      <alignment horizontal="right" vertical="center" indent="1"/>
      <protection locked="0"/>
    </xf>
    <xf numFmtId="3" fontId="3" fillId="0" borderId="22" xfId="36" applyNumberFormat="1" applyFont="1" applyFill="1" applyBorder="1" applyAlignment="1" applyProtection="1">
      <alignment horizontal="center" vertical="center"/>
      <protection locked="0"/>
    </xf>
    <xf numFmtId="3" fontId="3" fillId="0" borderId="99" xfId="36" applyNumberFormat="1" applyFont="1" applyFill="1" applyBorder="1" applyAlignment="1" applyProtection="1">
      <alignment horizontal="center" vertical="center"/>
      <protection locked="0"/>
    </xf>
    <xf numFmtId="3" fontId="3" fillId="42" borderId="94" xfId="36" applyNumberFormat="1" applyFont="1" applyFill="1" applyBorder="1" applyAlignment="1" applyProtection="1">
      <alignment horizontal="right" vertical="center" indent="1"/>
      <protection locked="0"/>
    </xf>
    <xf numFmtId="3" fontId="3" fillId="43" borderId="94" xfId="36" applyNumberFormat="1" applyFont="1" applyFill="1" applyBorder="1" applyAlignment="1" applyProtection="1">
      <alignment horizontal="right" vertical="center" indent="1"/>
      <protection locked="0"/>
    </xf>
    <xf numFmtId="3" fontId="3" fillId="0" borderId="100" xfId="36" applyNumberFormat="1" applyFont="1" applyFill="1" applyBorder="1" applyAlignment="1" applyProtection="1">
      <alignment horizontal="right" vertical="center" indent="1"/>
      <protection locked="0"/>
    </xf>
    <xf numFmtId="3" fontId="3" fillId="0" borderId="101" xfId="36" applyNumberFormat="1" applyFont="1" applyFill="1" applyBorder="1" applyAlignment="1" applyProtection="1">
      <alignment horizontal="center" vertical="center"/>
      <protection locked="0"/>
    </xf>
    <xf numFmtId="3" fontId="3" fillId="0" borderId="102" xfId="36" applyNumberFormat="1" applyFont="1" applyFill="1" applyBorder="1" applyAlignment="1" applyProtection="1">
      <alignment horizontal="center" vertical="center"/>
      <protection locked="0"/>
    </xf>
    <xf numFmtId="3" fontId="3" fillId="0" borderId="103" xfId="36" applyNumberFormat="1" applyFont="1" applyFill="1" applyBorder="1" applyAlignment="1" applyProtection="1">
      <alignment horizontal="center" vertical="center"/>
      <protection locked="0"/>
    </xf>
    <xf numFmtId="3" fontId="3" fillId="0" borderId="104" xfId="36" applyNumberFormat="1" applyFont="1" applyFill="1" applyBorder="1" applyAlignment="1" applyProtection="1">
      <alignment horizontal="center" vertical="center"/>
      <protection locked="0"/>
    </xf>
    <xf numFmtId="3" fontId="3" fillId="0" borderId="105" xfId="36" applyNumberFormat="1" applyFont="1" applyFill="1" applyBorder="1" applyAlignment="1" applyProtection="1">
      <alignment horizontal="right" vertical="center" indent="1"/>
      <protection locked="0"/>
    </xf>
    <xf numFmtId="3" fontId="3" fillId="0" borderId="106" xfId="36" applyNumberFormat="1" applyFont="1" applyFill="1" applyBorder="1" applyAlignment="1" applyProtection="1">
      <alignment horizontal="right" vertical="center" indent="1"/>
      <protection locked="0"/>
    </xf>
    <xf numFmtId="3" fontId="3" fillId="0" borderId="0" xfId="36" applyNumberFormat="1" applyFont="1" applyFill="1" applyBorder="1" applyAlignment="1" applyProtection="1">
      <alignment vertical="center"/>
    </xf>
    <xf numFmtId="3" fontId="3" fillId="0" borderId="106" xfId="36" applyNumberFormat="1" applyFont="1" applyFill="1" applyBorder="1" applyAlignment="1" applyProtection="1">
      <alignment horizontal="center" vertical="center"/>
      <protection locked="0"/>
    </xf>
    <xf numFmtId="3" fontId="3" fillId="34" borderId="28" xfId="36" applyNumberFormat="1" applyFont="1" applyFill="1" applyBorder="1" applyAlignment="1" applyProtection="1">
      <alignment vertical="center"/>
    </xf>
    <xf numFmtId="3" fontId="3" fillId="0" borderId="107" xfId="36" applyNumberFormat="1" applyFont="1" applyFill="1" applyBorder="1" applyAlignment="1" applyProtection="1">
      <alignment horizontal="right" vertical="center" indent="1"/>
      <protection locked="0"/>
    </xf>
    <xf numFmtId="3" fontId="3" fillId="0" borderId="0" xfId="36" applyNumberFormat="1" applyFont="1" applyFill="1" applyBorder="1" applyAlignment="1" applyProtection="1">
      <alignment horizontal="center" vertical="center"/>
      <protection locked="0"/>
    </xf>
    <xf numFmtId="3" fontId="3" fillId="0" borderId="108" xfId="36" applyNumberFormat="1" applyFont="1" applyFill="1" applyBorder="1" applyAlignment="1" applyProtection="1">
      <alignment horizontal="right" vertical="center" indent="1"/>
      <protection locked="0"/>
    </xf>
    <xf numFmtId="3" fontId="3" fillId="0" borderId="109" xfId="36" applyNumberFormat="1" applyFont="1" applyFill="1" applyBorder="1" applyAlignment="1" applyProtection="1">
      <alignment horizontal="center" vertical="center"/>
      <protection locked="0"/>
    </xf>
    <xf numFmtId="3" fontId="3" fillId="0" borderId="110" xfId="36" applyNumberFormat="1" applyFont="1" applyFill="1" applyBorder="1" applyAlignment="1" applyProtection="1">
      <alignment horizontal="right" vertical="center" indent="1"/>
      <protection locked="0"/>
    </xf>
    <xf numFmtId="3" fontId="3" fillId="0" borderId="111" xfId="36" applyNumberFormat="1" applyFont="1" applyFill="1" applyBorder="1" applyAlignment="1" applyProtection="1">
      <alignment horizontal="center" vertical="center"/>
      <protection locked="0"/>
    </xf>
    <xf numFmtId="3" fontId="3" fillId="42" borderId="110" xfId="36" applyNumberFormat="1" applyFont="1" applyFill="1" applyBorder="1" applyAlignment="1" applyProtection="1">
      <alignment horizontal="right" vertical="center" indent="1"/>
      <protection locked="0"/>
    </xf>
    <xf numFmtId="3" fontId="3" fillId="43" borderId="110" xfId="36" applyNumberFormat="1" applyFont="1" applyFill="1" applyBorder="1" applyAlignment="1" applyProtection="1">
      <alignment horizontal="right" vertical="center" indent="1"/>
      <protection locked="0"/>
    </xf>
    <xf numFmtId="3" fontId="3" fillId="0" borderId="112" xfId="36" applyNumberFormat="1" applyFont="1" applyFill="1" applyBorder="1" applyAlignment="1" applyProtection="1">
      <alignment horizontal="right" vertical="center" indent="1"/>
      <protection locked="0"/>
    </xf>
    <xf numFmtId="3" fontId="3" fillId="0" borderId="113" xfId="36" applyNumberFormat="1" applyFont="1" applyFill="1" applyBorder="1" applyAlignment="1" applyProtection="1">
      <alignment horizontal="center" vertical="center"/>
      <protection locked="0"/>
    </xf>
    <xf numFmtId="3" fontId="3" fillId="0" borderId="89" xfId="36" applyNumberFormat="1" applyFont="1" applyFill="1" applyBorder="1" applyAlignment="1" applyProtection="1">
      <alignment horizontal="right" vertical="center" indent="1"/>
      <protection locked="0"/>
    </xf>
    <xf numFmtId="3" fontId="3" fillId="0" borderId="69" xfId="36" applyNumberFormat="1" applyFont="1" applyFill="1" applyBorder="1" applyAlignment="1" applyProtection="1">
      <alignment horizontal="center" vertical="center"/>
      <protection locked="0"/>
    </xf>
    <xf numFmtId="3" fontId="3" fillId="0" borderId="114" xfId="36" applyNumberFormat="1" applyFont="1" applyFill="1" applyBorder="1" applyAlignment="1" applyProtection="1">
      <alignment horizontal="center" vertical="center"/>
      <protection locked="0"/>
    </xf>
    <xf numFmtId="3" fontId="3" fillId="0" borderId="25" xfId="36" applyNumberFormat="1" applyFont="1" applyFill="1" applyBorder="1" applyAlignment="1" applyProtection="1">
      <alignment horizontal="right" vertical="center" indent="1"/>
      <protection locked="0"/>
    </xf>
    <xf numFmtId="3" fontId="3" fillId="0" borderId="115" xfId="36" applyNumberFormat="1" applyFont="1" applyFill="1" applyBorder="1" applyAlignment="1" applyProtection="1">
      <alignment horizontal="right" vertical="center" indent="1"/>
      <protection locked="0"/>
    </xf>
    <xf numFmtId="3" fontId="3" fillId="0" borderId="15" xfId="36" applyNumberFormat="1" applyFont="1" applyFill="1" applyBorder="1" applyAlignment="1" applyProtection="1">
      <alignment horizontal="right" vertical="center" indent="1"/>
      <protection locked="0"/>
    </xf>
    <xf numFmtId="3" fontId="3" fillId="0" borderId="61" xfId="36" applyNumberFormat="1" applyFont="1" applyFill="1" applyBorder="1" applyAlignment="1" applyProtection="1">
      <alignment horizontal="right" vertical="center" indent="1"/>
      <protection locked="0"/>
    </xf>
    <xf numFmtId="3" fontId="3" fillId="42" borderId="61" xfId="36" applyNumberFormat="1" applyFont="1" applyFill="1" applyBorder="1" applyAlignment="1" applyProtection="1">
      <alignment horizontal="right" vertical="center" indent="1"/>
      <protection locked="0"/>
    </xf>
    <xf numFmtId="3" fontId="3" fillId="0" borderId="16" xfId="36" applyNumberFormat="1" applyFont="1" applyFill="1" applyBorder="1" applyAlignment="1" applyProtection="1">
      <alignment horizontal="center" vertical="center"/>
      <protection locked="0"/>
    </xf>
    <xf numFmtId="3" fontId="3" fillId="43" borderId="61" xfId="36" applyNumberFormat="1" applyFont="1" applyFill="1" applyBorder="1" applyAlignment="1" applyProtection="1">
      <alignment horizontal="right" vertical="center" indent="1"/>
      <protection locked="0"/>
    </xf>
    <xf numFmtId="3" fontId="3" fillId="43" borderId="112" xfId="36" applyNumberFormat="1" applyFont="1" applyFill="1" applyBorder="1" applyAlignment="1" applyProtection="1">
      <alignment horizontal="right" vertical="center" indent="1"/>
      <protection locked="0"/>
    </xf>
    <xf numFmtId="3" fontId="3" fillId="0" borderId="116" xfId="36" applyNumberFormat="1" applyFont="1" applyFill="1" applyBorder="1" applyAlignment="1" applyProtection="1">
      <alignment horizontal="center" vertical="center"/>
      <protection locked="0"/>
    </xf>
    <xf numFmtId="3" fontId="3" fillId="0" borderId="97" xfId="36" applyNumberFormat="1" applyFont="1" applyFill="1" applyBorder="1" applyAlignment="1" applyProtection="1">
      <alignment horizontal="right" vertical="center" indent="1"/>
      <protection locked="0"/>
    </xf>
    <xf numFmtId="3" fontId="3" fillId="0" borderId="56" xfId="36" applyNumberFormat="1" applyFont="1" applyFill="1" applyBorder="1" applyAlignment="1" applyProtection="1">
      <alignment horizontal="center" vertical="center"/>
      <protection locked="0"/>
    </xf>
    <xf numFmtId="3" fontId="3" fillId="0" borderId="117" xfId="36" applyNumberFormat="1" applyFont="1" applyFill="1" applyBorder="1" applyAlignment="1" applyProtection="1">
      <alignment horizontal="center" vertical="center"/>
      <protection locked="0"/>
    </xf>
    <xf numFmtId="3" fontId="3" fillId="26" borderId="94" xfId="36" applyNumberFormat="1" applyFont="1" applyFill="1" applyBorder="1" applyAlignment="1" applyProtection="1">
      <alignment horizontal="right" vertical="center" indent="1"/>
      <protection locked="0"/>
    </xf>
    <xf numFmtId="3" fontId="3" fillId="44" borderId="94" xfId="36" applyNumberFormat="1" applyFont="1" applyFill="1" applyBorder="1" applyAlignment="1" applyProtection="1">
      <alignment horizontal="right" vertical="center" indent="1"/>
      <protection locked="0"/>
    </xf>
    <xf numFmtId="3" fontId="3" fillId="0" borderId="68" xfId="36" applyNumberFormat="1" applyFont="1" applyFill="1" applyBorder="1" applyAlignment="1" applyProtection="1">
      <alignment horizontal="center" vertical="center"/>
      <protection locked="0"/>
    </xf>
    <xf numFmtId="3" fontId="3" fillId="0" borderId="12" xfId="36" applyNumberFormat="1" applyFont="1" applyFill="1" applyBorder="1" applyAlignment="1" applyProtection="1">
      <alignment horizontal="right" vertical="center" indent="1"/>
      <protection locked="0"/>
    </xf>
    <xf numFmtId="3" fontId="3" fillId="0" borderId="38" xfId="36" applyNumberFormat="1" applyFont="1" applyFill="1" applyBorder="1" applyAlignment="1" applyProtection="1">
      <alignment horizontal="right" vertical="center" indent="1"/>
      <protection locked="0"/>
    </xf>
    <xf numFmtId="3" fontId="3" fillId="0" borderId="118" xfId="36" applyNumberFormat="1" applyFont="1" applyFill="1" applyBorder="1" applyAlignment="1" applyProtection="1">
      <alignment horizontal="center" vertical="center"/>
      <protection locked="0"/>
    </xf>
    <xf numFmtId="3" fontId="3" fillId="0" borderId="38" xfId="36" applyNumberFormat="1" applyFont="1" applyFill="1" applyBorder="1" applyAlignment="1" applyProtection="1">
      <alignment horizontal="center" vertical="center"/>
      <protection locked="0"/>
    </xf>
    <xf numFmtId="3" fontId="3" fillId="0" borderId="73" xfId="36" applyNumberFormat="1" applyFont="1" applyFill="1" applyBorder="1" applyAlignment="1" applyProtection="1">
      <alignment horizontal="right" vertical="center" indent="1"/>
      <protection locked="0"/>
    </xf>
    <xf numFmtId="3" fontId="3" fillId="26" borderId="100" xfId="36" applyNumberFormat="1" applyFont="1" applyFill="1" applyBorder="1" applyAlignment="1" applyProtection="1">
      <alignment horizontal="right" vertical="center" indent="1"/>
      <protection locked="0"/>
    </xf>
    <xf numFmtId="3" fontId="3" fillId="44" borderId="100" xfId="36" applyNumberFormat="1" applyFont="1" applyFill="1" applyBorder="1" applyAlignment="1" applyProtection="1">
      <alignment horizontal="right" vertical="center" indent="1"/>
      <protection locked="0"/>
    </xf>
    <xf numFmtId="3" fontId="3" fillId="44" borderId="110" xfId="36" applyNumberFormat="1" applyFont="1" applyFill="1" applyBorder="1" applyAlignment="1" applyProtection="1">
      <alignment horizontal="right" vertical="center" indent="1"/>
      <protection locked="0"/>
    </xf>
    <xf numFmtId="3" fontId="3" fillId="0" borderId="119" xfId="36" applyNumberFormat="1" applyFont="1" applyFill="1" applyBorder="1" applyAlignment="1" applyProtection="1">
      <alignment horizontal="center" vertical="center"/>
      <protection locked="0"/>
    </xf>
    <xf numFmtId="3" fontId="3" fillId="0" borderId="18" xfId="36" applyNumberFormat="1" applyFont="1" applyFill="1" applyBorder="1" applyAlignment="1" applyProtection="1">
      <alignment horizontal="center" vertical="center"/>
      <protection locked="0"/>
    </xf>
    <xf numFmtId="3" fontId="3" fillId="26" borderId="110" xfId="36" applyNumberFormat="1" applyFont="1" applyFill="1" applyBorder="1" applyAlignment="1" applyProtection="1">
      <alignment horizontal="right" vertical="center" indent="1"/>
      <protection locked="0"/>
    </xf>
    <xf numFmtId="3" fontId="3" fillId="0" borderId="17" xfId="36" applyNumberFormat="1" applyFont="1" applyFill="1" applyBorder="1" applyAlignment="1" applyProtection="1">
      <alignment horizontal="right" vertical="center"/>
    </xf>
    <xf numFmtId="3" fontId="3" fillId="0" borderId="18" xfId="36" applyNumberFormat="1" applyFont="1" applyFill="1" applyBorder="1" applyAlignment="1" applyProtection="1">
      <alignment horizontal="right" vertical="center"/>
    </xf>
    <xf numFmtId="3" fontId="3" fillId="0" borderId="120" xfId="36" applyNumberFormat="1" applyFont="1" applyFill="1" applyBorder="1" applyAlignment="1" applyProtection="1">
      <alignment horizontal="center" vertical="center"/>
      <protection locked="0"/>
    </xf>
    <xf numFmtId="3" fontId="3" fillId="0" borderId="121" xfId="36" applyNumberFormat="1" applyFont="1" applyFill="1" applyBorder="1" applyAlignment="1" applyProtection="1">
      <alignment horizontal="center" vertical="center"/>
      <protection locked="0"/>
    </xf>
    <xf numFmtId="3" fontId="3" fillId="0" borderId="122" xfId="36" applyNumberFormat="1" applyFont="1" applyFill="1" applyBorder="1" applyAlignment="1" applyProtection="1">
      <alignment horizontal="center" vertical="center"/>
      <protection locked="0"/>
    </xf>
    <xf numFmtId="3" fontId="3" fillId="26" borderId="61" xfId="36" applyNumberFormat="1" applyFont="1" applyFill="1" applyBorder="1" applyAlignment="1" applyProtection="1">
      <alignment horizontal="right" vertical="center" indent="1"/>
      <protection locked="0"/>
    </xf>
    <xf numFmtId="3" fontId="3" fillId="44" borderId="61" xfId="36" applyNumberFormat="1" applyFont="1" applyFill="1" applyBorder="1" applyAlignment="1" applyProtection="1">
      <alignment horizontal="right" vertical="center" indent="1"/>
      <protection locked="0"/>
    </xf>
    <xf numFmtId="3" fontId="3" fillId="44" borderId="112" xfId="36" applyNumberFormat="1" applyFont="1" applyFill="1" applyBorder="1" applyAlignment="1" applyProtection="1">
      <alignment horizontal="right" vertical="center" indent="1"/>
      <protection locked="0"/>
    </xf>
    <xf numFmtId="3" fontId="3" fillId="0" borderId="123" xfId="36" applyNumberFormat="1" applyFont="1" applyFill="1" applyBorder="1" applyAlignment="1" applyProtection="1">
      <alignment horizontal="center" vertical="center"/>
      <protection locked="0"/>
    </xf>
    <xf numFmtId="3" fontId="3" fillId="0" borderId="0" xfId="36" applyNumberFormat="1" applyFont="1" applyFill="1" applyBorder="1" applyAlignment="1" applyProtection="1">
      <alignment horizontal="right" vertical="center" indent="1"/>
    </xf>
    <xf numFmtId="3" fontId="3" fillId="0" borderId="0" xfId="36" applyNumberFormat="1" applyFont="1" applyFill="1" applyBorder="1" applyAlignment="1" applyProtection="1">
      <alignment horizontal="center" vertical="center"/>
    </xf>
    <xf numFmtId="3" fontId="3" fillId="0" borderId="21" xfId="36" applyNumberFormat="1" applyFont="1" applyFill="1" applyBorder="1" applyAlignment="1" applyProtection="1">
      <alignment horizontal="right" vertical="center" indent="1"/>
    </xf>
    <xf numFmtId="3" fontId="3" fillId="0" borderId="21" xfId="36" applyNumberFormat="1" applyFont="1" applyFill="1" applyBorder="1" applyAlignment="1" applyProtection="1">
      <alignment horizontal="center" vertical="center"/>
    </xf>
    <xf numFmtId="3" fontId="3" fillId="0" borderId="26" xfId="36" applyNumberFormat="1" applyFont="1" applyFill="1" applyBorder="1" applyAlignment="1" applyProtection="1">
      <alignment horizontal="center" vertical="center"/>
    </xf>
    <xf numFmtId="3" fontId="3" fillId="0" borderId="22" xfId="36" applyNumberFormat="1" applyFont="1" applyFill="1" applyBorder="1" applyAlignment="1" applyProtection="1">
      <alignment horizontal="right" vertical="center" indent="1"/>
    </xf>
    <xf numFmtId="3" fontId="3" fillId="0" borderId="91" xfId="36" applyNumberFormat="1" applyFont="1" applyFill="1" applyBorder="1" applyAlignment="1" applyProtection="1">
      <alignment horizontal="right" vertical="center" indent="1"/>
      <protection locked="0"/>
    </xf>
    <xf numFmtId="3" fontId="3" fillId="0" borderId="21" xfId="36" applyNumberFormat="1" applyFont="1" applyFill="1" applyBorder="1" applyAlignment="1" applyProtection="1">
      <alignment vertical="center"/>
    </xf>
    <xf numFmtId="3" fontId="3" fillId="0" borderId="124" xfId="36" applyNumberFormat="1" applyFont="1" applyFill="1" applyBorder="1" applyAlignment="1" applyProtection="1">
      <alignment horizontal="right" vertical="center" indent="1"/>
      <protection locked="0"/>
    </xf>
    <xf numFmtId="3" fontId="3" fillId="0" borderId="125" xfId="36" applyNumberFormat="1" applyFont="1" applyFill="1" applyBorder="1" applyAlignment="1" applyProtection="1">
      <alignment horizontal="right" vertical="center" indent="1"/>
      <protection locked="0"/>
    </xf>
    <xf numFmtId="3" fontId="3" fillId="0" borderId="71" xfId="36" applyNumberFormat="1" applyFont="1" applyFill="1" applyBorder="1" applyAlignment="1" applyProtection="1">
      <alignment horizontal="right" vertical="center" indent="1"/>
      <protection locked="0"/>
    </xf>
    <xf numFmtId="3" fontId="3" fillId="0" borderId="26" xfId="36" applyNumberFormat="1" applyFont="1" applyFill="1" applyBorder="1" applyAlignment="1" applyProtection="1">
      <alignment horizontal="center" vertical="center"/>
      <protection locked="0"/>
    </xf>
    <xf numFmtId="3" fontId="3" fillId="0" borderId="126" xfId="36" applyNumberFormat="1" applyFont="1" applyFill="1" applyBorder="1" applyAlignment="1" applyProtection="1">
      <alignment horizontal="center" vertical="center"/>
      <protection locked="0"/>
    </xf>
    <xf numFmtId="3" fontId="3" fillId="0" borderId="26" xfId="36" applyNumberFormat="1" applyFont="1" applyFill="1" applyBorder="1" applyAlignment="1" applyProtection="1">
      <alignment horizontal="right" vertical="center" indent="1"/>
      <protection locked="0"/>
    </xf>
    <xf numFmtId="3" fontId="3" fillId="0" borderId="22" xfId="36" applyNumberFormat="1" applyFont="1" applyFill="1" applyBorder="1" applyAlignment="1" applyProtection="1">
      <alignment vertical="center"/>
    </xf>
    <xf numFmtId="3" fontId="3" fillId="0" borderId="22" xfId="36" applyNumberFormat="1" applyFont="1" applyFill="1" applyBorder="1" applyAlignment="1" applyProtection="1">
      <alignment horizontal="center" vertical="center"/>
    </xf>
    <xf numFmtId="3" fontId="3" fillId="44" borderId="71" xfId="36" applyNumberFormat="1" applyFont="1" applyFill="1" applyBorder="1" applyAlignment="1" applyProtection="1">
      <alignment horizontal="right" vertical="center" indent="1"/>
      <protection locked="0"/>
    </xf>
    <xf numFmtId="3" fontId="3" fillId="0" borderId="127" xfId="36" applyNumberFormat="1" applyFont="1" applyFill="1" applyBorder="1" applyAlignment="1" applyProtection="1">
      <alignment horizontal="center" vertical="center"/>
      <protection locked="0"/>
    </xf>
    <xf numFmtId="3" fontId="3" fillId="0" borderId="128" xfId="36" applyNumberFormat="1" applyFont="1" applyFill="1" applyBorder="1" applyAlignment="1" applyProtection="1">
      <alignment horizontal="center" vertical="center"/>
      <protection locked="0"/>
    </xf>
    <xf numFmtId="49" fontId="23" fillId="0" borderId="0" xfId="35" applyNumberFormat="1" applyFont="1" applyFill="1" applyBorder="1" applyAlignment="1" applyProtection="1">
      <alignment horizontal="center" vertical="center"/>
    </xf>
    <xf numFmtId="3" fontId="3" fillId="45" borderId="91" xfId="36" applyNumberFormat="1" applyFont="1" applyFill="1" applyBorder="1" applyAlignment="1" applyProtection="1">
      <alignment horizontal="right" vertical="center" indent="1"/>
      <protection locked="0"/>
    </xf>
    <xf numFmtId="3" fontId="3" fillId="46" borderId="110" xfId="36" applyNumberFormat="1" applyFont="1" applyFill="1" applyBorder="1" applyAlignment="1" applyProtection="1">
      <alignment horizontal="right" vertical="center" indent="1"/>
      <protection locked="0"/>
    </xf>
    <xf numFmtId="3" fontId="3" fillId="46" borderId="94" xfId="36" applyNumberFormat="1" applyFont="1" applyFill="1" applyBorder="1" applyAlignment="1" applyProtection="1">
      <alignment horizontal="right" vertical="center" indent="1"/>
      <protection locked="0"/>
    </xf>
    <xf numFmtId="3" fontId="3" fillId="45" borderId="90" xfId="36" applyNumberFormat="1" applyFont="1" applyFill="1" applyBorder="1" applyAlignment="1" applyProtection="1">
      <alignment horizontal="right" vertical="center" indent="1"/>
      <protection locked="0"/>
    </xf>
    <xf numFmtId="3" fontId="3" fillId="46" borderId="100" xfId="36" applyNumberFormat="1" applyFont="1" applyFill="1" applyBorder="1" applyAlignment="1" applyProtection="1">
      <alignment horizontal="right" vertical="center" indent="1"/>
      <protection locked="0"/>
    </xf>
    <xf numFmtId="3" fontId="3" fillId="45" borderId="71" xfId="36" applyNumberFormat="1" applyFont="1" applyFill="1" applyBorder="1" applyAlignment="1" applyProtection="1">
      <alignment horizontal="right" vertical="center" indent="1"/>
      <protection locked="0"/>
    </xf>
    <xf numFmtId="3" fontId="3" fillId="46" borderId="61" xfId="36" applyNumberFormat="1" applyFont="1" applyFill="1" applyBorder="1" applyAlignment="1" applyProtection="1">
      <alignment horizontal="right" vertical="center" indent="1"/>
      <protection locked="0"/>
    </xf>
    <xf numFmtId="3" fontId="3" fillId="46" borderId="112" xfId="36" applyNumberFormat="1" applyFont="1" applyFill="1" applyBorder="1" applyAlignment="1" applyProtection="1">
      <alignment horizontal="right" vertical="center" indent="1"/>
      <protection locked="0"/>
    </xf>
    <xf numFmtId="3" fontId="3" fillId="0" borderId="0" xfId="36" applyNumberFormat="1" applyFont="1" applyFill="1" applyBorder="1" applyAlignment="1" applyProtection="1">
      <alignment horizontal="right" vertical="center" indent="1"/>
      <protection locked="0"/>
    </xf>
    <xf numFmtId="3" fontId="3" fillId="0" borderId="21" xfId="36" applyNumberFormat="1" applyFont="1" applyFill="1" applyBorder="1" applyAlignment="1" applyProtection="1">
      <alignment horizontal="right" vertical="center" indent="1"/>
      <protection locked="0"/>
    </xf>
    <xf numFmtId="3" fontId="3" fillId="0" borderId="21" xfId="36" applyNumberFormat="1" applyFont="1" applyFill="1" applyBorder="1" applyAlignment="1" applyProtection="1">
      <alignment horizontal="center" vertical="center"/>
      <protection locked="0"/>
    </xf>
    <xf numFmtId="3" fontId="3" fillId="0" borderId="26" xfId="36" applyNumberFormat="1" applyFont="1" applyFill="1" applyBorder="1" applyAlignment="1" applyProtection="1">
      <alignment vertical="center"/>
    </xf>
    <xf numFmtId="3" fontId="3" fillId="0" borderId="34" xfId="36" applyNumberFormat="1" applyFont="1" applyFill="1" applyBorder="1" applyAlignment="1" applyProtection="1">
      <alignment horizontal="right" vertical="center" indent="1"/>
      <protection locked="0"/>
    </xf>
    <xf numFmtId="3" fontId="3" fillId="0" borderId="54" xfId="36" applyNumberFormat="1" applyFont="1" applyFill="1" applyBorder="1" applyAlignment="1" applyProtection="1">
      <alignment horizontal="center" vertical="center"/>
      <protection locked="0"/>
    </xf>
    <xf numFmtId="3" fontId="3" fillId="0" borderId="35" xfId="36" applyNumberFormat="1" applyFont="1" applyFill="1" applyBorder="1" applyAlignment="1" applyProtection="1">
      <alignment horizontal="right" vertical="center" indent="1"/>
      <protection locked="0"/>
    </xf>
    <xf numFmtId="3" fontId="3" fillId="0" borderId="19" xfId="36" applyNumberFormat="1" applyFont="1" applyFill="1" applyBorder="1" applyAlignment="1" applyProtection="1">
      <alignment horizontal="center" vertical="center"/>
      <protection locked="0"/>
    </xf>
    <xf numFmtId="3" fontId="3" fillId="0" borderId="17" xfId="36" applyNumberFormat="1" applyFont="1" applyFill="1" applyBorder="1" applyAlignment="1" applyProtection="1">
      <alignment horizontal="right" vertical="center" indent="1"/>
      <protection locked="0"/>
    </xf>
    <xf numFmtId="3" fontId="3" fillId="0" borderId="59" xfId="36" applyNumberFormat="1" applyFont="1" applyFill="1" applyBorder="1" applyAlignment="1" applyProtection="1">
      <alignment horizontal="center" vertical="center"/>
      <protection locked="0"/>
    </xf>
    <xf numFmtId="3" fontId="3" fillId="47" borderId="34" xfId="36" applyNumberFormat="1" applyFont="1" applyFill="1" applyBorder="1" applyAlignment="1" applyProtection="1">
      <alignment horizontal="right" vertical="center" indent="1"/>
      <protection locked="0"/>
    </xf>
    <xf numFmtId="3" fontId="3" fillId="48" borderId="34" xfId="36" applyNumberFormat="1" applyFont="1" applyFill="1" applyBorder="1" applyAlignment="1" applyProtection="1">
      <alignment horizontal="right" vertical="center" indent="1"/>
      <protection locked="0"/>
    </xf>
    <xf numFmtId="3" fontId="3" fillId="0" borderId="129" xfId="36" applyNumberFormat="1" applyFont="1" applyFill="1" applyBorder="1" applyAlignment="1" applyProtection="1">
      <alignment horizontal="center" vertical="center"/>
      <protection locked="0"/>
    </xf>
    <xf numFmtId="165" fontId="3" fillId="0" borderId="0" xfId="36" applyNumberFormat="1" applyFont="1" applyFill="1" applyBorder="1" applyAlignment="1" applyProtection="1">
      <alignment vertical="center"/>
    </xf>
    <xf numFmtId="165" fontId="3" fillId="0" borderId="0" xfId="36" applyNumberFormat="1" applyFont="1" applyFill="1" applyBorder="1" applyAlignment="1" applyProtection="1">
      <alignment horizontal="right" vertical="center"/>
    </xf>
    <xf numFmtId="165" fontId="3" fillId="34" borderId="28" xfId="36" applyNumberFormat="1" applyFont="1" applyFill="1" applyBorder="1" applyAlignment="1" applyProtection="1">
      <alignment vertical="center"/>
    </xf>
    <xf numFmtId="165" fontId="3" fillId="0" borderId="22" xfId="36" applyNumberFormat="1" applyFont="1" applyFill="1" applyBorder="1" applyAlignment="1" applyProtection="1">
      <alignment vertical="center"/>
    </xf>
    <xf numFmtId="0" fontId="3" fillId="0" borderId="0" xfId="35" applyFont="1" applyFill="1" applyBorder="1" applyAlignment="1" applyProtection="1"/>
    <xf numFmtId="0" fontId="3" fillId="0" borderId="0" xfId="35" applyFont="1" applyFill="1" applyBorder="1" applyAlignment="1" applyProtection="1">
      <alignment horizontal="center"/>
    </xf>
    <xf numFmtId="0" fontId="3" fillId="34" borderId="28" xfId="35" applyFont="1" applyFill="1" applyBorder="1" applyAlignment="1" applyProtection="1"/>
    <xf numFmtId="0" fontId="3" fillId="0" borderId="0" xfId="36" applyFont="1" applyFill="1" applyBorder="1" applyAlignment="1" applyProtection="1">
      <alignment horizontal="center"/>
    </xf>
    <xf numFmtId="0" fontId="3" fillId="0" borderId="0" xfId="35" applyFont="1" applyFill="1" applyBorder="1" applyAlignment="1" applyProtection="1">
      <alignment wrapText="1"/>
    </xf>
    <xf numFmtId="0" fontId="19" fillId="0" borderId="0" xfId="35" applyFont="1" applyFill="1" applyBorder="1" applyAlignment="1" applyProtection="1"/>
    <xf numFmtId="0" fontId="105" fillId="0" borderId="29" xfId="0" applyFont="1" applyFill="1" applyBorder="1" applyAlignment="1">
      <alignment vertical="center" wrapText="1"/>
    </xf>
    <xf numFmtId="0" fontId="4" fillId="0" borderId="18" xfId="36" applyFont="1" applyFill="1" applyBorder="1" applyAlignment="1" applyProtection="1"/>
    <xf numFmtId="0" fontId="90" fillId="0" borderId="0" xfId="0" applyFont="1" applyFill="1"/>
    <xf numFmtId="165" fontId="12" fillId="0" borderId="21" xfId="36" applyNumberFormat="1" applyFont="1" applyFill="1" applyBorder="1" applyAlignment="1" applyProtection="1">
      <alignment horizontal="center" vertical="center"/>
    </xf>
    <xf numFmtId="0" fontId="12" fillId="51" borderId="0" xfId="0" applyFont="1" applyFill="1" applyBorder="1"/>
    <xf numFmtId="9" fontId="12" fillId="51" borderId="0" xfId="0" applyNumberFormat="1" applyFont="1" applyFill="1" applyBorder="1"/>
    <xf numFmtId="0" fontId="14" fillId="52" borderId="20" xfId="0" applyFont="1" applyFill="1" applyBorder="1" applyAlignment="1">
      <alignment horizontal="center"/>
    </xf>
    <xf numFmtId="0" fontId="3" fillId="0" borderId="18" xfId="36" applyFont="1" applyFill="1" applyBorder="1" applyAlignment="1" applyProtection="1">
      <alignment vertical="center"/>
    </xf>
    <xf numFmtId="0" fontId="3" fillId="0" borderId="26" xfId="35" applyFont="1" applyFill="1" applyBorder="1" applyAlignment="1" applyProtection="1">
      <alignment horizontal="left"/>
    </xf>
    <xf numFmtId="0" fontId="8" fillId="0" borderId="17" xfId="0" applyFont="1" applyBorder="1" applyAlignment="1">
      <alignment horizontal="left" vertical="top" wrapText="1" indent="1"/>
    </xf>
    <xf numFmtId="0" fontId="8" fillId="0" borderId="18" xfId="0" applyFont="1" applyFill="1" applyBorder="1" applyAlignment="1">
      <alignment horizontal="left" vertical="top" wrapText="1" indent="1"/>
    </xf>
    <xf numFmtId="0" fontId="8" fillId="0" borderId="24" xfId="0" applyFont="1" applyFill="1" applyBorder="1" applyAlignment="1">
      <alignment horizontal="left" vertical="top" wrapText="1" indent="1"/>
    </xf>
    <xf numFmtId="0" fontId="8" fillId="0" borderId="19" xfId="0" applyFont="1" applyFill="1" applyBorder="1" applyAlignment="1">
      <alignment horizontal="left" vertical="top" wrapText="1" indent="1"/>
    </xf>
    <xf numFmtId="0" fontId="2" fillId="0" borderId="19" xfId="30" applyBorder="1" applyAlignment="1" applyProtection="1">
      <alignment horizontal="left" vertical="center" wrapText="1" indent="1"/>
    </xf>
    <xf numFmtId="0" fontId="8" fillId="0" borderId="24" xfId="0" applyFont="1" applyBorder="1" applyAlignment="1">
      <alignment horizontal="left" vertical="top" wrapText="1" indent="1"/>
    </xf>
    <xf numFmtId="0" fontId="2" fillId="0" borderId="19" xfId="30" applyFont="1" applyBorder="1" applyAlignment="1" applyProtection="1">
      <alignment horizontal="left" vertical="center" wrapText="1" indent="1"/>
    </xf>
    <xf numFmtId="0" fontId="0" fillId="0" borderId="19" xfId="0" applyBorder="1" applyAlignment="1">
      <alignment horizontal="left" vertical="center" wrapText="1" indent="1"/>
    </xf>
    <xf numFmtId="0" fontId="2" fillId="0" borderId="19" xfId="30" applyBorder="1" applyAlignment="1" applyProtection="1">
      <alignment horizontal="left" vertical="center" indent="1"/>
    </xf>
    <xf numFmtId="0" fontId="2" fillId="0" borderId="19" xfId="30" applyFont="1" applyFill="1" applyBorder="1" applyAlignment="1" applyProtection="1">
      <alignment horizontal="left" vertical="center" wrapText="1" indent="1"/>
    </xf>
    <xf numFmtId="0" fontId="2" fillId="0" borderId="19" xfId="30" applyFill="1" applyBorder="1" applyAlignment="1" applyProtection="1">
      <alignment horizontal="left" vertical="center" wrapText="1" indent="1"/>
    </xf>
    <xf numFmtId="3" fontId="16" fillId="28" borderId="37" xfId="0" applyNumberFormat="1" applyFont="1" applyFill="1" applyBorder="1" applyAlignment="1" applyProtection="1">
      <alignment horizontal="center" vertical="center"/>
      <protection locked="0"/>
    </xf>
    <xf numFmtId="3" fontId="16" fillId="30" borderId="12" xfId="0" applyNumberFormat="1" applyFont="1" applyFill="1" applyBorder="1" applyAlignment="1" applyProtection="1">
      <alignment horizontal="center" vertical="center"/>
      <protection locked="0"/>
    </xf>
    <xf numFmtId="3" fontId="16" fillId="35" borderId="12" xfId="0" applyNumberFormat="1" applyFont="1" applyFill="1" applyBorder="1" applyAlignment="1" applyProtection="1">
      <alignment horizontal="center" vertical="center"/>
      <protection locked="0"/>
    </xf>
    <xf numFmtId="3" fontId="16" fillId="36" borderId="124" xfId="0" applyNumberFormat="1" applyFont="1" applyFill="1" applyBorder="1" applyAlignment="1" applyProtection="1">
      <alignment horizontal="center" vertical="center"/>
      <protection locked="0"/>
    </xf>
    <xf numFmtId="3" fontId="16" fillId="23" borderId="97" xfId="0" applyNumberFormat="1" applyFont="1" applyFill="1" applyBorder="1" applyAlignment="1" applyProtection="1">
      <alignment horizontal="center" vertical="center"/>
      <protection locked="0"/>
    </xf>
    <xf numFmtId="3" fontId="16" fillId="37" borderId="38" xfId="0" applyNumberFormat="1" applyFont="1" applyFill="1" applyBorder="1" applyAlignment="1" applyProtection="1">
      <alignment horizontal="center" vertical="center"/>
      <protection locked="0"/>
    </xf>
    <xf numFmtId="3" fontId="16" fillId="38" borderId="38" xfId="0" applyNumberFormat="1" applyFont="1" applyFill="1" applyBorder="1" applyAlignment="1" applyProtection="1">
      <alignment horizontal="center" vertical="center"/>
      <protection locked="0"/>
    </xf>
    <xf numFmtId="3" fontId="16" fillId="42" borderId="97" xfId="0" applyNumberFormat="1" applyFont="1" applyFill="1" applyBorder="1" applyAlignment="1" applyProtection="1">
      <alignment horizontal="center" vertical="center"/>
      <protection locked="0"/>
    </xf>
    <xf numFmtId="3" fontId="16" fillId="26" borderId="38" xfId="0" applyNumberFormat="1" applyFont="1" applyFill="1" applyBorder="1" applyAlignment="1" applyProtection="1">
      <alignment horizontal="center" vertical="center"/>
      <protection locked="0"/>
    </xf>
    <xf numFmtId="3" fontId="16" fillId="45" borderId="38" xfId="0" applyNumberFormat="1" applyFont="1" applyFill="1" applyBorder="1" applyAlignment="1" applyProtection="1">
      <alignment horizontal="center" vertical="center"/>
      <protection locked="0"/>
    </xf>
    <xf numFmtId="3" fontId="16" fillId="43" borderId="97" xfId="0" applyNumberFormat="1" applyFont="1" applyFill="1" applyBorder="1" applyAlignment="1" applyProtection="1">
      <alignment horizontal="center" vertical="center"/>
      <protection locked="0"/>
    </xf>
    <xf numFmtId="3" fontId="16" fillId="44" borderId="38" xfId="0" applyNumberFormat="1" applyFont="1" applyFill="1" applyBorder="1" applyAlignment="1" applyProtection="1">
      <alignment horizontal="center" vertical="center"/>
      <protection locked="0"/>
    </xf>
    <xf numFmtId="3" fontId="16" fillId="46" borderId="38" xfId="0" applyNumberFormat="1" applyFont="1" applyFill="1" applyBorder="1" applyAlignment="1" applyProtection="1">
      <alignment horizontal="center" vertical="center"/>
      <protection locked="0"/>
    </xf>
    <xf numFmtId="3" fontId="16" fillId="48" borderId="125" xfId="0" applyNumberFormat="1" applyFont="1" applyFill="1" applyBorder="1" applyAlignment="1" applyProtection="1">
      <alignment horizontal="center" vertical="center"/>
      <protection locked="0"/>
    </xf>
    <xf numFmtId="0" fontId="3" fillId="26" borderId="0" xfId="36" applyFont="1" applyFill="1" applyBorder="1" applyAlignment="1" applyProtection="1">
      <alignment wrapText="1"/>
    </xf>
    <xf numFmtId="165" fontId="4" fillId="0" borderId="26" xfId="36" applyNumberFormat="1" applyFont="1" applyFill="1" applyBorder="1" applyAlignment="1" applyProtection="1">
      <alignment horizontal="center"/>
    </xf>
    <xf numFmtId="0" fontId="8" fillId="0" borderId="24" xfId="0" applyFont="1" applyBorder="1" applyAlignment="1">
      <alignment horizontal="left" vertical="center" wrapText="1" indent="2"/>
    </xf>
    <xf numFmtId="0" fontId="8" fillId="0" borderId="24" xfId="0" applyFont="1" applyFill="1" applyBorder="1" applyAlignment="1">
      <alignment horizontal="left" vertical="center" wrapText="1" indent="2"/>
    </xf>
    <xf numFmtId="0" fontId="10" fillId="31" borderId="21" xfId="36" applyFont="1" applyFill="1" applyBorder="1" applyAlignment="1" applyProtection="1">
      <alignment horizontal="left" vertical="center"/>
    </xf>
    <xf numFmtId="0" fontId="5" fillId="0" borderId="18" xfId="36" applyFont="1" applyFill="1" applyBorder="1" applyAlignment="1" applyProtection="1">
      <alignment horizontal="center" vertical="center"/>
    </xf>
    <xf numFmtId="0" fontId="57" fillId="0" borderId="26" xfId="36" applyFont="1" applyFill="1" applyBorder="1" applyAlignment="1" applyProtection="1">
      <alignment horizontal="center"/>
    </xf>
    <xf numFmtId="0" fontId="57" fillId="0" borderId="26" xfId="36" applyFont="1" applyFill="1" applyBorder="1" applyAlignment="1" applyProtection="1"/>
    <xf numFmtId="0" fontId="2" fillId="0" borderId="0" xfId="30" applyFont="1" applyFill="1" applyAlignment="1" applyProtection="1">
      <protection locked="0"/>
    </xf>
    <xf numFmtId="0" fontId="16" fillId="51" borderId="0" xfId="36" applyFont="1" applyFill="1" applyAlignment="1" applyProtection="1"/>
    <xf numFmtId="0" fontId="16" fillId="51" borderId="0" xfId="36" applyFont="1" applyFill="1" applyAlignment="1" applyProtection="1">
      <alignment wrapText="1"/>
    </xf>
    <xf numFmtId="0" fontId="12" fillId="51" borderId="0" xfId="0" applyFont="1" applyFill="1"/>
    <xf numFmtId="2" fontId="12" fillId="51" borderId="0" xfId="0" applyNumberFormat="1" applyFont="1" applyFill="1"/>
    <xf numFmtId="2" fontId="12" fillId="51" borderId="0" xfId="0" applyNumberFormat="1" applyFont="1" applyFill="1" applyBorder="1"/>
    <xf numFmtId="0" fontId="12" fillId="26" borderId="0" xfId="0" applyFont="1" applyFill="1" applyBorder="1" applyAlignment="1" applyProtection="1"/>
    <xf numFmtId="0" fontId="87" fillId="26" borderId="18" xfId="36" applyFont="1" applyFill="1" applyBorder="1" applyAlignment="1" applyProtection="1"/>
    <xf numFmtId="0" fontId="0" fillId="0" borderId="26" xfId="0" applyBorder="1"/>
    <xf numFmtId="0" fontId="10" fillId="33" borderId="133" xfId="30" applyFont="1" applyFill="1" applyBorder="1" applyAlignment="1" applyProtection="1">
      <alignment horizontal="left" vertical="center" indent="1"/>
    </xf>
    <xf numFmtId="3" fontId="16" fillId="0" borderId="134" xfId="0" applyNumberFormat="1" applyFont="1" applyFill="1" applyBorder="1" applyAlignment="1" applyProtection="1">
      <alignment horizontal="center" vertical="center"/>
      <protection locked="0"/>
    </xf>
    <xf numFmtId="3" fontId="16" fillId="39" borderId="135" xfId="0" applyNumberFormat="1" applyFont="1" applyFill="1" applyBorder="1" applyAlignment="1" applyProtection="1">
      <alignment horizontal="center" vertical="center"/>
      <protection locked="0"/>
    </xf>
    <xf numFmtId="3" fontId="16" fillId="0" borderId="136" xfId="0" applyNumberFormat="1" applyFont="1" applyBorder="1" applyAlignment="1" applyProtection="1">
      <alignment horizontal="center" vertical="center"/>
      <protection locked="0"/>
    </xf>
    <xf numFmtId="3" fontId="16" fillId="47" borderId="137" xfId="0" applyNumberFormat="1" applyFont="1" applyFill="1" applyBorder="1" applyAlignment="1" applyProtection="1">
      <alignment horizontal="center" vertical="center"/>
      <protection locked="0"/>
    </xf>
    <xf numFmtId="3" fontId="16" fillId="0" borderId="134" xfId="0" applyNumberFormat="1" applyFont="1" applyBorder="1" applyAlignment="1" applyProtection="1">
      <alignment horizontal="center" vertical="center"/>
      <protection locked="0"/>
    </xf>
    <xf numFmtId="3" fontId="16" fillId="0" borderId="138" xfId="0" applyNumberFormat="1" applyFont="1" applyBorder="1" applyAlignment="1" applyProtection="1">
      <alignment horizontal="center" vertical="center"/>
      <protection locked="0"/>
    </xf>
    <xf numFmtId="3" fontId="16" fillId="0" borderId="139" xfId="0" applyNumberFormat="1" applyFont="1" applyBorder="1" applyAlignment="1" applyProtection="1">
      <alignment horizontal="center" vertical="center"/>
      <protection locked="0"/>
    </xf>
    <xf numFmtId="3" fontId="16" fillId="0" borderId="140" xfId="0" applyNumberFormat="1" applyFont="1" applyBorder="1" applyAlignment="1" applyProtection="1">
      <alignment horizontal="center" vertical="center"/>
      <protection locked="0"/>
    </xf>
    <xf numFmtId="3" fontId="12" fillId="0" borderId="19" xfId="0" applyNumberFormat="1" applyFont="1" applyBorder="1" applyAlignment="1" applyProtection="1">
      <alignment horizontal="center" vertical="center"/>
      <protection locked="0"/>
    </xf>
    <xf numFmtId="0" fontId="18" fillId="0" borderId="19" xfId="0" applyFont="1" applyBorder="1" applyAlignment="1" applyProtection="1">
      <alignment horizontal="center" vertical="center"/>
    </xf>
    <xf numFmtId="0" fontId="12" fillId="0" borderId="141" xfId="0" applyFont="1" applyBorder="1" applyAlignment="1" applyProtection="1">
      <alignment horizontal="left" vertical="center"/>
    </xf>
    <xf numFmtId="9" fontId="18" fillId="0" borderId="20" xfId="0" applyNumberFormat="1" applyFont="1" applyBorder="1" applyAlignment="1" applyProtection="1">
      <alignment horizontal="center" vertical="center"/>
    </xf>
    <xf numFmtId="3" fontId="18" fillId="0" borderId="56" xfId="0" applyNumberFormat="1" applyFont="1" applyBorder="1" applyAlignment="1" applyProtection="1">
      <alignment horizontal="center" vertical="center"/>
    </xf>
    <xf numFmtId="3" fontId="18" fillId="0" borderId="142" xfId="0" applyNumberFormat="1" applyFont="1" applyBorder="1" applyAlignment="1" applyProtection="1">
      <alignment horizontal="center" vertical="center" wrapText="1"/>
    </xf>
    <xf numFmtId="0" fontId="57" fillId="0" borderId="17" xfId="36" applyFont="1" applyFill="1" applyBorder="1" applyAlignment="1" applyProtection="1"/>
    <xf numFmtId="0" fontId="30" fillId="0" borderId="18" xfId="36" applyFont="1" applyFill="1" applyBorder="1" applyAlignment="1" applyProtection="1"/>
    <xf numFmtId="0" fontId="12" fillId="0" borderId="0" xfId="36" applyFont="1" applyFill="1" applyBorder="1" applyAlignment="1" applyProtection="1">
      <alignment vertical="center" wrapText="1"/>
    </xf>
    <xf numFmtId="0" fontId="12" fillId="0" borderId="26" xfId="36" applyFont="1" applyFill="1" applyBorder="1" applyAlignment="1" applyProtection="1">
      <alignment vertical="center" wrapText="1"/>
    </xf>
    <xf numFmtId="0" fontId="2" fillId="0" borderId="0" xfId="30" applyAlignment="1" applyProtection="1"/>
    <xf numFmtId="0" fontId="21" fillId="26" borderId="71" xfId="0" applyFont="1" applyFill="1" applyBorder="1" applyAlignment="1" applyProtection="1">
      <alignment horizontal="center" vertical="center" wrapText="1"/>
    </xf>
    <xf numFmtId="166" fontId="19" fillId="26" borderId="22" xfId="36" applyNumberFormat="1" applyFont="1" applyFill="1" applyBorder="1" applyAlignment="1" applyProtection="1">
      <alignment horizontal="center"/>
    </xf>
    <xf numFmtId="0" fontId="49" fillId="26" borderId="25" xfId="0" applyFont="1" applyFill="1" applyBorder="1" applyAlignment="1" applyProtection="1">
      <alignment horizontal="center" vertical="center" wrapText="1"/>
    </xf>
    <xf numFmtId="0" fontId="2" fillId="0" borderId="16" xfId="30" applyBorder="1" applyAlignment="1" applyProtection="1"/>
    <xf numFmtId="0" fontId="21" fillId="26" borderId="26" xfId="0" applyFont="1" applyFill="1" applyBorder="1" applyAlignment="1" applyProtection="1">
      <alignment horizontal="center" vertical="center" wrapText="1"/>
    </xf>
    <xf numFmtId="0" fontId="2" fillId="0" borderId="60" xfId="30" applyBorder="1" applyAlignment="1" applyProtection="1"/>
    <xf numFmtId="0" fontId="8" fillId="0" borderId="0" xfId="0" applyFont="1" applyFill="1" applyAlignment="1" applyProtection="1">
      <alignment horizontal="left"/>
    </xf>
    <xf numFmtId="0" fontId="0" fillId="0" borderId="0" xfId="0" applyFill="1" applyAlignment="1">
      <alignment horizontal="left"/>
    </xf>
    <xf numFmtId="0" fontId="2" fillId="51" borderId="0" xfId="30" applyFill="1" applyAlignment="1" applyProtection="1"/>
    <xf numFmtId="0" fontId="2" fillId="51" borderId="143" xfId="30" applyFill="1" applyBorder="1" applyAlignment="1" applyProtection="1"/>
    <xf numFmtId="0" fontId="2" fillId="0" borderId="144" xfId="30" applyFill="1" applyBorder="1" applyAlignment="1" applyProtection="1">
      <alignment horizontal="center" vertical="center" wrapText="1"/>
    </xf>
    <xf numFmtId="0" fontId="29" fillId="0" borderId="35" xfId="0" applyFont="1" applyFill="1" applyBorder="1" applyAlignment="1" applyProtection="1">
      <alignment horizontal="center" vertical="center" wrapText="1"/>
    </xf>
    <xf numFmtId="0" fontId="29" fillId="0" borderId="72"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 fillId="0" borderId="116" xfId="30" applyBorder="1" applyAlignment="1" applyProtection="1"/>
    <xf numFmtId="0" fontId="2" fillId="0" borderId="54" xfId="30" applyBorder="1" applyAlignment="1" applyProtection="1"/>
    <xf numFmtId="0" fontId="2" fillId="0" borderId="59" xfId="30" applyBorder="1" applyAlignment="1" applyProtection="1"/>
    <xf numFmtId="0" fontId="2" fillId="0" borderId="56" xfId="30" applyBorder="1" applyAlignment="1" applyProtection="1"/>
    <xf numFmtId="0" fontId="2" fillId="0" borderId="19" xfId="30" applyBorder="1" applyAlignment="1" applyProtection="1"/>
    <xf numFmtId="0" fontId="29" fillId="0" borderId="34" xfId="0" applyFont="1" applyFill="1" applyBorder="1" applyAlignment="1" applyProtection="1">
      <alignment horizontal="center" vertical="center" wrapText="1"/>
    </xf>
    <xf numFmtId="0" fontId="3" fillId="0" borderId="98" xfId="36" applyFont="1" applyFill="1" applyBorder="1" applyAlignment="1" applyProtection="1">
      <alignment horizontal="center" vertical="center"/>
    </xf>
    <xf numFmtId="0" fontId="3" fillId="0" borderId="35" xfId="36" applyFont="1" applyFill="1" applyBorder="1" applyAlignment="1" applyProtection="1">
      <alignment horizontal="center" vertical="center"/>
    </xf>
    <xf numFmtId="0" fontId="3" fillId="0" borderId="34" xfId="36" applyFont="1" applyFill="1" applyBorder="1" applyAlignment="1" applyProtection="1">
      <alignment horizontal="center" vertical="center"/>
    </xf>
    <xf numFmtId="3" fontId="12" fillId="0" borderId="35" xfId="36" applyNumberFormat="1" applyFont="1" applyFill="1" applyBorder="1" applyAlignment="1" applyProtection="1">
      <alignment horizontal="right" vertical="center" indent="1"/>
      <protection locked="0"/>
    </xf>
    <xf numFmtId="0" fontId="12" fillId="56" borderId="168" xfId="0" applyFont="1" applyFill="1" applyBorder="1"/>
    <xf numFmtId="0" fontId="12" fillId="56" borderId="14" xfId="0" applyFont="1" applyFill="1" applyBorder="1"/>
    <xf numFmtId="0" fontId="12" fillId="0" borderId="0" xfId="0" applyFont="1" applyBorder="1"/>
    <xf numFmtId="0" fontId="1" fillId="0" borderId="20" xfId="0" applyFont="1" applyFill="1" applyBorder="1" applyAlignment="1">
      <alignment wrapText="1"/>
    </xf>
    <xf numFmtId="9" fontId="12" fillId="57" borderId="20" xfId="47" applyFont="1" applyFill="1" applyBorder="1" applyAlignment="1">
      <alignment horizontal="center" vertical="center"/>
    </xf>
    <xf numFmtId="9" fontId="12" fillId="57" borderId="20" xfId="0" applyNumberFormat="1" applyFont="1" applyFill="1" applyBorder="1" applyAlignment="1">
      <alignment horizontal="center" vertical="center"/>
    </xf>
    <xf numFmtId="3" fontId="1" fillId="0" borderId="35" xfId="36" applyNumberFormat="1" applyFont="1" applyFill="1" applyBorder="1" applyAlignment="1" applyProtection="1">
      <alignment horizontal="right" vertical="center" indent="1"/>
      <protection locked="0"/>
    </xf>
    <xf numFmtId="3" fontId="42" fillId="58" borderId="23" xfId="36" applyNumberFormat="1" applyFont="1" applyFill="1" applyBorder="1" applyAlignment="1" applyProtection="1">
      <alignment horizontal="right" vertical="center" indent="1"/>
      <protection locked="0"/>
    </xf>
    <xf numFmtId="3" fontId="110" fillId="59" borderId="11" xfId="36" applyNumberFormat="1" applyFont="1" applyFill="1" applyBorder="1" applyAlignment="1" applyProtection="1">
      <alignment horizontal="right" vertical="center" indent="1"/>
      <protection locked="0"/>
    </xf>
    <xf numFmtId="0" fontId="1" fillId="0" borderId="21" xfId="0" applyFont="1" applyBorder="1" applyAlignment="1">
      <alignment horizontal="left" vertical="center" wrapText="1" indent="1"/>
    </xf>
    <xf numFmtId="2" fontId="12" fillId="0" borderId="0" xfId="0" applyNumberFormat="1" applyFont="1"/>
    <xf numFmtId="3" fontId="1" fillId="29" borderId="35" xfId="36" applyNumberFormat="1" applyFont="1" applyFill="1" applyBorder="1" applyAlignment="1" applyProtection="1">
      <alignment horizontal="right" vertical="center" indent="1"/>
      <protection locked="0"/>
    </xf>
    <xf numFmtId="3" fontId="1" fillId="29" borderId="34" xfId="36" applyNumberFormat="1" applyFont="1" applyFill="1" applyBorder="1" applyAlignment="1" applyProtection="1">
      <alignment horizontal="right" vertical="center" indent="1"/>
      <protection locked="0"/>
    </xf>
    <xf numFmtId="0" fontId="8" fillId="56" borderId="20" xfId="0" applyFont="1" applyFill="1" applyBorder="1" applyAlignment="1">
      <alignment horizontal="center"/>
    </xf>
    <xf numFmtId="0" fontId="16" fillId="26" borderId="26" xfId="36" applyFont="1" applyFill="1" applyBorder="1" applyAlignment="1" applyProtection="1">
      <alignment horizontal="center" vertical="center" wrapText="1"/>
      <protection locked="0"/>
    </xf>
    <xf numFmtId="0" fontId="16" fillId="26" borderId="0" xfId="36" applyFont="1" applyFill="1" applyBorder="1" applyAlignment="1" applyProtection="1">
      <alignment horizontal="center" vertical="center" wrapText="1"/>
      <protection locked="0"/>
    </xf>
    <xf numFmtId="2" fontId="16" fillId="26" borderId="22" xfId="0" applyNumberFormat="1" applyFont="1" applyFill="1" applyBorder="1" applyAlignment="1" applyProtection="1">
      <alignment horizontal="center" vertical="center"/>
      <protection locked="0"/>
    </xf>
    <xf numFmtId="2" fontId="3" fillId="31" borderId="35" xfId="0" applyNumberFormat="1" applyFont="1" applyFill="1" applyBorder="1" applyAlignment="1" applyProtection="1">
      <alignment horizontal="center" vertical="center"/>
    </xf>
    <xf numFmtId="3" fontId="18" fillId="0" borderId="20" xfId="30" applyNumberFormat="1" applyFont="1" applyFill="1" applyBorder="1" applyAlignment="1" applyProtection="1">
      <alignment horizontal="right" vertical="center" indent="2"/>
    </xf>
    <xf numFmtId="3" fontId="18" fillId="0" borderId="25" xfId="30" applyNumberFormat="1" applyFont="1" applyFill="1" applyBorder="1" applyAlignment="1" applyProtection="1">
      <alignment horizontal="right" vertical="center" indent="2"/>
    </xf>
    <xf numFmtId="3" fontId="111" fillId="25" borderId="28" xfId="30" applyNumberFormat="1" applyFont="1" applyFill="1" applyBorder="1" applyAlignment="1" applyProtection="1">
      <alignment horizontal="right" vertical="center" indent="2"/>
    </xf>
    <xf numFmtId="1" fontId="23" fillId="54" borderId="20" xfId="30" applyNumberFormat="1" applyFont="1" applyFill="1" applyBorder="1" applyAlignment="1" applyProtection="1">
      <alignment horizontal="right" vertical="center" indent="2"/>
    </xf>
    <xf numFmtId="0" fontId="12" fillId="0" borderId="19" xfId="0" applyFont="1" applyFill="1" applyBorder="1" applyAlignment="1">
      <alignment wrapText="1"/>
    </xf>
    <xf numFmtId="0" fontId="12" fillId="49" borderId="0" xfId="0" applyFont="1" applyFill="1" applyBorder="1"/>
    <xf numFmtId="0" fontId="109" fillId="49" borderId="0" xfId="0" applyFont="1" applyFill="1" applyBorder="1"/>
    <xf numFmtId="0" fontId="12" fillId="0" borderId="0" xfId="0" applyFont="1" applyFill="1" applyBorder="1"/>
    <xf numFmtId="0" fontId="12" fillId="49" borderId="17" xfId="0" applyFont="1" applyFill="1" applyBorder="1"/>
    <xf numFmtId="0" fontId="1" fillId="49" borderId="18" xfId="0" applyFont="1" applyFill="1" applyBorder="1"/>
    <xf numFmtId="0" fontId="13" fillId="26" borderId="76" xfId="0" applyFont="1" applyFill="1" applyBorder="1" applyAlignment="1">
      <alignment horizontal="center" vertical="center"/>
    </xf>
    <xf numFmtId="2" fontId="16" fillId="0" borderId="72" xfId="0" applyNumberFormat="1" applyFont="1" applyFill="1" applyBorder="1" applyAlignment="1" applyProtection="1">
      <alignment horizontal="center" vertical="center"/>
      <protection locked="0"/>
    </xf>
    <xf numFmtId="2" fontId="16" fillId="26" borderId="21" xfId="0" applyNumberFormat="1" applyFont="1" applyFill="1" applyBorder="1" applyAlignment="1" applyProtection="1">
      <alignment horizontal="center" vertical="center"/>
      <protection locked="0"/>
    </xf>
    <xf numFmtId="2" fontId="16" fillId="0" borderId="70" xfId="0" applyNumberFormat="1" applyFont="1" applyFill="1" applyBorder="1" applyAlignment="1" applyProtection="1">
      <alignment horizontal="center" vertical="center"/>
      <protection locked="0"/>
    </xf>
    <xf numFmtId="2" fontId="16" fillId="0" borderId="31" xfId="0" applyNumberFormat="1" applyFont="1" applyFill="1" applyBorder="1" applyAlignment="1" applyProtection="1">
      <alignment horizontal="center" vertical="center"/>
      <protection locked="0"/>
    </xf>
    <xf numFmtId="2" fontId="16" fillId="0" borderId="54" xfId="0" applyNumberFormat="1" applyFont="1" applyFill="1" applyBorder="1" applyAlignment="1" applyProtection="1">
      <alignment horizontal="center" vertical="center"/>
      <protection locked="0"/>
    </xf>
    <xf numFmtId="2" fontId="16" fillId="26" borderId="31" xfId="0" applyNumberFormat="1" applyFont="1" applyFill="1" applyBorder="1" applyAlignment="1" applyProtection="1">
      <alignment horizontal="center" vertical="center"/>
      <protection locked="0"/>
    </xf>
    <xf numFmtId="2" fontId="16" fillId="31" borderId="54" xfId="0" applyNumberFormat="1" applyFont="1" applyFill="1" applyBorder="1" applyAlignment="1" applyProtection="1">
      <alignment horizontal="center" vertical="center"/>
      <protection locked="0"/>
    </xf>
    <xf numFmtId="2" fontId="3" fillId="0" borderId="54" xfId="0" applyNumberFormat="1" applyFont="1" applyFill="1" applyBorder="1" applyAlignment="1" applyProtection="1">
      <alignment horizontal="center" vertical="center"/>
      <protection locked="0"/>
    </xf>
    <xf numFmtId="0" fontId="3" fillId="0" borderId="40" xfId="0" applyFont="1" applyFill="1" applyBorder="1" applyAlignment="1">
      <alignment horizontal="center" vertical="center"/>
    </xf>
    <xf numFmtId="0" fontId="3" fillId="0" borderId="172" xfId="0" applyFont="1" applyFill="1" applyBorder="1" applyAlignment="1">
      <alignment horizontal="center" vertical="center"/>
    </xf>
    <xf numFmtId="2" fontId="3" fillId="0" borderId="25" xfId="0" applyNumberFormat="1" applyFont="1" applyFill="1" applyBorder="1" applyAlignment="1">
      <alignment horizontal="center" vertical="center"/>
    </xf>
    <xf numFmtId="0" fontId="3" fillId="0" borderId="171" xfId="0" applyFont="1" applyFill="1" applyBorder="1" applyAlignment="1">
      <alignment horizontal="center" vertical="center"/>
    </xf>
    <xf numFmtId="2" fontId="3" fillId="0" borderId="41" xfId="0" applyNumberFormat="1" applyFont="1" applyFill="1" applyBorder="1" applyAlignment="1" applyProtection="1">
      <alignment horizontal="center" vertical="center"/>
      <protection locked="0"/>
    </xf>
    <xf numFmtId="2" fontId="3" fillId="0" borderId="169" xfId="0" applyNumberFormat="1" applyFont="1" applyFill="1" applyBorder="1" applyAlignment="1" applyProtection="1">
      <alignment horizontal="center" vertical="center"/>
      <protection locked="0"/>
    </xf>
    <xf numFmtId="2" fontId="3" fillId="0" borderId="170" xfId="0" applyNumberFormat="1" applyFont="1" applyFill="1" applyBorder="1" applyAlignment="1" applyProtection="1">
      <alignment horizontal="center" vertical="center"/>
      <protection locked="0"/>
    </xf>
    <xf numFmtId="2" fontId="3" fillId="53" borderId="35" xfId="0" applyNumberFormat="1" applyFont="1" applyFill="1" applyBorder="1" applyAlignment="1" applyProtection="1">
      <alignment horizontal="center" vertical="center"/>
      <protection locked="0"/>
    </xf>
    <xf numFmtId="164" fontId="106" fillId="0" borderId="16" xfId="0" applyNumberFormat="1" applyFont="1" applyFill="1" applyBorder="1" applyAlignment="1" applyProtection="1">
      <alignment horizontal="center" vertical="center" wrapText="1"/>
      <protection locked="0"/>
    </xf>
    <xf numFmtId="164" fontId="105" fillId="0" borderId="16" xfId="0" applyNumberFormat="1" applyFont="1" applyBorder="1" applyAlignment="1" applyProtection="1">
      <alignment horizontal="center" vertical="center" wrapText="1"/>
      <protection locked="0"/>
    </xf>
    <xf numFmtId="164" fontId="105" fillId="0" borderId="16" xfId="0" applyNumberFormat="1" applyFont="1" applyBorder="1" applyAlignment="1" applyProtection="1">
      <alignment horizontal="right" vertical="center" wrapText="1" indent="1"/>
      <protection locked="0"/>
    </xf>
    <xf numFmtId="164" fontId="105" fillId="0" borderId="16" xfId="0" applyNumberFormat="1" applyFont="1" applyFill="1" applyBorder="1" applyAlignment="1" applyProtection="1">
      <alignment horizontal="center" vertical="center" wrapText="1"/>
      <protection locked="0"/>
    </xf>
    <xf numFmtId="164" fontId="106" fillId="0" borderId="16" xfId="0" applyNumberFormat="1" applyFont="1" applyBorder="1" applyAlignment="1" applyProtection="1">
      <alignment horizontal="center" vertical="center" wrapText="1"/>
      <protection locked="0"/>
    </xf>
    <xf numFmtId="164" fontId="106" fillId="0" borderId="16" xfId="0" applyNumberFormat="1" applyFont="1" applyBorder="1" applyAlignment="1" applyProtection="1">
      <alignment vertical="center" wrapText="1"/>
      <protection locked="0"/>
    </xf>
    <xf numFmtId="164" fontId="105" fillId="0" borderId="16" xfId="0" applyNumberFormat="1" applyFont="1" applyBorder="1" applyAlignment="1" applyProtection="1">
      <alignment vertical="center" wrapText="1"/>
      <protection locked="0"/>
    </xf>
    <xf numFmtId="1" fontId="105" fillId="0" borderId="16" xfId="0" applyNumberFormat="1" applyFont="1" applyBorder="1" applyAlignment="1" applyProtection="1">
      <alignment horizontal="center" vertical="center" wrapText="1"/>
      <protection locked="0"/>
    </xf>
    <xf numFmtId="1" fontId="105" fillId="0" borderId="16" xfId="0" applyNumberFormat="1" applyFont="1" applyBorder="1" applyAlignment="1" applyProtection="1">
      <alignment horizontal="right" vertical="center" wrapText="1" indent="1"/>
      <protection locked="0"/>
    </xf>
    <xf numFmtId="164" fontId="106" fillId="53" borderId="16" xfId="0" applyNumberFormat="1" applyFont="1" applyFill="1" applyBorder="1" applyAlignment="1" applyProtection="1">
      <alignment horizontal="center" vertical="center" wrapText="1"/>
      <protection locked="0"/>
    </xf>
    <xf numFmtId="0" fontId="105" fillId="0" borderId="16" xfId="0" applyFont="1" applyBorder="1" applyAlignment="1" applyProtection="1">
      <alignment horizontal="center" vertical="center" wrapText="1"/>
      <protection locked="0"/>
    </xf>
    <xf numFmtId="0" fontId="105" fillId="0" borderId="16" xfId="0" applyFont="1" applyBorder="1" applyAlignment="1" applyProtection="1">
      <alignment vertical="center" wrapText="1"/>
      <protection locked="0"/>
    </xf>
    <xf numFmtId="2" fontId="73" fillId="51" borderId="0" xfId="0" applyNumberFormat="1" applyFont="1" applyFill="1" applyBorder="1" applyAlignment="1" applyProtection="1">
      <alignment horizontal="center" vertical="center"/>
      <protection locked="0"/>
    </xf>
    <xf numFmtId="2" fontId="73" fillId="51" borderId="22" xfId="0" applyNumberFormat="1" applyFont="1" applyFill="1" applyBorder="1" applyAlignment="1" applyProtection="1">
      <alignment horizontal="center" vertical="center"/>
      <protection locked="0"/>
    </xf>
    <xf numFmtId="0" fontId="3" fillId="0" borderId="0" xfId="35" applyFont="1" applyFill="1" applyBorder="1" applyAlignment="1" applyProtection="1">
      <alignment horizontal="center" vertical="center" wrapText="1"/>
    </xf>
    <xf numFmtId="0" fontId="18" fillId="26" borderId="35" xfId="0" applyFont="1" applyFill="1" applyBorder="1" applyAlignment="1">
      <alignment horizontal="left" vertical="center" indent="2"/>
    </xf>
    <xf numFmtId="0" fontId="18" fillId="26" borderId="20" xfId="36" applyFont="1" applyFill="1" applyBorder="1" applyAlignment="1" applyProtection="1">
      <alignment horizontal="left" vertical="center"/>
    </xf>
    <xf numFmtId="0" fontId="18" fillId="0" borderId="0" xfId="35" applyFont="1" applyBorder="1" applyAlignment="1" applyProtection="1">
      <alignment vertical="center"/>
    </xf>
    <xf numFmtId="0" fontId="18" fillId="26" borderId="24" xfId="36" applyFont="1" applyFill="1" applyBorder="1" applyAlignment="1" applyProtection="1">
      <alignment horizontal="left" vertical="center"/>
    </xf>
    <xf numFmtId="0" fontId="3" fillId="0" borderId="0" xfId="35" applyFont="1" applyFill="1" applyBorder="1" applyAlignment="1" applyProtection="1">
      <alignment horizontal="center" vertical="center"/>
    </xf>
    <xf numFmtId="0" fontId="3" fillId="34" borderId="28" xfId="35" applyFont="1" applyFill="1" applyBorder="1" applyAlignment="1" applyProtection="1">
      <alignment horizontal="center" vertical="center"/>
    </xf>
    <xf numFmtId="0" fontId="18" fillId="0" borderId="28" xfId="36" applyFont="1" applyFill="1" applyBorder="1" applyAlignment="1" applyProtection="1">
      <alignment horizontal="center" vertical="center" wrapText="1"/>
    </xf>
    <xf numFmtId="0" fontId="67" fillId="0" borderId="54" xfId="30" applyFont="1" applyBorder="1" applyAlignment="1" applyProtection="1"/>
    <xf numFmtId="0" fontId="67" fillId="0" borderId="59" xfId="30" applyFont="1" applyBorder="1" applyAlignment="1" applyProtection="1"/>
    <xf numFmtId="0" fontId="18" fillId="0" borderId="35" xfId="36" applyFont="1" applyFill="1" applyBorder="1" applyAlignment="1" applyProtection="1">
      <alignment horizontal="center" vertical="center" wrapText="1"/>
    </xf>
    <xf numFmtId="0" fontId="67" fillId="0" borderId="16" xfId="30" applyFont="1" applyBorder="1" applyAlignment="1" applyProtection="1"/>
    <xf numFmtId="0" fontId="67" fillId="0" borderId="0" xfId="30" applyFont="1" applyAlignment="1" applyProtection="1"/>
    <xf numFmtId="0" fontId="67" fillId="0" borderId="56" xfId="30" applyFont="1" applyBorder="1" applyAlignment="1" applyProtection="1"/>
    <xf numFmtId="0" fontId="67" fillId="0" borderId="18" xfId="30" applyFont="1" applyBorder="1" applyAlignment="1" applyProtection="1"/>
    <xf numFmtId="0" fontId="3" fillId="0" borderId="16" xfId="36" applyFont="1" applyFill="1" applyBorder="1" applyAlignment="1" applyProtection="1">
      <alignment horizontal="center" vertical="center" wrapText="1"/>
    </xf>
    <xf numFmtId="0" fontId="3" fillId="0" borderId="59" xfId="36" applyFont="1" applyFill="1" applyBorder="1" applyAlignment="1" applyProtection="1">
      <alignment horizontal="center" vertical="center" wrapText="1"/>
    </xf>
    <xf numFmtId="0" fontId="18" fillId="0" borderId="93" xfId="36" applyFont="1" applyFill="1" applyBorder="1" applyAlignment="1" applyProtection="1">
      <alignment horizontal="center" vertical="center" wrapText="1"/>
    </xf>
    <xf numFmtId="0" fontId="3" fillId="0" borderId="54" xfId="36" applyFont="1" applyFill="1" applyBorder="1" applyAlignment="1" applyProtection="1">
      <alignment horizontal="center" vertical="center" wrapText="1"/>
    </xf>
    <xf numFmtId="0" fontId="3" fillId="0" borderId="19" xfId="36" applyFont="1" applyFill="1" applyBorder="1" applyAlignment="1" applyProtection="1">
      <alignment horizontal="center" vertical="center" wrapText="1"/>
    </xf>
    <xf numFmtId="0" fontId="18" fillId="0" borderId="82" xfId="36" applyFont="1" applyFill="1" applyBorder="1" applyAlignment="1" applyProtection="1">
      <alignment horizontal="center" vertical="center" wrapText="1"/>
    </xf>
    <xf numFmtId="0" fontId="3" fillId="0" borderId="129" xfId="36" applyFont="1" applyFill="1" applyBorder="1" applyAlignment="1" applyProtection="1">
      <alignment horizontal="center" vertical="center" wrapText="1"/>
    </xf>
    <xf numFmtId="0" fontId="3" fillId="0" borderId="31" xfId="36" applyFont="1" applyFill="1" applyBorder="1" applyAlignment="1" applyProtection="1">
      <alignment horizontal="center" vertical="center" wrapText="1"/>
    </xf>
    <xf numFmtId="3" fontId="18" fillId="0" borderId="78" xfId="36" applyNumberFormat="1" applyFont="1" applyFill="1" applyBorder="1" applyAlignment="1" applyProtection="1">
      <alignment horizontal="right" vertical="center"/>
      <protection locked="0"/>
    </xf>
    <xf numFmtId="3" fontId="18" fillId="0" borderId="0" xfId="36" applyNumberFormat="1" applyFont="1" applyFill="1" applyBorder="1" applyAlignment="1" applyProtection="1">
      <alignment horizontal="right" vertical="center"/>
    </xf>
    <xf numFmtId="3" fontId="18" fillId="28" borderId="78" xfId="36" applyNumberFormat="1" applyFont="1" applyFill="1" applyBorder="1" applyAlignment="1" applyProtection="1">
      <alignment horizontal="right" vertical="center"/>
      <protection locked="0"/>
    </xf>
    <xf numFmtId="3" fontId="18" fillId="23" borderId="72" xfId="36" applyNumberFormat="1" applyFont="1" applyFill="1" applyBorder="1" applyAlignment="1" applyProtection="1">
      <alignment horizontal="right" vertical="center"/>
      <protection locked="0"/>
    </xf>
    <xf numFmtId="3" fontId="18" fillId="0" borderId="80" xfId="36" applyNumberFormat="1" applyFont="1" applyFill="1" applyBorder="1" applyAlignment="1" applyProtection="1">
      <alignment horizontal="right" vertical="center"/>
      <protection locked="0"/>
    </xf>
    <xf numFmtId="3" fontId="18" fillId="0" borderId="0" xfId="36" applyNumberFormat="1" applyFont="1" applyFill="1" applyBorder="1" applyAlignment="1" applyProtection="1">
      <alignment vertical="center"/>
    </xf>
    <xf numFmtId="3" fontId="18" fillId="0" borderId="17" xfId="36" applyNumberFormat="1" applyFont="1" applyFill="1" applyBorder="1" applyAlignment="1" applyProtection="1">
      <alignment vertical="center"/>
    </xf>
    <xf numFmtId="3" fontId="18" fillId="28" borderId="79" xfId="36" applyNumberFormat="1" applyFont="1" applyFill="1" applyBorder="1" applyAlignment="1" applyProtection="1">
      <alignment horizontal="right" vertical="center"/>
      <protection locked="0"/>
    </xf>
    <xf numFmtId="3" fontId="18" fillId="23" borderId="88" xfId="36" applyNumberFormat="1" applyFont="1" applyFill="1" applyBorder="1" applyAlignment="1" applyProtection="1">
      <alignment horizontal="right" vertical="center"/>
      <protection locked="0"/>
    </xf>
    <xf numFmtId="3" fontId="18" fillId="0" borderId="86" xfId="36" applyNumberFormat="1" applyFont="1" applyFill="1" applyBorder="1" applyAlignment="1" applyProtection="1">
      <alignment horizontal="right" vertical="center"/>
      <protection locked="0"/>
    </xf>
    <xf numFmtId="3" fontId="18" fillId="0" borderId="85" xfId="36" applyNumberFormat="1" applyFont="1" applyFill="1" applyBorder="1" applyAlignment="1" applyProtection="1">
      <alignment horizontal="right" vertical="center"/>
      <protection locked="0"/>
    </xf>
    <xf numFmtId="3" fontId="18" fillId="0" borderId="81" xfId="36" applyNumberFormat="1" applyFont="1" applyFill="1" applyBorder="1" applyAlignment="1" applyProtection="1">
      <alignment horizontal="right" vertical="center"/>
      <protection locked="0"/>
    </xf>
    <xf numFmtId="3" fontId="18" fillId="28" borderId="81" xfId="36" applyNumberFormat="1" applyFont="1" applyFill="1" applyBorder="1" applyAlignment="1" applyProtection="1">
      <alignment horizontal="right" vertical="center"/>
      <protection locked="0"/>
    </xf>
    <xf numFmtId="3" fontId="18" fillId="23" borderId="89" xfId="36" applyNumberFormat="1" applyFont="1" applyFill="1" applyBorder="1" applyAlignment="1" applyProtection="1">
      <alignment horizontal="right" vertical="center"/>
      <protection locked="0"/>
    </xf>
    <xf numFmtId="49" fontId="18" fillId="0" borderId="21" xfId="35" applyNumberFormat="1" applyFont="1" applyFill="1" applyBorder="1" applyAlignment="1" applyProtection="1">
      <alignment horizontal="center" vertical="center"/>
    </xf>
    <xf numFmtId="49" fontId="18" fillId="0" borderId="26" xfId="35" applyNumberFormat="1" applyFont="1" applyFill="1" applyBorder="1" applyAlignment="1" applyProtection="1">
      <alignment horizontal="center" vertical="center"/>
    </xf>
    <xf numFmtId="1" fontId="18" fillId="0" borderId="21" xfId="35" applyNumberFormat="1" applyFont="1" applyFill="1" applyBorder="1" applyAlignment="1" applyProtection="1">
      <alignment horizontal="center" vertical="center"/>
    </xf>
    <xf numFmtId="49" fontId="18" fillId="0" borderId="0" xfId="35" applyNumberFormat="1" applyFont="1" applyFill="1" applyBorder="1" applyAlignment="1" applyProtection="1">
      <alignment horizontal="center" vertical="center"/>
    </xf>
    <xf numFmtId="3" fontId="18" fillId="0" borderId="0" xfId="35" applyNumberFormat="1" applyFont="1" applyFill="1" applyBorder="1" applyAlignment="1" applyProtection="1">
      <alignment horizontal="center" vertical="center"/>
    </xf>
    <xf numFmtId="3" fontId="18" fillId="0" borderId="21" xfId="35" applyNumberFormat="1" applyFont="1" applyFill="1" applyBorder="1" applyAlignment="1" applyProtection="1">
      <alignment horizontal="center" vertical="center"/>
    </xf>
    <xf numFmtId="3" fontId="18" fillId="34" borderId="28" xfId="35" applyNumberFormat="1" applyFont="1" applyFill="1" applyBorder="1" applyAlignment="1" applyProtection="1">
      <alignment horizontal="center" vertical="center"/>
    </xf>
    <xf numFmtId="3" fontId="18" fillId="0" borderId="87" xfId="36" applyNumberFormat="1" applyFont="1" applyFill="1" applyBorder="1" applyAlignment="1" applyProtection="1">
      <alignment horizontal="right" vertical="center"/>
      <protection locked="0"/>
    </xf>
    <xf numFmtId="3" fontId="18" fillId="30" borderId="87" xfId="36" applyNumberFormat="1" applyFont="1" applyFill="1" applyBorder="1" applyAlignment="1" applyProtection="1">
      <alignment horizontal="right" vertical="center"/>
      <protection locked="0"/>
    </xf>
    <xf numFmtId="3" fontId="18" fillId="0" borderId="17" xfId="36" applyNumberFormat="1" applyFont="1" applyFill="1" applyBorder="1" applyAlignment="1" applyProtection="1">
      <alignment horizontal="right" vertical="center"/>
    </xf>
    <xf numFmtId="3" fontId="18" fillId="37" borderId="72" xfId="36" applyNumberFormat="1" applyFont="1" applyFill="1" applyBorder="1" applyAlignment="1" applyProtection="1">
      <alignment horizontal="right" vertical="center"/>
      <protection locked="0"/>
    </xf>
    <xf numFmtId="3" fontId="18" fillId="0" borderId="28" xfId="36" applyNumberFormat="1" applyFont="1" applyFill="1" applyBorder="1" applyAlignment="1" applyProtection="1">
      <alignment horizontal="right" vertical="center"/>
    </xf>
    <xf numFmtId="3" fontId="18" fillId="30" borderId="84" xfId="36" applyNumberFormat="1" applyFont="1" applyFill="1" applyBorder="1" applyAlignment="1" applyProtection="1">
      <alignment horizontal="right" vertical="center"/>
      <protection locked="0"/>
    </xf>
    <xf numFmtId="3" fontId="18" fillId="37" borderId="90" xfId="36" applyNumberFormat="1" applyFont="1" applyFill="1" applyBorder="1" applyAlignment="1" applyProtection="1">
      <alignment horizontal="right" vertical="center"/>
      <protection locked="0"/>
    </xf>
    <xf numFmtId="3" fontId="18" fillId="0" borderId="79" xfId="36" applyNumberFormat="1" applyFont="1" applyFill="1" applyBorder="1" applyAlignment="1" applyProtection="1">
      <alignment horizontal="right" vertical="center"/>
      <protection locked="0"/>
    </xf>
    <xf numFmtId="3" fontId="18" fillId="37" borderId="91" xfId="36" applyNumberFormat="1" applyFont="1" applyFill="1" applyBorder="1" applyAlignment="1" applyProtection="1">
      <alignment horizontal="right" vertical="center"/>
      <protection locked="0"/>
    </xf>
    <xf numFmtId="3" fontId="18" fillId="30" borderId="81" xfId="36" applyNumberFormat="1" applyFont="1" applyFill="1" applyBorder="1" applyAlignment="1" applyProtection="1">
      <alignment horizontal="right" vertical="center"/>
      <protection locked="0"/>
    </xf>
    <xf numFmtId="3" fontId="18" fillId="37" borderId="71" xfId="36" applyNumberFormat="1" applyFont="1" applyFill="1" applyBorder="1" applyAlignment="1" applyProtection="1">
      <alignment horizontal="right" vertical="center"/>
      <protection locked="0"/>
    </xf>
    <xf numFmtId="0" fontId="3" fillId="0" borderId="21" xfId="36" applyFont="1" applyFill="1" applyBorder="1" applyAlignment="1" applyProtection="1">
      <alignment horizontal="center" vertical="center" wrapText="1"/>
    </xf>
    <xf numFmtId="3" fontId="18" fillId="0" borderId="21" xfId="36" applyNumberFormat="1" applyFont="1" applyFill="1" applyBorder="1" applyAlignment="1" applyProtection="1">
      <alignment horizontal="right" vertical="center"/>
    </xf>
    <xf numFmtId="3" fontId="18" fillId="30" borderId="83" xfId="36" applyNumberFormat="1" applyFont="1" applyFill="1" applyBorder="1" applyAlignment="1" applyProtection="1">
      <alignment horizontal="right" vertical="center"/>
      <protection locked="0"/>
    </xf>
    <xf numFmtId="3" fontId="18" fillId="37" borderId="92" xfId="36" applyNumberFormat="1" applyFont="1" applyFill="1" applyBorder="1" applyAlignment="1" applyProtection="1">
      <alignment horizontal="right" vertical="center"/>
      <protection locked="0"/>
    </xf>
    <xf numFmtId="3" fontId="18" fillId="0" borderId="18" xfId="36" applyNumberFormat="1" applyFont="1" applyFill="1" applyBorder="1" applyAlignment="1" applyProtection="1">
      <alignment horizontal="right" vertical="center"/>
    </xf>
    <xf numFmtId="3" fontId="18" fillId="0" borderId="22" xfId="36" applyNumberFormat="1" applyFont="1" applyFill="1" applyBorder="1" applyAlignment="1" applyProtection="1">
      <alignment horizontal="right" vertical="center"/>
    </xf>
    <xf numFmtId="49" fontId="18" fillId="0" borderId="22" xfId="35" applyNumberFormat="1" applyFont="1" applyFill="1" applyBorder="1" applyAlignment="1" applyProtection="1">
      <alignment horizontal="center" vertical="center"/>
    </xf>
    <xf numFmtId="3" fontId="18" fillId="0" borderId="26" xfId="35" applyNumberFormat="1" applyFont="1" applyFill="1" applyBorder="1" applyAlignment="1" applyProtection="1">
      <alignment horizontal="center" vertical="center"/>
    </xf>
    <xf numFmtId="3" fontId="18" fillId="0" borderId="22" xfId="35" applyNumberFormat="1" applyFont="1" applyFill="1" applyBorder="1" applyAlignment="1" applyProtection="1">
      <alignment horizontal="center" vertical="center"/>
    </xf>
    <xf numFmtId="3" fontId="23" fillId="0" borderId="0" xfId="36" applyNumberFormat="1" applyFont="1" applyFill="1" applyBorder="1" applyAlignment="1" applyProtection="1">
      <alignment horizontal="right" vertical="center" indent="2"/>
    </xf>
    <xf numFmtId="3" fontId="18" fillId="35" borderId="83" xfId="36" applyNumberFormat="1" applyFont="1" applyFill="1" applyBorder="1" applyAlignment="1" applyProtection="1">
      <alignment horizontal="right" vertical="center"/>
      <protection locked="0"/>
    </xf>
    <xf numFmtId="3" fontId="18" fillId="38" borderId="92" xfId="36" applyNumberFormat="1" applyFont="1" applyFill="1" applyBorder="1" applyAlignment="1" applyProtection="1">
      <alignment horizontal="right" vertical="center"/>
      <protection locked="0"/>
    </xf>
    <xf numFmtId="166" fontId="23" fillId="0" borderId="0" xfId="36" applyNumberFormat="1" applyFont="1" applyFill="1" applyBorder="1" applyAlignment="1" applyProtection="1">
      <alignment horizontal="right" vertical="center" indent="2"/>
    </xf>
    <xf numFmtId="3" fontId="18" fillId="35" borderId="84" xfId="36" applyNumberFormat="1" applyFont="1" applyFill="1" applyBorder="1" applyAlignment="1" applyProtection="1">
      <alignment horizontal="right" vertical="center"/>
      <protection locked="0"/>
    </xf>
    <xf numFmtId="3" fontId="18" fillId="38" borderId="91" xfId="36" applyNumberFormat="1" applyFont="1" applyFill="1" applyBorder="1" applyAlignment="1" applyProtection="1">
      <alignment horizontal="right" vertical="center"/>
      <protection locked="0"/>
    </xf>
    <xf numFmtId="3" fontId="18" fillId="35" borderId="81" xfId="36" applyNumberFormat="1" applyFont="1" applyFill="1" applyBorder="1" applyAlignment="1" applyProtection="1">
      <alignment horizontal="right" vertical="center"/>
      <protection locked="0"/>
    </xf>
    <xf numFmtId="3" fontId="18" fillId="38" borderId="71" xfId="36" applyNumberFormat="1" applyFont="1" applyFill="1" applyBorder="1" applyAlignment="1" applyProtection="1">
      <alignment horizontal="right" vertical="center"/>
      <protection locked="0"/>
    </xf>
    <xf numFmtId="0" fontId="3" fillId="0" borderId="22" xfId="35" applyFont="1" applyFill="1" applyBorder="1" applyAlignment="1" applyProtection="1">
      <alignment horizontal="left" vertical="center"/>
    </xf>
    <xf numFmtId="0" fontId="3" fillId="0" borderId="22" xfId="36" applyFont="1" applyFill="1" applyBorder="1" applyAlignment="1" applyProtection="1">
      <alignment horizontal="center" vertical="center" wrapText="1"/>
    </xf>
    <xf numFmtId="3" fontId="18" fillId="0" borderId="0" xfId="36" applyNumberFormat="1" applyFont="1" applyFill="1" applyBorder="1" applyAlignment="1" applyProtection="1">
      <alignment horizontal="right" vertical="center"/>
      <protection locked="0"/>
    </xf>
    <xf numFmtId="3" fontId="18" fillId="0" borderId="21" xfId="36" applyNumberFormat="1" applyFont="1" applyFill="1" applyBorder="1" applyAlignment="1" applyProtection="1">
      <alignment horizontal="right" vertical="center"/>
      <protection locked="0"/>
    </xf>
    <xf numFmtId="3" fontId="18" fillId="0" borderId="82" xfId="36" applyNumberFormat="1" applyFont="1" applyFill="1" applyBorder="1" applyAlignment="1" applyProtection="1">
      <alignment horizontal="right" vertical="center"/>
      <protection locked="0"/>
    </xf>
    <xf numFmtId="3" fontId="18" fillId="36" borderId="82" xfId="36" applyNumberFormat="1" applyFont="1" applyFill="1" applyBorder="1" applyAlignment="1" applyProtection="1">
      <alignment horizontal="right" vertical="center"/>
      <protection locked="0"/>
    </xf>
    <xf numFmtId="3" fontId="18" fillId="39" borderId="35" xfId="36" applyNumberFormat="1" applyFont="1" applyFill="1" applyBorder="1" applyAlignment="1" applyProtection="1">
      <alignment horizontal="right" vertical="center"/>
      <protection locked="0"/>
    </xf>
    <xf numFmtId="0" fontId="67" fillId="0" borderId="0" xfId="30" applyFont="1" applyFill="1" applyBorder="1" applyAlignment="1" applyProtection="1">
      <alignment horizontal="left"/>
    </xf>
    <xf numFmtId="0" fontId="3" fillId="0" borderId="0" xfId="35" applyFont="1" applyBorder="1" applyAlignment="1" applyProtection="1">
      <alignment horizontal="left"/>
    </xf>
    <xf numFmtId="0" fontId="3" fillId="0" borderId="0" xfId="35" applyFont="1" applyFill="1" applyAlignment="1" applyProtection="1"/>
    <xf numFmtId="0" fontId="18" fillId="0" borderId="0" xfId="35" applyFont="1" applyFill="1" applyBorder="1" applyAlignment="1" applyProtection="1"/>
    <xf numFmtId="2" fontId="3" fillId="0" borderId="18" xfId="0" applyNumberFormat="1" applyFont="1" applyFill="1" applyBorder="1" applyAlignment="1">
      <alignment horizontal="center" vertical="center"/>
    </xf>
    <xf numFmtId="0" fontId="3" fillId="0" borderId="0" xfId="35" applyFont="1" applyFill="1" applyBorder="1" applyAlignment="1" applyProtection="1"/>
    <xf numFmtId="0" fontId="67" fillId="0" borderId="0" xfId="30" applyFont="1" applyFill="1" applyAlignment="1" applyProtection="1">
      <alignment horizontal="left"/>
    </xf>
    <xf numFmtId="0" fontId="3" fillId="0" borderId="28" xfId="35" applyFont="1" applyFill="1" applyBorder="1" applyAlignment="1" applyProtection="1">
      <alignment vertical="center"/>
    </xf>
    <xf numFmtId="0" fontId="6" fillId="0" borderId="28" xfId="36" applyFont="1" applyFill="1" applyBorder="1" applyAlignment="1" applyProtection="1"/>
    <xf numFmtId="0" fontId="3" fillId="0" borderId="28" xfId="35" applyFont="1" applyFill="1" applyBorder="1" applyAlignment="1" applyProtection="1">
      <alignment horizontal="center" vertical="center"/>
    </xf>
    <xf numFmtId="0" fontId="6" fillId="0" borderId="22" xfId="36" applyFont="1" applyFill="1" applyBorder="1" applyAlignment="1" applyProtection="1">
      <alignment vertical="center"/>
    </xf>
    <xf numFmtId="3" fontId="111" fillId="25" borderId="27" xfId="30" applyNumberFormat="1" applyFont="1" applyFill="1" applyBorder="1" applyAlignment="1" applyProtection="1">
      <alignment horizontal="right" vertical="center" indent="2"/>
    </xf>
    <xf numFmtId="1" fontId="111" fillId="25" borderId="37" xfId="30" applyNumberFormat="1" applyFont="1" applyFill="1" applyBorder="1" applyAlignment="1" applyProtection="1">
      <alignment horizontal="right" vertical="center" indent="2"/>
    </xf>
    <xf numFmtId="3" fontId="111" fillId="25" borderId="14" xfId="30" applyNumberFormat="1" applyFont="1" applyFill="1" applyBorder="1" applyAlignment="1" applyProtection="1">
      <alignment horizontal="right" vertical="center" indent="2"/>
    </xf>
    <xf numFmtId="3" fontId="18" fillId="28" borderId="80" xfId="36" applyNumberFormat="1" applyFont="1" applyFill="1" applyBorder="1" applyAlignment="1" applyProtection="1">
      <alignment horizontal="right" vertical="center"/>
      <protection locked="0"/>
    </xf>
    <xf numFmtId="0" fontId="3" fillId="0" borderId="21" xfId="36" applyFont="1" applyFill="1" applyBorder="1" applyAlignment="1" applyProtection="1">
      <alignment horizontal="left" vertical="center" wrapText="1"/>
    </xf>
    <xf numFmtId="0" fontId="3" fillId="0" borderId="21" xfId="35" applyFont="1" applyFill="1" applyBorder="1" applyAlignment="1" applyProtection="1">
      <alignment horizontal="left" vertical="center" wrapText="1"/>
    </xf>
    <xf numFmtId="0" fontId="1" fillId="0" borderId="24" xfId="0" applyFont="1" applyFill="1" applyBorder="1" applyAlignment="1">
      <alignment horizontal="left"/>
    </xf>
    <xf numFmtId="0" fontId="114" fillId="0" borderId="0" xfId="36" applyFont="1" applyFill="1" applyBorder="1" applyAlignment="1" applyProtection="1"/>
    <xf numFmtId="0" fontId="115" fillId="0" borderId="0" xfId="36" applyFont="1" applyFill="1" applyAlignment="1" applyProtection="1">
      <alignment wrapText="1"/>
    </xf>
    <xf numFmtId="3" fontId="10" fillId="26" borderId="17" xfId="30" applyNumberFormat="1" applyFont="1" applyFill="1" applyBorder="1" applyAlignment="1" applyProtection="1">
      <alignment horizontal="center" vertical="center"/>
    </xf>
    <xf numFmtId="49" fontId="10" fillId="26" borderId="17" xfId="0" applyNumberFormat="1" applyFont="1" applyFill="1" applyBorder="1" applyAlignment="1" applyProtection="1">
      <alignment horizontal="center" vertical="center"/>
    </xf>
    <xf numFmtId="3" fontId="10" fillId="26" borderId="17" xfId="30" applyNumberFormat="1" applyFont="1" applyFill="1" applyBorder="1" applyAlignment="1" applyProtection="1">
      <alignment horizontal="right" vertical="center" indent="2"/>
    </xf>
    <xf numFmtId="3" fontId="3" fillId="0" borderId="25" xfId="36" applyNumberFormat="1" applyFont="1" applyFill="1" applyBorder="1" applyAlignment="1" applyProtection="1">
      <alignment horizontal="right" vertical="center"/>
    </xf>
    <xf numFmtId="0" fontId="3" fillId="51" borderId="0" xfId="0" applyFont="1" applyFill="1" applyBorder="1" applyAlignment="1">
      <alignment horizontal="left" vertical="center"/>
    </xf>
    <xf numFmtId="2" fontId="3" fillId="51" borderId="0" xfId="0" applyNumberFormat="1" applyFont="1" applyFill="1" applyBorder="1" applyAlignment="1">
      <alignment horizontal="left" vertical="center"/>
    </xf>
    <xf numFmtId="2" fontId="3" fillId="51" borderId="0" xfId="0" applyNumberFormat="1" applyFont="1" applyFill="1" applyBorder="1" applyAlignment="1" applyProtection="1">
      <alignment horizontal="center" vertical="center"/>
      <protection locked="0"/>
    </xf>
    <xf numFmtId="9" fontId="3" fillId="51" borderId="0" xfId="0" applyNumberFormat="1" applyFont="1" applyFill="1" applyBorder="1" applyAlignment="1" applyProtection="1">
      <alignment horizontal="center" vertical="center"/>
      <protection locked="0"/>
    </xf>
    <xf numFmtId="2" fontId="3" fillId="0" borderId="70" xfId="35" applyNumberFormat="1" applyFont="1" applyFill="1" applyBorder="1" applyAlignment="1" applyProtection="1">
      <alignment horizontal="center" vertical="center"/>
      <protection hidden="1"/>
    </xf>
    <xf numFmtId="2" fontId="3" fillId="0" borderId="45" xfId="35" applyNumberFormat="1" applyFont="1" applyFill="1" applyBorder="1" applyAlignment="1" applyProtection="1">
      <alignment horizontal="center" vertical="center"/>
      <protection hidden="1"/>
    </xf>
    <xf numFmtId="2" fontId="3" fillId="0" borderId="47" xfId="35" applyNumberFormat="1" applyFont="1" applyFill="1" applyBorder="1" applyAlignment="1" applyProtection="1">
      <alignment horizontal="center" vertical="center"/>
      <protection hidden="1"/>
    </xf>
    <xf numFmtId="2" fontId="3" fillId="0" borderId="10" xfId="35" applyNumberFormat="1" applyFont="1" applyFill="1" applyBorder="1" applyAlignment="1" applyProtection="1">
      <alignment horizontal="center" vertical="center"/>
      <protection hidden="1"/>
    </xf>
    <xf numFmtId="2" fontId="3" fillId="26" borderId="72" xfId="35" applyNumberFormat="1" applyFont="1" applyFill="1" applyBorder="1" applyAlignment="1" applyProtection="1">
      <alignment horizontal="center" vertical="center"/>
      <protection hidden="1"/>
    </xf>
    <xf numFmtId="2" fontId="3" fillId="0" borderId="35" xfId="35" applyNumberFormat="1" applyFont="1" applyFill="1" applyBorder="1" applyAlignment="1" applyProtection="1">
      <alignment horizontal="center" vertical="center"/>
      <protection hidden="1"/>
    </xf>
    <xf numFmtId="2" fontId="3" fillId="51" borderId="22" xfId="35" applyNumberFormat="1" applyFont="1" applyFill="1" applyBorder="1" applyAlignment="1" applyProtection="1">
      <alignment horizontal="center" vertical="center"/>
      <protection hidden="1"/>
    </xf>
    <xf numFmtId="2" fontId="3" fillId="51" borderId="0" xfId="35" applyNumberFormat="1" applyFont="1" applyFill="1" applyBorder="1" applyAlignment="1" applyProtection="1">
      <alignment horizontal="center" vertical="center"/>
      <protection hidden="1"/>
    </xf>
    <xf numFmtId="2" fontId="3" fillId="26" borderId="26" xfId="35" applyNumberFormat="1" applyFont="1" applyFill="1" applyBorder="1" applyAlignment="1" applyProtection="1">
      <alignment horizontal="center" vertical="center"/>
      <protection hidden="1"/>
    </xf>
    <xf numFmtId="2" fontId="3" fillId="31" borderId="10" xfId="35" applyNumberFormat="1" applyFont="1" applyFill="1" applyBorder="1" applyAlignment="1" applyProtection="1">
      <alignment horizontal="center" vertical="center"/>
      <protection hidden="1"/>
    </xf>
    <xf numFmtId="0" fontId="3" fillId="26" borderId="26" xfId="35" applyFont="1" applyFill="1" applyBorder="1" applyAlignment="1" applyProtection="1">
      <alignment horizontal="center" vertical="center"/>
      <protection hidden="1"/>
    </xf>
    <xf numFmtId="2" fontId="3" fillId="26" borderId="35" xfId="35" applyNumberFormat="1" applyFont="1" applyFill="1" applyBorder="1" applyAlignment="1" applyProtection="1">
      <alignment horizontal="center" vertical="center"/>
      <protection hidden="1"/>
    </xf>
    <xf numFmtId="2" fontId="3" fillId="53" borderId="54" xfId="36" applyNumberFormat="1" applyFont="1" applyFill="1" applyBorder="1" applyAlignment="1" applyProtection="1">
      <alignment horizontal="center" vertical="center" wrapText="1"/>
      <protection locked="0"/>
    </xf>
    <xf numFmtId="0" fontId="16" fillId="51" borderId="22" xfId="36" applyFont="1" applyFill="1" applyBorder="1" applyAlignment="1" applyProtection="1">
      <alignment horizontal="center" vertical="center" wrapText="1"/>
      <protection locked="0"/>
    </xf>
    <xf numFmtId="0" fontId="73" fillId="51" borderId="0" xfId="36" applyFont="1" applyFill="1" applyBorder="1" applyAlignment="1" applyProtection="1">
      <alignment horizontal="center" vertical="center" wrapText="1"/>
      <protection locked="0"/>
    </xf>
    <xf numFmtId="0" fontId="16" fillId="51" borderId="0" xfId="36" applyFont="1" applyFill="1" applyBorder="1" applyAlignment="1" applyProtection="1">
      <alignment horizontal="center" vertical="center" wrapText="1"/>
      <protection locked="0"/>
    </xf>
    <xf numFmtId="2" fontId="16" fillId="0" borderId="34" xfId="0" applyNumberFormat="1" applyFont="1" applyFill="1" applyBorder="1" applyAlignment="1" applyProtection="1">
      <alignment horizontal="center" vertical="center"/>
      <protection locked="0"/>
    </xf>
    <xf numFmtId="2" fontId="16" fillId="53" borderId="34" xfId="36" applyNumberFormat="1" applyFont="1" applyFill="1" applyBorder="1" applyAlignment="1" applyProtection="1">
      <alignment horizontal="center" vertical="center" wrapText="1"/>
      <protection locked="0"/>
    </xf>
    <xf numFmtId="2" fontId="3" fillId="53" borderId="34" xfId="0" applyNumberFormat="1" applyFont="1" applyFill="1" applyBorder="1" applyAlignment="1" applyProtection="1">
      <alignment horizontal="center" vertical="center"/>
      <protection locked="0"/>
    </xf>
    <xf numFmtId="2" fontId="16" fillId="0" borderId="61" xfId="0" applyNumberFormat="1" applyFont="1" applyFill="1" applyBorder="1" applyAlignment="1" applyProtection="1">
      <alignment horizontal="center" vertical="center"/>
      <protection locked="0"/>
    </xf>
    <xf numFmtId="3" fontId="12" fillId="0" borderId="20" xfId="0" applyNumberFormat="1" applyFont="1" applyBorder="1" applyAlignment="1" applyProtection="1">
      <alignment horizontal="center" vertical="center"/>
      <protection locked="0"/>
    </xf>
    <xf numFmtId="0" fontId="18" fillId="26" borderId="20" xfId="35" applyFont="1" applyFill="1" applyBorder="1" applyAlignment="1" applyProtection="1">
      <alignment vertical="center" wrapText="1"/>
      <protection hidden="1"/>
    </xf>
    <xf numFmtId="0" fontId="12" fillId="0" borderId="0" xfId="35" applyAlignment="1" applyProtection="1">
      <alignment horizontal="left" vertical="center"/>
      <protection hidden="1"/>
    </xf>
    <xf numFmtId="0" fontId="12" fillId="0" borderId="0" xfId="35" applyFill="1" applyBorder="1" applyAlignment="1" applyProtection="1">
      <alignment vertical="center" wrapText="1"/>
      <protection hidden="1"/>
    </xf>
    <xf numFmtId="0" fontId="12" fillId="0" borderId="57" xfId="35" applyFill="1" applyBorder="1" applyAlignment="1" applyProtection="1">
      <alignment vertical="center" wrapText="1"/>
      <protection hidden="1"/>
    </xf>
    <xf numFmtId="0" fontId="101" fillId="0" borderId="14" xfId="31" applyFill="1" applyBorder="1" applyAlignment="1" applyProtection="1">
      <alignment horizontal="left" vertical="center"/>
      <protection hidden="1"/>
    </xf>
    <xf numFmtId="0" fontId="12" fillId="0" borderId="28" xfId="35" applyFill="1" applyBorder="1" applyAlignment="1" applyProtection="1">
      <alignment vertical="center" wrapText="1"/>
      <protection hidden="1"/>
    </xf>
    <xf numFmtId="0" fontId="101" fillId="0" borderId="130" xfId="31" applyFill="1" applyBorder="1" applyAlignment="1" applyProtection="1">
      <alignment horizontal="left" vertical="center"/>
      <protection hidden="1"/>
    </xf>
    <xf numFmtId="0" fontId="12" fillId="0" borderId="130" xfId="35" applyFill="1" applyBorder="1" applyAlignment="1" applyProtection="1">
      <alignment vertical="center" wrapText="1"/>
      <protection hidden="1"/>
    </xf>
    <xf numFmtId="0" fontId="12" fillId="0" borderId="130" xfId="35" applyBorder="1" applyAlignment="1" applyProtection="1">
      <alignment horizontal="left" vertical="center"/>
      <protection hidden="1"/>
    </xf>
    <xf numFmtId="0" fontId="12" fillId="0" borderId="168" xfId="35" applyFill="1" applyBorder="1" applyAlignment="1" applyProtection="1">
      <alignment vertical="center" wrapText="1"/>
      <protection hidden="1"/>
    </xf>
    <xf numFmtId="0" fontId="12" fillId="0" borderId="58" xfId="35" applyBorder="1" applyAlignment="1" applyProtection="1">
      <alignment horizontal="left" vertical="center"/>
      <protection hidden="1"/>
    </xf>
    <xf numFmtId="0" fontId="12" fillId="0" borderId="14" xfId="35" applyBorder="1" applyAlignment="1" applyProtection="1">
      <alignment vertical="center" wrapText="1"/>
      <protection hidden="1"/>
    </xf>
    <xf numFmtId="0" fontId="12" fillId="0" borderId="14" xfId="35" applyBorder="1" applyAlignment="1" applyProtection="1">
      <alignment horizontal="left" vertical="center"/>
      <protection hidden="1"/>
    </xf>
    <xf numFmtId="0" fontId="12" fillId="0" borderId="0" xfId="35" applyFill="1" applyAlignment="1" applyProtection="1">
      <alignment vertical="center" wrapText="1"/>
      <protection hidden="1"/>
    </xf>
    <xf numFmtId="0" fontId="12" fillId="0" borderId="14" xfId="35" applyFill="1" applyBorder="1" applyAlignment="1" applyProtection="1">
      <alignment vertical="center" wrapText="1"/>
      <protection hidden="1"/>
    </xf>
    <xf numFmtId="0" fontId="1" fillId="0" borderId="14" xfId="35" applyFont="1" applyBorder="1" applyAlignment="1" applyProtection="1">
      <alignment horizontal="left" vertical="center" wrapText="1"/>
      <protection hidden="1"/>
    </xf>
    <xf numFmtId="0" fontId="1" fillId="0" borderId="130" xfId="35" applyFont="1" applyBorder="1" applyAlignment="1" applyProtection="1">
      <alignment horizontal="left" vertical="center" wrapText="1"/>
      <protection hidden="1"/>
    </xf>
    <xf numFmtId="0" fontId="1" fillId="0" borderId="168" xfId="35" applyFont="1" applyBorder="1" applyAlignment="1" applyProtection="1">
      <alignment horizontal="left" vertical="center" wrapText="1"/>
      <protection hidden="1"/>
    </xf>
    <xf numFmtId="0" fontId="18" fillId="33" borderId="14" xfId="0" applyFont="1" applyFill="1" applyBorder="1" applyAlignment="1" applyProtection="1">
      <alignment horizontal="left" vertical="center"/>
    </xf>
    <xf numFmtId="0" fontId="8" fillId="0" borderId="0" xfId="0" applyFont="1" applyFill="1"/>
    <xf numFmtId="0" fontId="51" fillId="0" borderId="0" xfId="0" applyFont="1" applyFill="1"/>
    <xf numFmtId="0" fontId="89" fillId="0" borderId="0" xfId="0" applyFont="1" applyFill="1"/>
    <xf numFmtId="3" fontId="18" fillId="0" borderId="26" xfId="36" applyNumberFormat="1" applyFont="1" applyFill="1" applyBorder="1" applyAlignment="1" applyProtection="1">
      <alignment horizontal="right" vertical="center"/>
      <protection locked="0"/>
    </xf>
    <xf numFmtId="3" fontId="3" fillId="0" borderId="60" xfId="36" applyNumberFormat="1" applyFont="1" applyFill="1" applyBorder="1" applyAlignment="1" applyProtection="1">
      <alignment horizontal="center" vertical="center"/>
      <protection locked="0"/>
    </xf>
    <xf numFmtId="3" fontId="3" fillId="34" borderId="18" xfId="36" applyNumberFormat="1" applyFont="1" applyFill="1" applyBorder="1" applyAlignment="1" applyProtection="1">
      <alignment vertical="center"/>
    </xf>
    <xf numFmtId="0" fontId="87" fillId="51" borderId="0" xfId="36" applyFont="1" applyFill="1" applyBorder="1" applyAlignment="1" applyProtection="1"/>
    <xf numFmtId="0" fontId="16" fillId="51" borderId="0" xfId="36" applyFont="1" applyFill="1" applyBorder="1" applyAlignment="1" applyProtection="1"/>
    <xf numFmtId="3" fontId="16" fillId="51" borderId="0" xfId="36" applyNumberFormat="1" applyFont="1" applyFill="1" applyBorder="1" applyAlignment="1" applyProtection="1"/>
    <xf numFmtId="3" fontId="10" fillId="51" borderId="0" xfId="36" applyNumberFormat="1" applyFont="1" applyFill="1" applyBorder="1" applyAlignment="1" applyProtection="1"/>
    <xf numFmtId="9" fontId="16" fillId="51" borderId="0" xfId="36" applyNumberFormat="1" applyFont="1" applyFill="1" applyBorder="1" applyAlignment="1" applyProtection="1"/>
    <xf numFmtId="174" fontId="0" fillId="0" borderId="0" xfId="0" applyNumberFormat="1" applyFill="1"/>
    <xf numFmtId="0" fontId="117" fillId="0" borderId="0" xfId="36" applyFont="1" applyFill="1" applyBorder="1" applyAlignment="1" applyProtection="1"/>
    <xf numFmtId="0" fontId="117" fillId="0" borderId="0" xfId="36" applyFont="1" applyFill="1" applyBorder="1" applyAlignment="1" applyProtection="1">
      <alignment vertical="center"/>
    </xf>
    <xf numFmtId="0" fontId="118" fillId="0" borderId="0" xfId="36" applyFont="1" applyFill="1" applyAlignment="1" applyProtection="1">
      <alignment horizontal="left"/>
    </xf>
    <xf numFmtId="0" fontId="3" fillId="0" borderId="181" xfId="36" applyFont="1" applyFill="1" applyBorder="1" applyAlignment="1" applyProtection="1">
      <alignment horizontal="left" vertical="center" wrapText="1" indent="1"/>
      <protection hidden="1"/>
    </xf>
    <xf numFmtId="0" fontId="3" fillId="0" borderId="176" xfId="36" applyFont="1" applyFill="1" applyBorder="1" applyAlignment="1" applyProtection="1">
      <alignment horizontal="left" vertical="center" wrapText="1" indent="1"/>
      <protection hidden="1"/>
    </xf>
    <xf numFmtId="0" fontId="3" fillId="31" borderId="184" xfId="35" applyFont="1" applyFill="1" applyBorder="1" applyAlignment="1" applyProtection="1">
      <alignment horizontal="center" vertical="center" wrapText="1"/>
      <protection hidden="1"/>
    </xf>
    <xf numFmtId="0" fontId="3" fillId="31" borderId="178" xfId="35" applyFont="1" applyFill="1" applyBorder="1" applyAlignment="1" applyProtection="1">
      <alignment horizontal="center" vertical="center" wrapText="1"/>
      <protection hidden="1"/>
    </xf>
    <xf numFmtId="3" fontId="12" fillId="0" borderId="20" xfId="0" applyNumberFormat="1" applyFont="1" applyFill="1" applyBorder="1" applyAlignment="1" applyProtection="1">
      <alignment horizontal="right" vertical="center"/>
      <protection locked="0"/>
    </xf>
    <xf numFmtId="0" fontId="11" fillId="0" borderId="181" xfId="36" applyFont="1" applyFill="1" applyBorder="1" applyAlignment="1" applyProtection="1">
      <alignment horizontal="center" vertical="center" wrapText="1"/>
    </xf>
    <xf numFmtId="2" fontId="3" fillId="31" borderId="180" xfId="0" applyNumberFormat="1" applyFont="1" applyFill="1" applyBorder="1" applyAlignment="1" applyProtection="1">
      <alignment horizontal="center" vertical="center"/>
      <protection locked="0"/>
    </xf>
    <xf numFmtId="2" fontId="3" fillId="31" borderId="181" xfId="0" applyNumberFormat="1" applyFont="1" applyFill="1" applyBorder="1" applyAlignment="1" applyProtection="1">
      <alignment horizontal="center" vertical="center"/>
      <protection locked="0"/>
    </xf>
    <xf numFmtId="49" fontId="73" fillId="26" borderId="0" xfId="0" applyNumberFormat="1" applyFont="1" applyFill="1" applyBorder="1" applyAlignment="1" applyProtection="1">
      <alignment horizontal="center" vertical="center"/>
      <protection locked="0"/>
    </xf>
    <xf numFmtId="49" fontId="73" fillId="26" borderId="177" xfId="0" applyNumberFormat="1" applyFont="1" applyFill="1" applyBorder="1" applyAlignment="1" applyProtection="1">
      <alignment horizontal="center" vertical="center"/>
    </xf>
    <xf numFmtId="2" fontId="3" fillId="31" borderId="176" xfId="0" applyNumberFormat="1" applyFont="1" applyFill="1" applyBorder="1" applyAlignment="1" applyProtection="1">
      <alignment horizontal="center" vertical="center"/>
      <protection locked="0"/>
    </xf>
    <xf numFmtId="2" fontId="73" fillId="26" borderId="0" xfId="0" applyNumberFormat="1" applyFont="1" applyFill="1" applyBorder="1" applyAlignment="1" applyProtection="1">
      <alignment horizontal="center" vertical="center"/>
      <protection locked="0"/>
    </xf>
    <xf numFmtId="2" fontId="73" fillId="26" borderId="174" xfId="0" applyNumberFormat="1" applyFont="1" applyFill="1" applyBorder="1" applyAlignment="1" applyProtection="1">
      <alignment horizontal="center" vertical="center"/>
      <protection locked="0"/>
    </xf>
    <xf numFmtId="2" fontId="73" fillId="26" borderId="75" xfId="0" applyNumberFormat="1" applyFont="1" applyFill="1" applyBorder="1" applyAlignment="1" applyProtection="1">
      <alignment horizontal="center" vertical="center"/>
      <protection locked="0"/>
    </xf>
    <xf numFmtId="2" fontId="73" fillId="26" borderId="178" xfId="0" applyNumberFormat="1" applyFont="1" applyFill="1" applyBorder="1" applyAlignment="1" applyProtection="1">
      <alignment horizontal="center" vertical="center"/>
      <protection locked="0"/>
    </xf>
    <xf numFmtId="2" fontId="3" fillId="31" borderId="74" xfId="0" applyNumberFormat="1" applyFont="1" applyFill="1" applyBorder="1" applyAlignment="1" applyProtection="1">
      <alignment horizontal="center" vertical="center"/>
      <protection locked="0"/>
    </xf>
    <xf numFmtId="0" fontId="3" fillId="31" borderId="181" xfId="0" applyFont="1" applyFill="1" applyBorder="1" applyAlignment="1" applyProtection="1">
      <alignment horizontal="center" vertical="center"/>
      <protection locked="0"/>
    </xf>
    <xf numFmtId="0" fontId="3" fillId="31" borderId="180" xfId="0" applyFont="1" applyFill="1" applyBorder="1" applyAlignment="1" applyProtection="1">
      <alignment horizontal="center" vertical="center"/>
      <protection locked="0"/>
    </xf>
    <xf numFmtId="0" fontId="73" fillId="26" borderId="184" xfId="0" applyFont="1" applyFill="1" applyBorder="1" applyAlignment="1" applyProtection="1">
      <alignment horizontal="center" vertical="center"/>
      <protection locked="0"/>
    </xf>
    <xf numFmtId="0" fontId="73" fillId="26" borderId="178" xfId="0" applyFont="1" applyFill="1" applyBorder="1" applyAlignment="1">
      <alignment horizontal="center" vertical="center"/>
    </xf>
    <xf numFmtId="2" fontId="3" fillId="31" borderId="177" xfId="0" applyNumberFormat="1" applyFont="1" applyFill="1" applyBorder="1" applyAlignment="1" applyProtection="1">
      <alignment horizontal="center" vertical="center"/>
      <protection locked="0"/>
    </xf>
    <xf numFmtId="2" fontId="3" fillId="31" borderId="179" xfId="0" applyNumberFormat="1" applyFont="1" applyFill="1" applyBorder="1" applyAlignment="1" applyProtection="1">
      <alignment horizontal="center" vertical="center"/>
      <protection locked="0"/>
    </xf>
    <xf numFmtId="2" fontId="73" fillId="26" borderId="184" xfId="0" applyNumberFormat="1" applyFont="1" applyFill="1" applyBorder="1" applyAlignment="1" applyProtection="1">
      <alignment horizontal="center" vertical="center"/>
      <protection locked="0"/>
    </xf>
    <xf numFmtId="2" fontId="3" fillId="31" borderId="181" xfId="0" applyNumberFormat="1" applyFont="1" applyFill="1" applyBorder="1" applyAlignment="1" applyProtection="1">
      <alignment horizontal="center" vertical="center"/>
    </xf>
    <xf numFmtId="0" fontId="3" fillId="31" borderId="176" xfId="0" applyFont="1" applyFill="1" applyBorder="1" applyAlignment="1" applyProtection="1">
      <alignment horizontal="center" vertical="center"/>
      <protection locked="0"/>
    </xf>
    <xf numFmtId="0" fontId="3" fillId="51" borderId="183" xfId="35" applyFont="1" applyFill="1" applyBorder="1" applyAlignment="1" applyProtection="1">
      <alignment horizontal="center" vertical="center"/>
      <protection hidden="1"/>
    </xf>
    <xf numFmtId="0" fontId="3" fillId="51" borderId="174" xfId="35" applyFont="1" applyFill="1" applyBorder="1" applyAlignment="1" applyProtection="1">
      <alignment horizontal="center" vertical="center"/>
      <protection hidden="1"/>
    </xf>
    <xf numFmtId="0" fontId="3" fillId="51" borderId="0" xfId="35" applyFont="1" applyFill="1" applyBorder="1" applyAlignment="1" applyProtection="1">
      <alignment horizontal="center" vertical="center"/>
      <protection hidden="1"/>
    </xf>
    <xf numFmtId="0" fontId="3" fillId="51" borderId="75" xfId="35" applyFont="1" applyFill="1" applyBorder="1" applyAlignment="1" applyProtection="1">
      <alignment horizontal="center" vertical="center"/>
      <protection hidden="1"/>
    </xf>
    <xf numFmtId="3" fontId="12" fillId="51" borderId="0" xfId="0" applyNumberFormat="1" applyFont="1" applyFill="1" applyBorder="1" applyAlignment="1">
      <alignment wrapText="1"/>
    </xf>
    <xf numFmtId="3" fontId="11" fillId="51" borderId="0" xfId="0" applyNumberFormat="1" applyFont="1" applyFill="1" applyBorder="1" applyAlignment="1" applyProtection="1">
      <alignment horizontal="left" vertical="center" indent="2"/>
    </xf>
    <xf numFmtId="3" fontId="11" fillId="51" borderId="0" xfId="0" applyNumberFormat="1" applyFont="1" applyFill="1" applyBorder="1" applyAlignment="1">
      <alignment horizontal="left" vertical="center" indent="2"/>
    </xf>
    <xf numFmtId="3" fontId="11" fillId="51" borderId="0" xfId="36" applyNumberFormat="1" applyFont="1" applyFill="1" applyBorder="1" applyAlignment="1" applyProtection="1">
      <alignment horizontal="center" vertical="center" wrapText="1"/>
    </xf>
    <xf numFmtId="3" fontId="10" fillId="51" borderId="0" xfId="0" applyNumberFormat="1" applyFont="1" applyFill="1" applyBorder="1" applyAlignment="1">
      <alignment wrapText="1"/>
    </xf>
    <xf numFmtId="3" fontId="10" fillId="51" borderId="0" xfId="0" applyNumberFormat="1" applyFont="1" applyFill="1" applyBorder="1" applyAlignment="1" applyProtection="1">
      <alignment horizontal="left" vertical="center" indent="2"/>
    </xf>
    <xf numFmtId="3" fontId="10" fillId="51" borderId="0" xfId="0" applyNumberFormat="1" applyFont="1" applyFill="1" applyBorder="1" applyAlignment="1">
      <alignment horizontal="left" vertical="center" indent="2"/>
    </xf>
    <xf numFmtId="3" fontId="10" fillId="51" borderId="0" xfId="36" applyNumberFormat="1" applyFont="1" applyFill="1" applyBorder="1" applyAlignment="1" applyProtection="1">
      <alignment horizontal="center" vertical="center" wrapText="1"/>
    </xf>
    <xf numFmtId="9" fontId="12" fillId="51" borderId="0" xfId="0" applyNumberFormat="1" applyFont="1" applyFill="1" applyBorder="1" applyAlignment="1">
      <alignment wrapText="1"/>
    </xf>
    <xf numFmtId="9" fontId="11" fillId="51" borderId="0" xfId="0" applyNumberFormat="1" applyFont="1" applyFill="1" applyBorder="1" applyAlignment="1" applyProtection="1">
      <alignment horizontal="left" vertical="center" indent="2"/>
    </xf>
    <xf numFmtId="9" fontId="11" fillId="51" borderId="0" xfId="0" applyNumberFormat="1" applyFont="1" applyFill="1" applyBorder="1" applyAlignment="1">
      <alignment horizontal="left" vertical="center" indent="2"/>
    </xf>
    <xf numFmtId="9" fontId="11" fillId="51" borderId="0" xfId="36" applyNumberFormat="1" applyFont="1" applyFill="1" applyBorder="1" applyAlignment="1" applyProtection="1">
      <alignment horizontal="center" vertical="center" wrapText="1"/>
    </xf>
    <xf numFmtId="3" fontId="12" fillId="51" borderId="0" xfId="0" applyNumberFormat="1" applyFont="1" applyFill="1" applyBorder="1" applyAlignment="1"/>
    <xf numFmtId="3" fontId="16" fillId="51" borderId="0" xfId="36" applyNumberFormat="1" applyFont="1" applyFill="1" applyBorder="1" applyAlignment="1" applyProtection="1">
      <alignment horizontal="center" vertical="center" wrapText="1"/>
    </xf>
    <xf numFmtId="2" fontId="3" fillId="53" borderId="17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2" fontId="3" fillId="0" borderId="181" xfId="0" applyNumberFormat="1" applyFont="1" applyFill="1" applyBorder="1" applyAlignment="1" applyProtection="1">
      <alignment horizontal="center" vertical="center"/>
      <protection locked="0"/>
    </xf>
    <xf numFmtId="2" fontId="3" fillId="53" borderId="34" xfId="0" applyNumberFormat="1" applyFont="1" applyFill="1" applyBorder="1" applyAlignment="1">
      <alignment horizontal="center" vertical="center"/>
    </xf>
    <xf numFmtId="0" fontId="10" fillId="0" borderId="0" xfId="0" applyFont="1" applyFill="1"/>
    <xf numFmtId="0" fontId="104" fillId="60" borderId="20" xfId="0" applyFont="1" applyFill="1" applyBorder="1" applyAlignment="1">
      <alignment horizontal="center" vertical="center" wrapText="1"/>
    </xf>
    <xf numFmtId="0" fontId="120" fillId="0" borderId="0" xfId="0" applyFont="1" applyFill="1"/>
    <xf numFmtId="0" fontId="1" fillId="60" borderId="0" xfId="0" applyFont="1" applyFill="1"/>
    <xf numFmtId="0" fontId="0" fillId="60" borderId="0" xfId="0" applyFill="1"/>
    <xf numFmtId="0" fontId="67" fillId="0" borderId="0" xfId="30" applyFont="1" applyFill="1" applyBorder="1" applyAlignment="1" applyProtection="1">
      <alignment vertical="center"/>
    </xf>
    <xf numFmtId="0" fontId="3" fillId="0" borderId="0" xfId="35" applyFont="1" applyBorder="1" applyAlignment="1" applyProtection="1">
      <alignment vertical="center"/>
    </xf>
    <xf numFmtId="0" fontId="88" fillId="60" borderId="0" xfId="0" applyFont="1" applyFill="1"/>
    <xf numFmtId="0" fontId="0" fillId="60" borderId="0" xfId="0" applyFont="1" applyFill="1"/>
    <xf numFmtId="3" fontId="0" fillId="60" borderId="0" xfId="0" applyNumberFormat="1" applyFill="1"/>
    <xf numFmtId="0" fontId="8" fillId="26" borderId="24" xfId="30" applyFont="1" applyFill="1" applyBorder="1" applyAlignment="1" applyProtection="1">
      <alignment horizontal="center" vertical="center"/>
    </xf>
    <xf numFmtId="0" fontId="8" fillId="26" borderId="21" xfId="30" applyFont="1" applyFill="1" applyBorder="1" applyAlignment="1" applyProtection="1">
      <alignment horizontal="center" vertical="center"/>
    </xf>
    <xf numFmtId="0" fontId="8" fillId="26" borderId="35" xfId="30" applyFont="1" applyFill="1" applyBorder="1" applyAlignment="1" applyProtection="1">
      <alignment horizontal="center" vertical="center"/>
    </xf>
    <xf numFmtId="0" fontId="12" fillId="0" borderId="3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12" fillId="0" borderId="26"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 fillId="0" borderId="75"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31" xfId="0" applyFill="1" applyBorder="1" applyAlignment="1">
      <alignment horizontal="left" vertical="center" wrapText="1" indent="1"/>
    </xf>
    <xf numFmtId="0" fontId="0" fillId="0" borderId="21" xfId="0" applyFill="1" applyBorder="1" applyAlignment="1">
      <alignment horizontal="left" vertical="center" wrapText="1" indent="1"/>
    </xf>
    <xf numFmtId="0" fontId="0" fillId="0" borderId="19" xfId="0" applyFill="1" applyBorder="1" applyAlignment="1">
      <alignment horizontal="left" vertical="center" wrapText="1" indent="1"/>
    </xf>
    <xf numFmtId="0" fontId="12" fillId="0" borderId="75" xfId="0" applyFont="1" applyFill="1" applyBorder="1" applyAlignment="1">
      <alignment horizontal="left" vertical="center" wrapText="1" indent="1"/>
    </xf>
    <xf numFmtId="0" fontId="8" fillId="30" borderId="25" xfId="30" applyFont="1" applyFill="1" applyBorder="1" applyAlignment="1" applyProtection="1">
      <alignment horizontal="center" vertical="center"/>
    </xf>
    <xf numFmtId="0" fontId="8" fillId="30" borderId="26" xfId="30" applyFont="1" applyFill="1" applyBorder="1" applyAlignment="1" applyProtection="1">
      <alignment horizontal="center" vertical="center"/>
    </xf>
    <xf numFmtId="0" fontId="8" fillId="30" borderId="71" xfId="30" applyFont="1" applyFill="1" applyBorder="1" applyAlignment="1" applyProtection="1">
      <alignment horizontal="center" vertical="center"/>
    </xf>
    <xf numFmtId="0" fontId="8" fillId="26" borderId="27" xfId="30" applyFont="1" applyFill="1" applyBorder="1" applyAlignment="1" applyProtection="1">
      <alignment horizontal="center" vertical="center"/>
    </xf>
    <xf numFmtId="0" fontId="8" fillId="26" borderId="22" xfId="30" applyFont="1" applyFill="1" applyBorder="1" applyAlignment="1" applyProtection="1">
      <alignment horizontal="center" vertical="center"/>
    </xf>
    <xf numFmtId="0" fontId="8" fillId="26" borderId="72" xfId="30" applyFont="1" applyFill="1" applyBorder="1" applyAlignment="1" applyProtection="1">
      <alignment horizontal="center" vertical="center"/>
    </xf>
    <xf numFmtId="0" fontId="8" fillId="41" borderId="24" xfId="30" applyFont="1" applyFill="1" applyBorder="1" applyAlignment="1" applyProtection="1">
      <alignment horizontal="center" vertical="center"/>
    </xf>
    <xf numFmtId="0" fontId="8" fillId="41" borderId="21" xfId="30" applyFont="1" applyFill="1" applyBorder="1" applyAlignment="1" applyProtection="1">
      <alignment horizontal="center" vertical="center"/>
    </xf>
    <xf numFmtId="0" fontId="8" fillId="41" borderId="35" xfId="30" applyFont="1" applyFill="1" applyBorder="1" applyAlignment="1" applyProtection="1">
      <alignment horizontal="center" vertical="center"/>
    </xf>
    <xf numFmtId="0" fontId="14" fillId="26" borderId="25" xfId="0" applyFont="1" applyFill="1" applyBorder="1" applyAlignment="1">
      <alignment horizontal="center" vertical="center"/>
    </xf>
    <xf numFmtId="0" fontId="14" fillId="26" borderId="26" xfId="0" applyFont="1" applyFill="1" applyBorder="1" applyAlignment="1">
      <alignment horizontal="center" vertical="center"/>
    </xf>
    <xf numFmtId="0" fontId="14" fillId="26" borderId="16" xfId="0" applyFont="1" applyFill="1" applyBorder="1" applyAlignment="1">
      <alignment horizontal="center" vertical="center"/>
    </xf>
    <xf numFmtId="0" fontId="10" fillId="0" borderId="31" xfId="36" applyFont="1" applyFill="1" applyBorder="1" applyAlignment="1" applyProtection="1">
      <alignment horizontal="left" vertical="center" indent="1"/>
      <protection locked="0"/>
    </xf>
    <xf numFmtId="0" fontId="0" fillId="0" borderId="21" xfId="0" applyBorder="1" applyAlignment="1">
      <alignment horizontal="left" vertical="center" indent="1"/>
    </xf>
    <xf numFmtId="0" fontId="0" fillId="0" borderId="19" xfId="0" applyBorder="1" applyAlignment="1">
      <alignment horizontal="left" vertical="center" indent="1"/>
    </xf>
    <xf numFmtId="0" fontId="8" fillId="30" borderId="17" xfId="30" applyFont="1" applyFill="1" applyBorder="1" applyAlignment="1" applyProtection="1">
      <alignment horizontal="center" vertical="center"/>
    </xf>
    <xf numFmtId="0" fontId="8" fillId="30" borderId="0" xfId="30" applyFont="1" applyFill="1" applyBorder="1" applyAlignment="1" applyProtection="1">
      <alignment horizontal="center" vertical="center"/>
    </xf>
    <xf numFmtId="0" fontId="8" fillId="30" borderId="73" xfId="30" applyFont="1" applyFill="1" applyBorder="1" applyAlignment="1" applyProtection="1">
      <alignment horizontal="center" vertical="center"/>
    </xf>
    <xf numFmtId="0" fontId="10" fillId="0" borderId="11" xfId="36" applyFont="1" applyFill="1" applyBorder="1" applyAlignment="1" applyProtection="1">
      <alignment horizontal="left" vertical="center" indent="1"/>
      <protection locked="0"/>
    </xf>
    <xf numFmtId="0" fontId="0" fillId="0" borderId="11" xfId="0" applyBorder="1" applyAlignment="1">
      <alignment horizontal="left" vertical="center" indent="1"/>
    </xf>
    <xf numFmtId="0" fontId="0" fillId="0" borderId="54" xfId="0" applyBorder="1" applyAlignment="1">
      <alignment horizontal="left" vertical="center" indent="1"/>
    </xf>
    <xf numFmtId="0" fontId="2" fillId="0" borderId="0" xfId="30" applyFont="1" applyFill="1" applyBorder="1" applyAlignment="1" applyProtection="1">
      <alignment horizontal="left" vertical="center"/>
    </xf>
    <xf numFmtId="0" fontId="2" fillId="0" borderId="0" xfId="30" applyBorder="1" applyAlignment="1" applyProtection="1">
      <alignment horizontal="left" vertical="center"/>
    </xf>
    <xf numFmtId="0" fontId="8" fillId="26" borderId="24" xfId="0" applyFont="1" applyFill="1" applyBorder="1" applyAlignment="1" applyProtection="1">
      <alignment horizontal="left" vertical="center" indent="1"/>
    </xf>
    <xf numFmtId="0" fontId="8" fillId="26" borderId="21" xfId="0" applyFont="1" applyFill="1" applyBorder="1" applyAlignment="1" applyProtection="1">
      <alignment horizontal="left" vertical="center" indent="1"/>
    </xf>
    <xf numFmtId="0" fontId="8" fillId="26" borderId="19" xfId="0" applyFont="1" applyFill="1" applyBorder="1" applyAlignment="1" applyProtection="1">
      <alignment horizontal="left" vertical="center" indent="1"/>
    </xf>
    <xf numFmtId="0" fontId="10" fillId="0" borderId="0" xfId="0" applyFont="1" applyAlignment="1">
      <alignment horizontal="center"/>
    </xf>
    <xf numFmtId="0" fontId="8" fillId="26" borderId="25" xfId="0" applyFont="1" applyFill="1" applyBorder="1" applyAlignment="1" applyProtection="1">
      <alignment horizontal="left" vertical="center" indent="1"/>
    </xf>
    <xf numFmtId="0" fontId="8" fillId="26" borderId="26" xfId="0" applyFont="1" applyFill="1" applyBorder="1" applyAlignment="1" applyProtection="1">
      <alignment horizontal="left" vertical="center" indent="1"/>
    </xf>
    <xf numFmtId="0" fontId="8" fillId="26" borderId="16" xfId="0" applyFont="1" applyFill="1" applyBorder="1" applyAlignment="1" applyProtection="1">
      <alignment horizontal="left" vertical="center" indent="1"/>
    </xf>
    <xf numFmtId="0" fontId="8" fillId="51" borderId="27" xfId="30" applyFont="1" applyFill="1" applyBorder="1" applyAlignment="1" applyProtection="1">
      <alignment horizontal="center" vertical="center"/>
    </xf>
    <xf numFmtId="0" fontId="8" fillId="51" borderId="22" xfId="30" applyFont="1" applyFill="1" applyBorder="1" applyAlignment="1" applyProtection="1">
      <alignment horizontal="center" vertical="center"/>
    </xf>
    <xf numFmtId="0" fontId="8" fillId="51" borderId="72" xfId="30" applyFont="1" applyFill="1" applyBorder="1" applyAlignment="1" applyProtection="1">
      <alignment horizontal="center" vertical="center"/>
    </xf>
    <xf numFmtId="0" fontId="12" fillId="0" borderId="0" xfId="0" applyFont="1" applyFill="1" applyBorder="1" applyAlignment="1">
      <alignment horizontal="left" vertical="center" wrapText="1" indent="1"/>
    </xf>
    <xf numFmtId="0" fontId="12" fillId="0" borderId="18" xfId="0" applyFont="1" applyFill="1" applyBorder="1" applyAlignment="1">
      <alignment horizontal="left" vertical="center" wrapText="1" indent="1"/>
    </xf>
    <xf numFmtId="0" fontId="10" fillId="26" borderId="98" xfId="0" applyFont="1" applyFill="1" applyBorder="1" applyAlignment="1" applyProtection="1">
      <alignment horizontal="center" vertical="center" textRotation="90"/>
    </xf>
    <xf numFmtId="0" fontId="10" fillId="26" borderId="108" xfId="0" applyFont="1" applyFill="1" applyBorder="1" applyAlignment="1" applyProtection="1">
      <alignment horizontal="center" vertical="center" textRotation="90"/>
    </xf>
    <xf numFmtId="0" fontId="10" fillId="26" borderId="61" xfId="0" applyFont="1" applyFill="1" applyBorder="1" applyAlignment="1" applyProtection="1">
      <alignment horizontal="center" vertical="center" textRotation="90"/>
    </xf>
    <xf numFmtId="0" fontId="29" fillId="26" borderId="34" xfId="36" applyFont="1" applyFill="1" applyBorder="1" applyAlignment="1" applyProtection="1">
      <alignment horizontal="left" vertical="center"/>
    </xf>
    <xf numFmtId="0" fontId="0" fillId="0" borderId="11" xfId="0" applyBorder="1" applyAlignment="1"/>
    <xf numFmtId="9" fontId="18" fillId="0" borderId="24" xfId="0" applyNumberFormat="1" applyFont="1" applyBorder="1" applyAlignment="1" applyProtection="1">
      <alignment horizontal="center" vertical="center" wrapText="1"/>
    </xf>
    <xf numFmtId="9" fontId="16" fillId="0" borderId="19" xfId="0" applyNumberFormat="1" applyFont="1" applyBorder="1" applyAlignment="1" applyProtection="1">
      <alignment horizontal="center" vertical="center" wrapText="1"/>
    </xf>
    <xf numFmtId="0" fontId="8" fillId="0" borderId="0" xfId="30" applyFont="1" applyFill="1" applyAlignment="1" applyProtection="1">
      <alignment horizontal="left" vertical="center" wrapText="1"/>
    </xf>
    <xf numFmtId="0" fontId="0" fillId="0" borderId="0" xfId="0" applyAlignment="1" applyProtection="1">
      <alignment horizontal="left" vertical="center" wrapText="1"/>
    </xf>
    <xf numFmtId="1" fontId="18" fillId="0" borderId="145" xfId="0" applyNumberFormat="1" applyFont="1" applyBorder="1" applyAlignment="1" applyProtection="1">
      <alignment horizontal="center" vertical="center" wrapText="1"/>
    </xf>
    <xf numFmtId="1" fontId="16" fillId="0" borderId="148" xfId="0" applyNumberFormat="1" applyFont="1" applyBorder="1" applyAlignment="1" applyProtection="1">
      <alignment horizontal="center" vertical="center" wrapText="1"/>
    </xf>
    <xf numFmtId="1" fontId="18" fillId="0" borderId="25" xfId="0" applyNumberFormat="1" applyFont="1" applyBorder="1" applyAlignment="1" applyProtection="1">
      <alignment horizontal="center" vertical="center" wrapText="1"/>
    </xf>
    <xf numFmtId="1" fontId="16" fillId="0" borderId="16" xfId="0" applyNumberFormat="1" applyFont="1" applyBorder="1" applyAlignment="1" applyProtection="1">
      <alignment horizontal="center" vertical="center" wrapText="1"/>
    </xf>
    <xf numFmtId="0" fontId="0" fillId="26" borderId="147" xfId="0" applyFill="1" applyBorder="1" applyAlignment="1">
      <alignment horizontal="left" vertical="center"/>
    </xf>
    <xf numFmtId="0" fontId="29" fillId="31" borderId="11" xfId="36" applyFont="1" applyFill="1" applyBorder="1" applyAlignment="1" applyProtection="1">
      <alignment horizontal="left" vertical="center" indent="1"/>
    </xf>
    <xf numFmtId="9" fontId="16" fillId="0" borderId="147" xfId="0" applyNumberFormat="1" applyFont="1" applyBorder="1" applyAlignment="1" applyProtection="1">
      <alignment horizontal="center" vertical="center" wrapText="1"/>
    </xf>
    <xf numFmtId="0" fontId="10" fillId="26" borderId="52" xfId="0" applyFont="1" applyFill="1" applyBorder="1" applyAlignment="1" applyProtection="1">
      <alignment horizontal="center" vertical="center"/>
    </xf>
    <xf numFmtId="0" fontId="10" fillId="26" borderId="149" xfId="0" applyFont="1" applyFill="1" applyBorder="1" applyAlignment="1" applyProtection="1">
      <alignment horizontal="center" vertical="center"/>
    </xf>
    <xf numFmtId="0" fontId="10" fillId="26" borderId="150" xfId="0" applyFont="1" applyFill="1" applyBorder="1" applyAlignment="1" applyProtection="1">
      <alignment horizontal="center" vertical="center"/>
    </xf>
    <xf numFmtId="1" fontId="16" fillId="0" borderId="146" xfId="0" applyNumberFormat="1" applyFont="1" applyBorder="1" applyAlignment="1" applyProtection="1">
      <alignment horizontal="center" vertical="center" wrapText="1"/>
    </xf>
    <xf numFmtId="0" fontId="0" fillId="0" borderId="24" xfId="0" applyBorder="1" applyAlignment="1" applyProtection="1">
      <alignment vertical="center" wrapText="1"/>
    </xf>
    <xf numFmtId="0" fontId="0" fillId="0" borderId="21" xfId="0" applyBorder="1" applyAlignment="1" applyProtection="1">
      <alignment vertical="center" wrapText="1"/>
    </xf>
    <xf numFmtId="0" fontId="0" fillId="0" borderId="19" xfId="0" applyBorder="1" applyAlignment="1" applyProtection="1">
      <alignment vertical="center" wrapText="1"/>
    </xf>
    <xf numFmtId="0" fontId="2" fillId="0" borderId="22" xfId="30" applyFont="1" applyFill="1" applyBorder="1" applyAlignment="1" applyProtection="1">
      <alignment horizontal="left"/>
    </xf>
    <xf numFmtId="0" fontId="2" fillId="0" borderId="22" xfId="30" applyBorder="1" applyAlignment="1" applyProtection="1">
      <alignment horizontal="left"/>
    </xf>
    <xf numFmtId="0" fontId="2" fillId="0" borderId="0" xfId="30" applyBorder="1" applyAlignment="1" applyProtection="1">
      <alignment horizontal="left"/>
    </xf>
    <xf numFmtId="0" fontId="8" fillId="26" borderId="24" xfId="0" applyFont="1" applyFill="1" applyBorder="1" applyAlignment="1" applyProtection="1">
      <alignment horizontal="center" vertical="center"/>
    </xf>
    <xf numFmtId="0" fontId="8" fillId="26" borderId="21"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1" fillId="0" borderId="24" xfId="0" applyFont="1"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19" xfId="0" applyBorder="1" applyAlignment="1" applyProtection="1">
      <alignment horizontal="left" vertical="center" wrapText="1"/>
    </xf>
    <xf numFmtId="0" fontId="1" fillId="0" borderId="24"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19" xfId="0" applyFont="1" applyBorder="1" applyAlignment="1" applyProtection="1">
      <alignment vertical="center" wrapText="1"/>
    </xf>
    <xf numFmtId="0" fontId="0" fillId="0" borderId="24" xfId="0" applyBorder="1" applyAlignment="1" applyProtection="1">
      <alignment horizontal="left" vertical="center" wrapText="1"/>
    </xf>
    <xf numFmtId="3" fontId="95"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3" fontId="45" fillId="0" borderId="21" xfId="36" applyNumberFormat="1" applyFont="1" applyFill="1" applyBorder="1" applyAlignment="1" applyProtection="1">
      <alignment horizontal="right" vertical="center"/>
    </xf>
    <xf numFmtId="0" fontId="0" fillId="0" borderId="21" xfId="0" applyFill="1" applyBorder="1" applyAlignment="1">
      <alignment vertical="center"/>
    </xf>
    <xf numFmtId="0" fontId="71" fillId="25" borderId="26" xfId="36" applyFont="1" applyFill="1" applyBorder="1" applyAlignment="1" applyProtection="1">
      <alignment horizontal="center"/>
    </xf>
    <xf numFmtId="0" fontId="10" fillId="0" borderId="21" xfId="36" applyFont="1" applyFill="1" applyBorder="1" applyAlignment="1" applyProtection="1">
      <alignment horizontal="left" vertical="center" indent="1"/>
    </xf>
    <xf numFmtId="0" fontId="11" fillId="0" borderId="21" xfId="0" applyFont="1"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8" fillId="26" borderId="24" xfId="36" applyFont="1" applyFill="1" applyBorder="1" applyAlignment="1" applyProtection="1">
      <alignment horizontal="center" vertical="center" wrapText="1"/>
    </xf>
    <xf numFmtId="3" fontId="39" fillId="0" borderId="30" xfId="30" applyNumberFormat="1" applyFont="1" applyFill="1" applyBorder="1" applyAlignment="1" applyProtection="1">
      <alignment horizontal="right" vertical="center" indent="1"/>
    </xf>
    <xf numFmtId="3" fontId="39" fillId="0" borderId="152" xfId="30" applyNumberFormat="1" applyFont="1" applyFill="1" applyBorder="1" applyAlignment="1" applyProtection="1">
      <alignment horizontal="right" vertical="center" indent="1"/>
    </xf>
    <xf numFmtId="0" fontId="8" fillId="26" borderId="70" xfId="36" applyFont="1" applyFill="1" applyBorder="1" applyAlignment="1" applyProtection="1">
      <alignment horizontal="left" vertical="center" wrapText="1" indent="1"/>
    </xf>
    <xf numFmtId="0" fontId="1" fillId="26" borderId="22" xfId="0" applyFont="1" applyFill="1" applyBorder="1" applyAlignment="1" applyProtection="1">
      <alignment horizontal="left" wrapText="1" indent="1"/>
    </xf>
    <xf numFmtId="0" fontId="1" fillId="26" borderId="72" xfId="0" applyFont="1" applyFill="1" applyBorder="1" applyAlignment="1" applyProtection="1">
      <alignment horizontal="left" wrapText="1" indent="1"/>
    </xf>
    <xf numFmtId="0" fontId="1" fillId="26" borderId="75" xfId="0" applyFont="1" applyFill="1" applyBorder="1" applyAlignment="1" applyProtection="1">
      <alignment horizontal="left" wrapText="1" indent="1"/>
    </xf>
    <xf numFmtId="0" fontId="1" fillId="26" borderId="0" xfId="0" applyFont="1" applyFill="1" applyAlignment="1" applyProtection="1">
      <alignment horizontal="left" wrapText="1" indent="1"/>
    </xf>
    <xf numFmtId="0" fontId="1" fillId="26" borderId="73" xfId="0" applyFont="1" applyFill="1" applyBorder="1" applyAlignment="1" applyProtection="1">
      <alignment horizontal="left" wrapText="1" indent="1"/>
    </xf>
    <xf numFmtId="0" fontId="1" fillId="26" borderId="55" xfId="0" applyFont="1" applyFill="1" applyBorder="1" applyAlignment="1" applyProtection="1">
      <alignment horizontal="left" wrapText="1" indent="1"/>
    </xf>
    <xf numFmtId="0" fontId="1" fillId="26" borderId="26" xfId="0" applyFont="1" applyFill="1" applyBorder="1" applyAlignment="1" applyProtection="1">
      <alignment horizontal="left" wrapText="1" indent="1"/>
    </xf>
    <xf numFmtId="0" fontId="1" fillId="26" borderId="71" xfId="0" applyFont="1" applyFill="1" applyBorder="1" applyAlignment="1" applyProtection="1">
      <alignment horizontal="left" wrapText="1" indent="1"/>
    </xf>
    <xf numFmtId="0" fontId="10" fillId="26" borderId="24" xfId="36" applyFont="1" applyFill="1" applyBorder="1" applyAlignment="1" applyProtection="1">
      <alignment horizontal="left" vertical="center"/>
    </xf>
    <xf numFmtId="0" fontId="11" fillId="26" borderId="21" xfId="0" applyFont="1" applyFill="1" applyBorder="1" applyAlignment="1" applyProtection="1">
      <alignment horizontal="left" vertical="center"/>
    </xf>
    <xf numFmtId="0" fontId="8" fillId="26" borderId="27" xfId="36" applyFont="1" applyFill="1" applyBorder="1" applyAlignment="1" applyProtection="1">
      <alignment horizontal="center" vertical="center" textRotation="90"/>
    </xf>
    <xf numFmtId="0" fontId="0" fillId="26" borderId="17" xfId="0" applyFill="1" applyBorder="1" applyAlignment="1" applyProtection="1"/>
    <xf numFmtId="0" fontId="0" fillId="0" borderId="17" xfId="0" applyBorder="1" applyAlignment="1"/>
    <xf numFmtId="0" fontId="0" fillId="0" borderId="25" xfId="0" applyBorder="1" applyAlignment="1"/>
    <xf numFmtId="0" fontId="12" fillId="26" borderId="21" xfId="36" applyFont="1" applyFill="1" applyBorder="1" applyAlignment="1" applyProtection="1">
      <alignment horizontal="left" vertical="center" wrapText="1" indent="1"/>
    </xf>
    <xf numFmtId="0" fontId="12" fillId="26" borderId="24" xfId="36" applyFont="1" applyFill="1" applyBorder="1" applyAlignment="1" applyProtection="1">
      <alignment horizontal="left" vertical="center" wrapText="1"/>
    </xf>
    <xf numFmtId="0" fontId="0" fillId="0" borderId="35" xfId="0" applyBorder="1" applyAlignment="1">
      <alignment horizontal="left"/>
    </xf>
    <xf numFmtId="0" fontId="0" fillId="26" borderId="35" xfId="0" applyFill="1" applyBorder="1" applyAlignment="1">
      <alignment horizontal="left"/>
    </xf>
    <xf numFmtId="0" fontId="8" fillId="26" borderId="34" xfId="0" applyFont="1" applyFill="1" applyBorder="1" applyAlignment="1" applyProtection="1">
      <alignment horizontal="center" vertical="center" wrapText="1"/>
    </xf>
    <xf numFmtId="0" fontId="29" fillId="26" borderId="11" xfId="0" applyFont="1" applyFill="1" applyBorder="1" applyAlignment="1" applyProtection="1">
      <alignment horizontal="center" vertical="center" wrapText="1"/>
    </xf>
    <xf numFmtId="0" fontId="29" fillId="26" borderId="31" xfId="0" applyFont="1" applyFill="1" applyBorder="1" applyAlignment="1" applyProtection="1">
      <alignment horizontal="center" vertical="center" wrapText="1"/>
    </xf>
    <xf numFmtId="0" fontId="8" fillId="26" borderId="72" xfId="36" applyFont="1" applyFill="1" applyBorder="1" applyAlignment="1" applyProtection="1">
      <alignment horizontal="center" vertical="center" textRotation="90" wrapText="1"/>
    </xf>
    <xf numFmtId="0" fontId="0" fillId="26" borderId="73" xfId="0" applyFill="1" applyBorder="1" applyAlignment="1" applyProtection="1"/>
    <xf numFmtId="0" fontId="0" fillId="26" borderId="71" xfId="0" applyFill="1" applyBorder="1" applyAlignment="1" applyProtection="1"/>
    <xf numFmtId="0" fontId="1" fillId="26" borderId="26" xfId="36" applyFont="1" applyFill="1" applyBorder="1" applyAlignment="1" applyProtection="1">
      <alignment horizontal="left" vertical="center" wrapText="1" indent="1"/>
    </xf>
    <xf numFmtId="0" fontId="12" fillId="26" borderId="26" xfId="36" applyFont="1" applyFill="1" applyBorder="1" applyAlignment="1" applyProtection="1">
      <alignment horizontal="left" vertical="center" wrapText="1" indent="1"/>
    </xf>
    <xf numFmtId="0" fontId="56" fillId="0" borderId="0" xfId="36"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8" fillId="26" borderId="24" xfId="36" applyFont="1" applyFill="1" applyBorder="1" applyAlignment="1" applyProtection="1">
      <alignment horizontal="center" vertical="center"/>
    </xf>
    <xf numFmtId="0" fontId="29" fillId="26" borderId="21" xfId="0" applyFont="1" applyFill="1" applyBorder="1" applyAlignment="1" applyProtection="1"/>
    <xf numFmtId="0" fontId="29" fillId="26" borderId="19" xfId="0" applyFont="1" applyFill="1" applyBorder="1" applyAlignment="1" applyProtection="1"/>
    <xf numFmtId="0" fontId="1" fillId="26" borderId="10" xfId="36" applyFont="1" applyFill="1" applyBorder="1" applyAlignment="1" applyProtection="1">
      <alignment horizontal="left" vertical="center" wrapText="1" indent="1"/>
    </xf>
    <xf numFmtId="0" fontId="12" fillId="26" borderId="10" xfId="36" applyFont="1" applyFill="1" applyBorder="1" applyAlignment="1" applyProtection="1">
      <alignment horizontal="left" vertical="center" wrapText="1" indent="1"/>
    </xf>
    <xf numFmtId="0" fontId="8" fillId="26" borderId="72" xfId="0" applyFont="1" applyFill="1" applyBorder="1" applyAlignment="1" applyProtection="1">
      <alignment horizontal="left" vertical="center" wrapText="1" indent="1"/>
    </xf>
    <xf numFmtId="0" fontId="27" fillId="26" borderId="73" xfId="0" applyFont="1" applyFill="1" applyBorder="1" applyAlignment="1" applyProtection="1">
      <alignment horizontal="left" indent="1"/>
    </xf>
    <xf numFmtId="0" fontId="29" fillId="26" borderId="19" xfId="0" applyFont="1" applyFill="1" applyBorder="1" applyAlignment="1" applyProtection="1">
      <alignment horizontal="center" vertical="center"/>
    </xf>
    <xf numFmtId="0" fontId="29" fillId="26" borderId="22" xfId="0" applyFont="1" applyFill="1" applyBorder="1" applyAlignment="1" applyProtection="1">
      <alignment horizontal="center" vertical="center"/>
    </xf>
    <xf numFmtId="3" fontId="45" fillId="0" borderId="24" xfId="36" applyNumberFormat="1" applyFont="1" applyFill="1" applyBorder="1" applyAlignment="1" applyProtection="1">
      <alignment horizontal="right" vertical="center"/>
    </xf>
    <xf numFmtId="0" fontId="0" fillId="0" borderId="21" xfId="0" applyBorder="1" applyAlignment="1">
      <alignment vertical="center"/>
    </xf>
    <xf numFmtId="0" fontId="0" fillId="0" borderId="129" xfId="0" applyBorder="1" applyAlignment="1">
      <alignment vertical="center"/>
    </xf>
    <xf numFmtId="0" fontId="8" fillId="26" borderId="21" xfId="36" applyFont="1" applyFill="1" applyBorder="1" applyAlignment="1" applyProtection="1">
      <alignment horizontal="center" vertical="center" wrapText="1"/>
    </xf>
    <xf numFmtId="0" fontId="29" fillId="26" borderId="56" xfId="0" applyFont="1" applyFill="1" applyBorder="1" applyAlignment="1" applyProtection="1">
      <alignment horizontal="center" vertical="center"/>
    </xf>
    <xf numFmtId="0" fontId="8" fillId="26" borderId="70" xfId="36" applyFont="1" applyFill="1" applyBorder="1" applyAlignment="1" applyProtection="1">
      <alignment horizontal="center" vertical="center" textRotation="90"/>
    </xf>
    <xf numFmtId="0" fontId="0" fillId="26" borderId="75" xfId="0" applyFill="1" applyBorder="1" applyAlignment="1" applyProtection="1">
      <alignment horizontal="center" vertical="center" textRotation="90"/>
    </xf>
    <xf numFmtId="0" fontId="0" fillId="26" borderId="55" xfId="0" applyFill="1" applyBorder="1" applyAlignment="1" applyProtection="1">
      <alignment horizontal="center" vertical="center" textRotation="90"/>
    </xf>
    <xf numFmtId="0" fontId="8" fillId="26" borderId="70" xfId="0" applyFont="1" applyFill="1" applyBorder="1" applyAlignment="1" applyProtection="1">
      <alignment horizontal="left" vertical="center" wrapText="1" indent="1"/>
    </xf>
    <xf numFmtId="0" fontId="71" fillId="25" borderId="24" xfId="36" applyFont="1" applyFill="1" applyBorder="1" applyAlignment="1" applyProtection="1">
      <alignment horizontal="center" vertical="center" wrapText="1"/>
    </xf>
    <xf numFmtId="0" fontId="71" fillId="25" borderId="19" xfId="36" applyFont="1" applyFill="1" applyBorder="1" applyAlignment="1" applyProtection="1">
      <alignment horizontal="center" vertical="center" wrapText="1"/>
    </xf>
    <xf numFmtId="0" fontId="12" fillId="26" borderId="22" xfId="0" applyFont="1" applyFill="1" applyBorder="1" applyAlignment="1" applyProtection="1">
      <alignment horizontal="left" wrapText="1" indent="1"/>
    </xf>
    <xf numFmtId="0" fontId="12" fillId="26" borderId="72" xfId="0" applyFont="1" applyFill="1" applyBorder="1" applyAlignment="1" applyProtection="1">
      <alignment horizontal="left" wrapText="1" indent="1"/>
    </xf>
    <xf numFmtId="0" fontId="12" fillId="26" borderId="75" xfId="0" applyFont="1" applyFill="1" applyBorder="1" applyAlignment="1" applyProtection="1">
      <alignment horizontal="left" wrapText="1" indent="1"/>
    </xf>
    <xf numFmtId="0" fontId="12" fillId="26" borderId="0" xfId="0" applyFont="1" applyFill="1" applyBorder="1" applyAlignment="1" applyProtection="1">
      <alignment horizontal="left" wrapText="1" indent="1"/>
    </xf>
    <xf numFmtId="0" fontId="12" fillId="26" borderId="73" xfId="0" applyFont="1" applyFill="1" applyBorder="1" applyAlignment="1" applyProtection="1">
      <alignment horizontal="left" wrapText="1" indent="1"/>
    </xf>
    <xf numFmtId="0" fontId="12" fillId="26" borderId="55" xfId="0" applyFont="1" applyFill="1" applyBorder="1" applyAlignment="1" applyProtection="1">
      <alignment horizontal="left" wrapText="1" indent="1"/>
    </xf>
    <xf numFmtId="0" fontId="12" fillId="26" borderId="26" xfId="0" applyFont="1" applyFill="1" applyBorder="1" applyAlignment="1" applyProtection="1">
      <alignment horizontal="left" wrapText="1" indent="1"/>
    </xf>
    <xf numFmtId="0" fontId="12" fillId="26" borderId="71" xfId="0" applyFont="1" applyFill="1" applyBorder="1" applyAlignment="1" applyProtection="1">
      <alignment horizontal="left" wrapText="1" indent="1"/>
    </xf>
    <xf numFmtId="3" fontId="44" fillId="0" borderId="27" xfId="30" quotePrefix="1" applyNumberFormat="1"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151"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2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28" xfId="0" applyBorder="1" applyAlignment="1">
      <alignment horizontal="center" vertical="center" wrapText="1"/>
    </xf>
    <xf numFmtId="0" fontId="8" fillId="26" borderId="11" xfId="0" applyFont="1" applyFill="1" applyBorder="1" applyAlignment="1" applyProtection="1">
      <alignment horizontal="left" vertical="center" wrapText="1" indent="1"/>
    </xf>
    <xf numFmtId="0" fontId="1" fillId="26" borderId="11" xfId="0" applyFont="1" applyFill="1" applyBorder="1" applyAlignment="1" applyProtection="1">
      <alignment horizontal="left" indent="1"/>
    </xf>
    <xf numFmtId="0" fontId="8" fillId="26" borderId="10" xfId="0" applyFont="1" applyFill="1" applyBorder="1" applyAlignment="1" applyProtection="1">
      <alignment horizontal="left" vertical="center" wrapText="1" indent="1"/>
    </xf>
    <xf numFmtId="0" fontId="0" fillId="26" borderId="74" xfId="0" applyFill="1" applyBorder="1" applyAlignment="1" applyProtection="1">
      <alignment horizontal="left" indent="1"/>
    </xf>
    <xf numFmtId="0" fontId="0" fillId="26" borderId="23" xfId="0" applyFill="1" applyBorder="1" applyAlignment="1" applyProtection="1">
      <alignment horizontal="left" indent="1"/>
    </xf>
    <xf numFmtId="0" fontId="8" fillId="26" borderId="70" xfId="36" applyFont="1" applyFill="1" applyBorder="1" applyAlignment="1" applyProtection="1">
      <alignment horizontal="left" vertical="center" wrapText="1"/>
    </xf>
    <xf numFmtId="0" fontId="0" fillId="26" borderId="22" xfId="0" applyFill="1" applyBorder="1" applyAlignment="1" applyProtection="1"/>
    <xf numFmtId="0" fontId="0" fillId="26" borderId="72" xfId="0" applyFill="1" applyBorder="1" applyAlignment="1" applyProtection="1"/>
    <xf numFmtId="0" fontId="0" fillId="26" borderId="75" xfId="0" applyFill="1" applyBorder="1" applyAlignment="1" applyProtection="1"/>
    <xf numFmtId="0" fontId="0" fillId="26" borderId="0" xfId="0" applyFill="1" applyBorder="1" applyAlignment="1" applyProtection="1"/>
    <xf numFmtId="0" fontId="0" fillId="26" borderId="55" xfId="0" applyFill="1" applyBorder="1" applyAlignment="1" applyProtection="1"/>
    <xf numFmtId="0" fontId="0" fillId="26" borderId="26" xfId="0" applyFill="1" applyBorder="1" applyAlignment="1" applyProtection="1"/>
    <xf numFmtId="0" fontId="27" fillId="26" borderId="11" xfId="0" applyFont="1" applyFill="1" applyBorder="1" applyAlignment="1" applyProtection="1">
      <alignment horizontal="left" indent="1"/>
    </xf>
    <xf numFmtId="0" fontId="27" fillId="26" borderId="31" xfId="0" applyFont="1" applyFill="1" applyBorder="1" applyAlignment="1" applyProtection="1">
      <alignment horizontal="left" indent="1"/>
    </xf>
    <xf numFmtId="0" fontId="0" fillId="26" borderId="55" xfId="0" applyFill="1" applyBorder="1" applyAlignment="1" applyProtection="1">
      <alignment horizontal="left" wrapText="1" indent="1"/>
    </xf>
    <xf numFmtId="0" fontId="0" fillId="26" borderId="26" xfId="0" applyFill="1" applyBorder="1" applyAlignment="1" applyProtection="1">
      <alignment horizontal="left" wrapText="1" indent="1"/>
    </xf>
    <xf numFmtId="0" fontId="0" fillId="26" borderId="71" xfId="0" applyFill="1" applyBorder="1" applyAlignment="1" applyProtection="1">
      <alignment horizontal="left" wrapText="1" indent="1"/>
    </xf>
    <xf numFmtId="0" fontId="12" fillId="26" borderId="72" xfId="36" applyFont="1" applyFill="1" applyBorder="1" applyAlignment="1" applyProtection="1">
      <alignment horizontal="left" vertical="center" wrapText="1" indent="1"/>
    </xf>
    <xf numFmtId="0" fontId="12" fillId="26" borderId="11" xfId="36" applyFont="1" applyFill="1" applyBorder="1" applyAlignment="1" applyProtection="1">
      <alignment horizontal="left" vertical="center" wrapText="1" indent="1"/>
    </xf>
    <xf numFmtId="0" fontId="8" fillId="0" borderId="32" xfId="36" applyFont="1" applyFill="1" applyBorder="1" applyAlignment="1" applyProtection="1">
      <alignment horizontal="left" vertical="center" indent="1"/>
    </xf>
    <xf numFmtId="0" fontId="8" fillId="0" borderId="39" xfId="0" applyFont="1" applyFill="1" applyBorder="1" applyAlignment="1" applyProtection="1">
      <alignment horizontal="left" vertical="center" indent="1"/>
    </xf>
    <xf numFmtId="0" fontId="8" fillId="0" borderId="40" xfId="0" applyFont="1" applyFill="1" applyBorder="1" applyAlignment="1" applyProtection="1">
      <alignment horizontal="left" vertical="center" indent="1"/>
    </xf>
    <xf numFmtId="0" fontId="8" fillId="31" borderId="38" xfId="0" applyFont="1" applyFill="1" applyBorder="1" applyAlignment="1" applyProtection="1">
      <alignment horizontal="left" indent="2"/>
    </xf>
    <xf numFmtId="0" fontId="8" fillId="31" borderId="68" xfId="0" applyFont="1" applyFill="1" applyBorder="1" applyAlignment="1" applyProtection="1">
      <alignment horizontal="left" indent="2"/>
    </xf>
    <xf numFmtId="0" fontId="8" fillId="60" borderId="32" xfId="36" applyFont="1" applyFill="1" applyBorder="1" applyAlignment="1" applyProtection="1">
      <alignment horizontal="left" vertical="center" indent="1"/>
    </xf>
    <xf numFmtId="0" fontId="8" fillId="60" borderId="39" xfId="0" applyFont="1" applyFill="1" applyBorder="1" applyAlignment="1" applyProtection="1">
      <alignment horizontal="left" vertical="center" indent="1"/>
    </xf>
    <xf numFmtId="0" fontId="8" fillId="60" borderId="40" xfId="0" applyFont="1" applyFill="1" applyBorder="1" applyAlignment="1" applyProtection="1">
      <alignment horizontal="left" vertical="center" indent="1"/>
    </xf>
    <xf numFmtId="0" fontId="29" fillId="0" borderId="41" xfId="0" applyFont="1" applyBorder="1" applyAlignment="1" applyProtection="1">
      <alignment horizontal="left" indent="2"/>
    </xf>
    <xf numFmtId="0" fontId="29" fillId="0" borderId="38" xfId="0" applyFont="1" applyBorder="1" applyAlignment="1" applyProtection="1">
      <alignment horizontal="left" indent="2"/>
    </xf>
    <xf numFmtId="0" fontId="8" fillId="26" borderId="10" xfId="0" applyFont="1" applyFill="1" applyBorder="1" applyAlignment="1" applyProtection="1">
      <alignment horizontal="center" vertical="center" textRotation="90" wrapText="1"/>
    </xf>
    <xf numFmtId="0" fontId="0" fillId="26" borderId="23" xfId="0" applyFill="1" applyBorder="1" applyAlignment="1" applyProtection="1">
      <alignment horizontal="center" vertical="center" textRotation="90" wrapText="1"/>
    </xf>
    <xf numFmtId="0" fontId="12" fillId="26" borderId="35" xfId="36" applyFont="1" applyFill="1" applyBorder="1" applyAlignment="1" applyProtection="1">
      <alignment horizontal="left" vertical="center" wrapText="1" indent="1"/>
    </xf>
    <xf numFmtId="0" fontId="0" fillId="26" borderId="23" xfId="0" applyFill="1" applyBorder="1" applyAlignment="1" applyProtection="1">
      <alignment horizontal="left" vertical="center" wrapText="1" indent="1"/>
    </xf>
    <xf numFmtId="0" fontId="8" fillId="0" borderId="36" xfId="36" applyFont="1" applyFill="1" applyBorder="1" applyAlignment="1" applyProtection="1">
      <alignment horizontal="left" vertical="center" indent="1"/>
    </xf>
    <xf numFmtId="0" fontId="8" fillId="0" borderId="43" xfId="0" applyFont="1" applyFill="1" applyBorder="1" applyAlignment="1" applyProtection="1">
      <alignment horizontal="left" vertical="center" indent="1"/>
    </xf>
    <xf numFmtId="0" fontId="8" fillId="0" borderId="44" xfId="0" applyFont="1" applyFill="1" applyBorder="1" applyAlignment="1" applyProtection="1">
      <alignment horizontal="left" vertical="center" indent="1"/>
    </xf>
    <xf numFmtId="0" fontId="8" fillId="31" borderId="97" xfId="0" applyFont="1" applyFill="1" applyBorder="1" applyAlignment="1" applyProtection="1">
      <alignment horizontal="left" indent="2"/>
    </xf>
    <xf numFmtId="0" fontId="12" fillId="31" borderId="97" xfId="0" applyFont="1" applyFill="1" applyBorder="1" applyAlignment="1" applyProtection="1">
      <alignment horizontal="left" indent="2"/>
    </xf>
    <xf numFmtId="0" fontId="27" fillId="31" borderId="97" xfId="0" applyFont="1" applyFill="1" applyBorder="1" applyAlignment="1" applyProtection="1">
      <alignment horizontal="left" indent="2"/>
    </xf>
    <xf numFmtId="0" fontId="27" fillId="31" borderId="67" xfId="0" applyFont="1" applyFill="1" applyBorder="1" applyAlignment="1" applyProtection="1">
      <alignment horizontal="left" indent="2"/>
    </xf>
    <xf numFmtId="0" fontId="8" fillId="0" borderId="24" xfId="0" applyFont="1" applyFill="1" applyBorder="1" applyAlignment="1" applyProtection="1">
      <alignment horizontal="left" indent="3"/>
    </xf>
    <xf numFmtId="0" fontId="0" fillId="0" borderId="21" xfId="0" applyFill="1" applyBorder="1" applyProtection="1"/>
    <xf numFmtId="0" fontId="0" fillId="0" borderId="19" xfId="0" applyFill="1" applyBorder="1" applyProtection="1"/>
    <xf numFmtId="0" fontId="8" fillId="0" borderId="45" xfId="36" applyFont="1" applyFill="1" applyBorder="1" applyAlignment="1" applyProtection="1">
      <alignment horizontal="left" vertical="center" indent="1"/>
    </xf>
    <xf numFmtId="0" fontId="8" fillId="0" borderId="46" xfId="0" applyFont="1" applyFill="1" applyBorder="1" applyAlignment="1" applyProtection="1">
      <alignment horizontal="left" vertical="center" indent="1"/>
    </xf>
    <xf numFmtId="0" fontId="8" fillId="0" borderId="47" xfId="0" applyFont="1" applyFill="1" applyBorder="1" applyAlignment="1" applyProtection="1">
      <alignment horizontal="left" vertical="center" indent="1"/>
    </xf>
    <xf numFmtId="0" fontId="8" fillId="31" borderId="115" xfId="0" applyFont="1" applyFill="1" applyBorder="1" applyAlignment="1" applyProtection="1">
      <alignment horizontal="left" indent="2"/>
    </xf>
    <xf numFmtId="0" fontId="12" fillId="31" borderId="115" xfId="0" applyFont="1" applyFill="1" applyBorder="1" applyAlignment="1" applyProtection="1">
      <alignment horizontal="left" indent="2"/>
    </xf>
    <xf numFmtId="0" fontId="27" fillId="31" borderId="115" xfId="0" applyFont="1" applyFill="1" applyBorder="1" applyAlignment="1" applyProtection="1">
      <alignment horizontal="left" indent="2"/>
    </xf>
    <xf numFmtId="0" fontId="27" fillId="31" borderId="69" xfId="0" applyFont="1" applyFill="1" applyBorder="1" applyAlignment="1" applyProtection="1">
      <alignment horizontal="left" indent="2"/>
    </xf>
    <xf numFmtId="0" fontId="2" fillId="0" borderId="38" xfId="30" applyBorder="1" applyAlignment="1" applyProtection="1">
      <alignment horizontal="left"/>
    </xf>
    <xf numFmtId="0" fontId="2" fillId="0" borderId="68" xfId="30" applyBorder="1" applyAlignment="1" applyProtection="1"/>
    <xf numFmtId="0" fontId="12" fillId="31" borderId="38" xfId="0" applyFont="1" applyFill="1" applyBorder="1" applyAlignment="1" applyProtection="1">
      <alignment horizontal="left" indent="2"/>
    </xf>
    <xf numFmtId="0" fontId="27" fillId="31" borderId="38" xfId="0" applyFont="1" applyFill="1" applyBorder="1" applyAlignment="1" applyProtection="1">
      <alignment horizontal="left" indent="2"/>
    </xf>
    <xf numFmtId="0" fontId="27" fillId="31" borderId="68" xfId="0" applyFont="1" applyFill="1" applyBorder="1" applyAlignment="1" applyProtection="1">
      <alignment horizontal="left" indent="2"/>
    </xf>
    <xf numFmtId="0" fontId="8" fillId="26" borderId="31" xfId="0" applyFont="1" applyFill="1" applyBorder="1" applyAlignment="1" applyProtection="1">
      <alignment horizontal="center" vertical="center" wrapText="1"/>
    </xf>
    <xf numFmtId="0" fontId="8" fillId="0" borderId="21" xfId="0" applyFont="1" applyBorder="1" applyAlignment="1">
      <alignment wrapText="1"/>
    </xf>
    <xf numFmtId="0" fontId="0" fillId="0" borderId="21" xfId="0" applyBorder="1" applyAlignment="1">
      <alignment wrapText="1"/>
    </xf>
    <xf numFmtId="0" fontId="0" fillId="0" borderId="35" xfId="0" applyBorder="1" applyAlignment="1">
      <alignment wrapText="1"/>
    </xf>
    <xf numFmtId="0" fontId="2" fillId="0" borderId="22" xfId="30" applyFont="1" applyFill="1" applyBorder="1" applyAlignment="1" applyProtection="1">
      <alignment horizontal="left" vertical="center"/>
    </xf>
    <xf numFmtId="0" fontId="2" fillId="0" borderId="22" xfId="30" applyBorder="1" applyAlignment="1" applyProtection="1">
      <alignment horizontal="left" vertical="center"/>
    </xf>
    <xf numFmtId="0" fontId="8" fillId="31" borderId="45" xfId="36" applyFont="1" applyFill="1" applyBorder="1" applyAlignment="1" applyProtection="1">
      <alignment horizontal="left" vertical="center" indent="1"/>
    </xf>
    <xf numFmtId="0" fontId="8" fillId="31" borderId="46" xfId="0" applyFont="1" applyFill="1" applyBorder="1" applyAlignment="1" applyProtection="1">
      <alignment horizontal="left" vertical="center" indent="1"/>
    </xf>
    <xf numFmtId="0" fontId="8" fillId="31" borderId="47" xfId="0" applyFont="1" applyFill="1" applyBorder="1" applyAlignment="1" applyProtection="1">
      <alignment horizontal="left" vertical="center" indent="1"/>
    </xf>
    <xf numFmtId="0" fontId="0" fillId="0" borderId="21" xfId="0" applyFill="1" applyBorder="1" applyAlignment="1" applyProtection="1">
      <alignment horizontal="left" vertical="center" indent="1"/>
    </xf>
    <xf numFmtId="0" fontId="12" fillId="26" borderId="11" xfId="36" applyFont="1" applyFill="1" applyBorder="1" applyAlignment="1" applyProtection="1">
      <alignment horizontal="left" vertical="center" wrapText="1" indent="2"/>
    </xf>
    <xf numFmtId="0" fontId="8" fillId="31" borderId="43" xfId="0" applyFont="1" applyFill="1" applyBorder="1" applyAlignment="1" applyProtection="1">
      <alignment horizontal="left" indent="2"/>
    </xf>
    <xf numFmtId="0" fontId="0" fillId="0" borderId="43" xfId="0" applyBorder="1" applyAlignment="1" applyProtection="1">
      <alignment horizontal="left" indent="2"/>
    </xf>
    <xf numFmtId="0" fontId="0" fillId="0" borderId="44" xfId="0" applyBorder="1" applyAlignment="1" applyProtection="1">
      <alignment horizontal="left" indent="2"/>
    </xf>
    <xf numFmtId="0" fontId="8" fillId="26" borderId="72" xfId="36" applyFont="1" applyFill="1" applyBorder="1" applyAlignment="1" applyProtection="1">
      <alignment horizontal="left" vertical="center" wrapText="1" indent="1"/>
    </xf>
    <xf numFmtId="0" fontId="8" fillId="26" borderId="73" xfId="0" applyFont="1" applyFill="1" applyBorder="1" applyAlignment="1" applyProtection="1">
      <alignment horizontal="left" wrapText="1" indent="1"/>
    </xf>
    <xf numFmtId="0" fontId="8" fillId="26" borderId="71" xfId="0" applyFont="1" applyFill="1" applyBorder="1" applyAlignment="1" applyProtection="1">
      <alignment horizontal="left" wrapText="1" indent="1"/>
    </xf>
    <xf numFmtId="0" fontId="8" fillId="31" borderId="32" xfId="36" applyFont="1" applyFill="1" applyBorder="1" applyAlignment="1" applyProtection="1">
      <alignment horizontal="left" vertical="center" indent="1"/>
    </xf>
    <xf numFmtId="0" fontId="8" fillId="31" borderId="39" xfId="0" applyFont="1" applyFill="1" applyBorder="1" applyAlignment="1" applyProtection="1">
      <alignment horizontal="left" vertical="center" indent="1"/>
    </xf>
    <xf numFmtId="0" fontId="8" fillId="31" borderId="40" xfId="0" applyFont="1" applyFill="1" applyBorder="1" applyAlignment="1" applyProtection="1">
      <alignment horizontal="left" vertical="center" indent="1"/>
    </xf>
    <xf numFmtId="0" fontId="8" fillId="31" borderId="36" xfId="36" applyFont="1" applyFill="1" applyBorder="1" applyAlignment="1" applyProtection="1">
      <alignment horizontal="left" vertical="center" indent="1"/>
    </xf>
    <xf numFmtId="0" fontId="8" fillId="31" borderId="43" xfId="0" applyFont="1" applyFill="1" applyBorder="1" applyAlignment="1" applyProtection="1">
      <alignment horizontal="left" vertical="center" indent="1"/>
    </xf>
    <xf numFmtId="0" fontId="8" fillId="31" borderId="44" xfId="0" applyFont="1" applyFill="1" applyBorder="1" applyAlignment="1" applyProtection="1">
      <alignment horizontal="left" vertical="center" indent="1"/>
    </xf>
    <xf numFmtId="0" fontId="8" fillId="31" borderId="39" xfId="0" applyFont="1" applyFill="1" applyBorder="1" applyAlignment="1" applyProtection="1">
      <alignment horizontal="left" indent="2"/>
    </xf>
    <xf numFmtId="0" fontId="0" fillId="0" borderId="39" xfId="0" applyBorder="1" applyAlignment="1" applyProtection="1">
      <alignment horizontal="left" indent="2"/>
    </xf>
    <xf numFmtId="0" fontId="0" fillId="0" borderId="40" xfId="0" applyBorder="1" applyAlignment="1" applyProtection="1">
      <alignment horizontal="left" indent="2"/>
    </xf>
    <xf numFmtId="0" fontId="58" fillId="0" borderId="0" xfId="36" applyFont="1" applyFill="1" applyBorder="1" applyAlignment="1" applyProtection="1">
      <alignment horizontal="center" vertical="center"/>
    </xf>
    <xf numFmtId="0" fontId="8" fillId="26" borderId="24" xfId="36" applyFont="1" applyFill="1" applyBorder="1" applyAlignment="1" applyProtection="1">
      <alignment horizontal="left" vertical="center" wrapText="1" indent="1"/>
    </xf>
    <xf numFmtId="0" fontId="0" fillId="26" borderId="21" xfId="0" applyFill="1" applyBorder="1" applyAlignment="1" applyProtection="1">
      <alignment horizontal="left" indent="1"/>
    </xf>
    <xf numFmtId="0" fontId="0" fillId="26" borderId="19" xfId="0" applyFill="1" applyBorder="1" applyAlignment="1" applyProtection="1">
      <alignment horizontal="left" indent="1"/>
    </xf>
    <xf numFmtId="0" fontId="0" fillId="26" borderId="24" xfId="0" applyFill="1" applyBorder="1" applyAlignment="1" applyProtection="1">
      <alignment horizontal="left" indent="1"/>
    </xf>
    <xf numFmtId="0" fontId="11" fillId="26" borderId="21" xfId="0" applyFont="1" applyFill="1" applyBorder="1" applyAlignment="1" applyProtection="1">
      <alignment horizontal="left"/>
    </xf>
    <xf numFmtId="0" fontId="8" fillId="0" borderId="0" xfId="36" applyFont="1" applyFill="1" applyBorder="1" applyAlignment="1" applyProtection="1">
      <alignment horizontal="left" vertical="center"/>
    </xf>
    <xf numFmtId="0" fontId="29" fillId="0" borderId="0" xfId="0" applyFont="1" applyFill="1" applyBorder="1" applyAlignment="1" applyProtection="1">
      <alignment horizontal="left"/>
    </xf>
    <xf numFmtId="0" fontId="29" fillId="0" borderId="18" xfId="0" applyFont="1" applyFill="1" applyBorder="1" applyAlignment="1" applyProtection="1">
      <alignment horizontal="left"/>
    </xf>
    <xf numFmtId="0" fontId="29" fillId="26" borderId="129" xfId="0" applyFont="1" applyFill="1" applyBorder="1" applyAlignment="1" applyProtection="1">
      <alignment horizontal="center" vertical="center"/>
    </xf>
    <xf numFmtId="0" fontId="12" fillId="0" borderId="27" xfId="36" applyFont="1" applyFill="1" applyBorder="1" applyAlignment="1" applyProtection="1">
      <alignment horizontal="center" vertical="center" wrapText="1"/>
    </xf>
    <xf numFmtId="0" fontId="0" fillId="0" borderId="22" xfId="0" applyBorder="1" applyAlignment="1">
      <alignment vertical="center"/>
    </xf>
    <xf numFmtId="0" fontId="29" fillId="26" borderId="54" xfId="0" applyFont="1" applyFill="1" applyBorder="1" applyAlignment="1" applyProtection="1">
      <alignment horizontal="center" vertical="center" wrapText="1"/>
    </xf>
    <xf numFmtId="0" fontId="71" fillId="25" borderId="0" xfId="36" applyFont="1" applyFill="1" applyBorder="1" applyAlignment="1" applyProtection="1">
      <alignment horizontal="center" vertical="center" wrapText="1"/>
    </xf>
    <xf numFmtId="0" fontId="71" fillId="25" borderId="26" xfId="36" applyFont="1" applyFill="1" applyBorder="1" applyAlignment="1" applyProtection="1">
      <alignment horizontal="center" vertical="center" wrapText="1"/>
    </xf>
    <xf numFmtId="0" fontId="8" fillId="26" borderId="19" xfId="36" applyFont="1" applyFill="1" applyBorder="1" applyAlignment="1" applyProtection="1">
      <alignment horizontal="center" vertical="center" wrapText="1"/>
    </xf>
    <xf numFmtId="0" fontId="12" fillId="26" borderId="31" xfId="36" applyFont="1" applyFill="1" applyBorder="1" applyAlignment="1" applyProtection="1">
      <alignment horizontal="left" vertical="center" wrapText="1" indent="2"/>
    </xf>
    <xf numFmtId="0" fontId="8" fillId="31" borderId="46" xfId="0" applyFont="1" applyFill="1" applyBorder="1" applyAlignment="1" applyProtection="1">
      <alignment horizontal="left" indent="2"/>
    </xf>
    <xf numFmtId="0" fontId="0" fillId="0" borderId="46" xfId="0" applyBorder="1" applyAlignment="1" applyProtection="1">
      <alignment horizontal="left" indent="2"/>
    </xf>
    <xf numFmtId="0" fontId="0" fillId="0" borderId="47" xfId="0" applyBorder="1" applyAlignment="1" applyProtection="1">
      <alignment horizontal="left" indent="2"/>
    </xf>
    <xf numFmtId="0" fontId="8" fillId="0" borderId="22" xfId="0" applyFont="1" applyFill="1" applyBorder="1" applyAlignment="1" applyProtection="1">
      <alignment horizontal="left" indent="3"/>
    </xf>
    <xf numFmtId="0" fontId="8" fillId="0" borderId="56" xfId="0" applyFont="1" applyFill="1" applyBorder="1" applyAlignment="1" applyProtection="1">
      <alignment horizontal="left" indent="3"/>
    </xf>
    <xf numFmtId="0" fontId="50" fillId="0" borderId="24" xfId="36" applyFont="1" applyFill="1" applyBorder="1" applyAlignment="1" applyProtection="1">
      <alignment horizontal="left" vertical="center" wrapText="1" indent="1"/>
    </xf>
    <xf numFmtId="0" fontId="50" fillId="0" borderId="21" xfId="36" applyFont="1" applyFill="1" applyBorder="1" applyAlignment="1" applyProtection="1">
      <alignment horizontal="left" vertical="center" wrapText="1" indent="1"/>
    </xf>
    <xf numFmtId="0" fontId="50" fillId="0" borderId="19" xfId="36" applyFont="1" applyFill="1" applyBorder="1" applyAlignment="1" applyProtection="1">
      <alignment horizontal="left" vertical="center" wrapText="1" indent="1"/>
    </xf>
    <xf numFmtId="3" fontId="10" fillId="26" borderId="64" xfId="30" applyNumberFormat="1" applyFont="1" applyFill="1" applyBorder="1" applyAlignment="1" applyProtection="1">
      <alignment horizontal="left" vertical="center" indent="2"/>
    </xf>
    <xf numFmtId="0" fontId="12" fillId="26" borderId="63" xfId="0" applyFont="1" applyFill="1" applyBorder="1" applyAlignment="1">
      <alignment horizontal="left" vertical="center"/>
    </xf>
    <xf numFmtId="0" fontId="0" fillId="26" borderId="65" xfId="0" applyFill="1" applyBorder="1" applyAlignment="1">
      <alignment horizontal="left" vertical="center"/>
    </xf>
    <xf numFmtId="0" fontId="18" fillId="26" borderId="24" xfId="36" applyFont="1" applyFill="1" applyBorder="1" applyAlignment="1" applyProtection="1">
      <alignment horizontal="left" vertical="center" wrapText="1" indent="2"/>
    </xf>
    <xf numFmtId="0" fontId="3" fillId="26" borderId="19" xfId="0" applyFont="1" applyFill="1" applyBorder="1" applyAlignment="1">
      <alignment horizontal="left" wrapText="1" indent="2"/>
    </xf>
    <xf numFmtId="3" fontId="13" fillId="0" borderId="154" xfId="0" applyNumberFormat="1" applyFont="1" applyFill="1" applyBorder="1" applyAlignment="1" applyProtection="1">
      <alignment horizontal="right" vertical="center"/>
    </xf>
    <xf numFmtId="3" fontId="13" fillId="0" borderId="155" xfId="0" applyNumberFormat="1" applyFont="1" applyFill="1" applyBorder="1" applyAlignment="1" applyProtection="1">
      <alignment horizontal="right" vertical="center"/>
    </xf>
    <xf numFmtId="3" fontId="13" fillId="0" borderId="159" xfId="0" applyNumberFormat="1" applyFont="1" applyFill="1" applyBorder="1" applyAlignment="1" applyProtection="1">
      <alignment horizontal="right" vertical="center"/>
    </xf>
    <xf numFmtId="165" fontId="13" fillId="0" borderId="154" xfId="0" applyNumberFormat="1" applyFont="1" applyFill="1" applyBorder="1" applyAlignment="1" applyProtection="1">
      <alignment horizontal="right" vertical="center"/>
    </xf>
    <xf numFmtId="165" fontId="13" fillId="0" borderId="155" xfId="0" applyNumberFormat="1" applyFont="1" applyFill="1" applyBorder="1" applyAlignment="1" applyProtection="1">
      <alignment horizontal="right" vertical="center"/>
    </xf>
    <xf numFmtId="165" fontId="12" fillId="0" borderId="155" xfId="0" applyNumberFormat="1" applyFont="1" applyFill="1" applyBorder="1" applyAlignment="1">
      <alignment horizontal="right" vertical="center"/>
    </xf>
    <xf numFmtId="0" fontId="2" fillId="0" borderId="0" xfId="30" applyFont="1" applyFill="1" applyAlignment="1" applyProtection="1">
      <alignment horizontal="left"/>
      <protection locked="0"/>
    </xf>
    <xf numFmtId="0" fontId="51" fillId="0" borderId="21" xfId="0" applyFont="1" applyFill="1" applyBorder="1" applyAlignment="1">
      <alignment horizontal="left" vertical="center" wrapText="1" indent="1"/>
    </xf>
    <xf numFmtId="165" fontId="13" fillId="0" borderId="156" xfId="0" applyNumberFormat="1" applyFont="1" applyFill="1" applyBorder="1" applyAlignment="1" applyProtection="1">
      <alignment horizontal="right" vertical="center"/>
    </xf>
    <xf numFmtId="0" fontId="0" fillId="0" borderId="157" xfId="0" applyBorder="1"/>
    <xf numFmtId="0" fontId="0" fillId="0" borderId="158" xfId="0" applyBorder="1"/>
    <xf numFmtId="0" fontId="13" fillId="31" borderId="154" xfId="36" applyFont="1" applyFill="1" applyBorder="1" applyAlignment="1" applyProtection="1">
      <alignment horizontal="right" vertical="center" wrapText="1"/>
    </xf>
    <xf numFmtId="0" fontId="13" fillId="31" borderId="155" xfId="36" applyFont="1" applyFill="1" applyBorder="1" applyAlignment="1" applyProtection="1">
      <alignment horizontal="right" vertical="center" wrapText="1"/>
    </xf>
    <xf numFmtId="0" fontId="13" fillId="31" borderId="159" xfId="36" applyFont="1" applyFill="1" applyBorder="1" applyAlignment="1" applyProtection="1">
      <alignment horizontal="right" vertical="center" wrapText="1"/>
    </xf>
    <xf numFmtId="165" fontId="13" fillId="0" borderId="25" xfId="0" applyNumberFormat="1" applyFont="1" applyFill="1" applyBorder="1" applyAlignment="1" applyProtection="1">
      <alignment horizontal="right" vertical="center"/>
    </xf>
    <xf numFmtId="165" fontId="13" fillId="0" borderId="26" xfId="0" applyNumberFormat="1" applyFont="1" applyFill="1" applyBorder="1" applyAlignment="1" applyProtection="1">
      <alignment horizontal="right" vertical="center"/>
    </xf>
    <xf numFmtId="165" fontId="0" fillId="0" borderId="26" xfId="0" applyNumberFormat="1" applyFill="1" applyBorder="1" applyAlignment="1">
      <alignment horizontal="right" vertical="center"/>
    </xf>
    <xf numFmtId="165" fontId="13" fillId="0" borderId="25" xfId="0" applyNumberFormat="1" applyFont="1" applyFill="1" applyBorder="1" applyAlignment="1" applyProtection="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167" fontId="8" fillId="0" borderId="10" xfId="36" applyNumberFormat="1" applyFont="1" applyFill="1" applyBorder="1" applyAlignment="1" applyProtection="1">
      <alignment horizontal="right" vertical="center" wrapText="1" indent="1"/>
    </xf>
    <xf numFmtId="167" fontId="8" fillId="0" borderId="74" xfId="36" applyNumberFormat="1" applyFont="1" applyFill="1" applyBorder="1" applyAlignment="1" applyProtection="1">
      <alignment horizontal="right" vertical="center" wrapText="1" indent="1"/>
    </xf>
    <xf numFmtId="0" fontId="0" fillId="0" borderId="23" xfId="0" applyFill="1" applyBorder="1" applyAlignment="1">
      <alignment horizontal="right" vertical="center" wrapText="1" indent="1"/>
    </xf>
    <xf numFmtId="0" fontId="8" fillId="0" borderId="116" xfId="36" applyFont="1" applyFill="1" applyBorder="1" applyAlignment="1" applyProtection="1">
      <alignment horizontal="left" vertical="center" wrapText="1"/>
    </xf>
    <xf numFmtId="0" fontId="8" fillId="0" borderId="153" xfId="36" applyFont="1" applyFill="1" applyBorder="1" applyAlignment="1" applyProtection="1">
      <alignment horizontal="left" vertical="center" wrapText="1"/>
    </xf>
    <xf numFmtId="0" fontId="8" fillId="0" borderId="60" xfId="36" applyFont="1" applyFill="1" applyBorder="1" applyAlignment="1" applyProtection="1">
      <alignment horizontal="left" vertical="center" wrapText="1"/>
    </xf>
    <xf numFmtId="9" fontId="8" fillId="0" borderId="116" xfId="36" applyNumberFormat="1" applyFont="1" applyFill="1" applyBorder="1" applyAlignment="1" applyProtection="1">
      <alignment vertical="center" wrapText="1"/>
      <protection locked="0"/>
    </xf>
    <xf numFmtId="9" fontId="8" fillId="0" borderId="153" xfId="36" applyNumberFormat="1" applyFont="1" applyFill="1" applyBorder="1" applyAlignment="1" applyProtection="1">
      <alignment vertical="center" wrapText="1"/>
      <protection locked="0"/>
    </xf>
    <xf numFmtId="9" fontId="0" fillId="0" borderId="60" xfId="0" applyNumberFormat="1" applyFill="1" applyBorder="1" applyAlignment="1" applyProtection="1">
      <alignment vertical="center" wrapText="1"/>
      <protection locked="0"/>
    </xf>
    <xf numFmtId="165" fontId="13" fillId="31" borderId="156" xfId="0" applyNumberFormat="1" applyFont="1" applyFill="1" applyBorder="1" applyAlignment="1" applyProtection="1">
      <alignment horizontal="right" vertical="center"/>
    </xf>
    <xf numFmtId="165" fontId="13" fillId="31" borderId="157" xfId="0" applyNumberFormat="1" applyFont="1" applyFill="1" applyBorder="1" applyAlignment="1" applyProtection="1">
      <alignment horizontal="right" vertical="center"/>
    </xf>
    <xf numFmtId="165" fontId="0" fillId="31" borderId="158" xfId="0" applyNumberFormat="1" applyFill="1" applyBorder="1" applyAlignment="1">
      <alignment horizontal="right" vertical="center"/>
    </xf>
    <xf numFmtId="9" fontId="0" fillId="0" borderId="153" xfId="0" applyNumberFormat="1" applyFill="1" applyBorder="1" applyAlignment="1" applyProtection="1">
      <alignment vertical="center" wrapText="1"/>
      <protection locked="0"/>
    </xf>
    <xf numFmtId="0" fontId="10" fillId="26" borderId="24" xfId="36" applyFont="1" applyFill="1" applyBorder="1" applyAlignment="1" applyProtection="1">
      <alignment horizontal="center" vertical="center" wrapText="1"/>
    </xf>
    <xf numFmtId="0" fontId="10" fillId="26" borderId="21" xfId="36" applyFont="1" applyFill="1" applyBorder="1" applyAlignment="1" applyProtection="1">
      <alignment horizontal="center" vertical="center" wrapText="1"/>
    </xf>
    <xf numFmtId="0" fontId="0" fillId="26" borderId="21" xfId="0" applyFill="1" applyBorder="1" applyAlignment="1"/>
    <xf numFmtId="0" fontId="10" fillId="0" borderId="24" xfId="36" applyFont="1" applyFill="1" applyBorder="1" applyAlignment="1" applyProtection="1">
      <alignment horizontal="center" vertical="center" wrapText="1"/>
    </xf>
    <xf numFmtId="0" fontId="10" fillId="0" borderId="21" xfId="36" applyFont="1" applyFill="1" applyBorder="1" applyAlignment="1" applyProtection="1">
      <alignment horizontal="center" vertical="center" wrapText="1"/>
    </xf>
    <xf numFmtId="0" fontId="0" fillId="0" borderId="21" xfId="0" applyFill="1" applyBorder="1" applyAlignment="1"/>
    <xf numFmtId="171" fontId="10" fillId="0" borderId="24" xfId="36" applyNumberFormat="1" applyFont="1" applyFill="1" applyBorder="1" applyAlignment="1" applyProtection="1">
      <alignment horizontal="right" vertical="center" wrapText="1" indent="1"/>
    </xf>
    <xf numFmtId="171" fontId="10" fillId="0" borderId="21" xfId="36" applyNumberFormat="1" applyFont="1" applyFill="1" applyBorder="1" applyAlignment="1" applyProtection="1">
      <alignment horizontal="right" vertical="center" wrapText="1" indent="1"/>
    </xf>
    <xf numFmtId="171" fontId="10" fillId="0" borderId="19" xfId="36" applyNumberFormat="1" applyFont="1" applyFill="1" applyBorder="1" applyAlignment="1" applyProtection="1">
      <alignment horizontal="right" vertical="center" wrapText="1" indent="1"/>
    </xf>
    <xf numFmtId="0" fontId="10" fillId="26" borderId="27" xfId="36" applyFont="1" applyFill="1" applyBorder="1" applyAlignment="1" applyProtection="1">
      <alignment horizontal="center" vertical="center" wrapText="1"/>
    </xf>
    <xf numFmtId="0" fontId="10" fillId="26" borderId="22" xfId="36" applyFont="1" applyFill="1" applyBorder="1" applyAlignment="1" applyProtection="1">
      <alignment horizontal="center" vertical="center" wrapText="1"/>
    </xf>
    <xf numFmtId="0" fontId="0" fillId="26" borderId="22" xfId="0" applyFill="1" applyBorder="1" applyAlignment="1">
      <alignment horizontal="center"/>
    </xf>
    <xf numFmtId="0" fontId="0" fillId="26" borderId="56" xfId="0" applyFill="1" applyBorder="1" applyAlignment="1">
      <alignment horizontal="center"/>
    </xf>
    <xf numFmtId="0" fontId="0" fillId="26" borderId="19" xfId="0" applyFill="1" applyBorder="1" applyAlignment="1"/>
    <xf numFmtId="0" fontId="10" fillId="0" borderId="27" xfId="36" applyFont="1" applyFill="1" applyBorder="1" applyAlignment="1" applyProtection="1">
      <alignment horizontal="center" vertical="center" wrapText="1"/>
    </xf>
    <xf numFmtId="0" fontId="0" fillId="0" borderId="22" xfId="0" applyFill="1" applyBorder="1" applyAlignment="1">
      <alignment horizontal="center"/>
    </xf>
    <xf numFmtId="0" fontId="0" fillId="0" borderId="56" xfId="0" applyFill="1" applyBorder="1" applyAlignment="1">
      <alignment horizontal="center"/>
    </xf>
    <xf numFmtId="9" fontId="10" fillId="0" borderId="24" xfId="36" applyNumberFormat="1" applyFont="1" applyFill="1" applyBorder="1" applyAlignment="1" applyProtection="1">
      <alignment horizontal="right" vertical="center" wrapText="1" indent="1"/>
    </xf>
    <xf numFmtId="0" fontId="0" fillId="0" borderId="19" xfId="0" applyFill="1" applyBorder="1" applyAlignment="1">
      <alignment horizontal="right" vertical="center" wrapText="1" indent="1"/>
    </xf>
    <xf numFmtId="9" fontId="10" fillId="0" borderId="25" xfId="36" applyNumberFormat="1" applyFont="1" applyFill="1" applyBorder="1" applyAlignment="1" applyProtection="1">
      <alignment horizontal="right" vertical="center" wrapText="1" indent="1"/>
    </xf>
    <xf numFmtId="0" fontId="0" fillId="0" borderId="16" xfId="0" applyFill="1" applyBorder="1" applyAlignment="1">
      <alignment horizontal="right" vertical="center" wrapText="1" indent="1"/>
    </xf>
    <xf numFmtId="0" fontId="0" fillId="0" borderId="0" xfId="0" applyFill="1" applyBorder="1" applyAlignment="1">
      <alignment horizontal="left"/>
    </xf>
    <xf numFmtId="0" fontId="11" fillId="0" borderId="0" xfId="0" applyFont="1" applyFill="1" applyBorder="1" applyAlignment="1">
      <alignment horizontal="left" wrapText="1"/>
    </xf>
    <xf numFmtId="9" fontId="8" fillId="0" borderId="116" xfId="36" applyNumberFormat="1" applyFont="1" applyFill="1" applyBorder="1" applyAlignment="1" applyProtection="1">
      <alignment horizontal="right" vertical="center" wrapText="1"/>
      <protection locked="0"/>
    </xf>
    <xf numFmtId="9" fontId="8" fillId="0" borderId="153" xfId="36" applyNumberFormat="1" applyFont="1" applyFill="1" applyBorder="1" applyAlignment="1" applyProtection="1">
      <alignment horizontal="right" vertical="center" wrapText="1"/>
      <protection locked="0"/>
    </xf>
    <xf numFmtId="9" fontId="8" fillId="0" borderId="60" xfId="36" applyNumberFormat="1" applyFont="1" applyFill="1" applyBorder="1" applyAlignment="1" applyProtection="1">
      <alignment horizontal="right" vertical="center" wrapText="1"/>
      <protection locked="0"/>
    </xf>
    <xf numFmtId="0" fontId="10" fillId="26" borderId="24" xfId="36" applyFont="1" applyFill="1" applyBorder="1" applyAlignment="1" applyProtection="1">
      <alignment horizontal="left" vertical="center" wrapText="1" indent="2"/>
    </xf>
    <xf numFmtId="0" fontId="11" fillId="26" borderId="19" xfId="0" applyFont="1" applyFill="1" applyBorder="1" applyAlignment="1">
      <alignment horizontal="left" wrapText="1" indent="2"/>
    </xf>
    <xf numFmtId="0" fontId="10" fillId="0" borderId="0" xfId="0" applyFont="1" applyFill="1" applyBorder="1" applyAlignment="1">
      <alignment horizontal="left" vertical="center" wrapText="1"/>
    </xf>
    <xf numFmtId="0" fontId="18" fillId="26" borderId="24" xfId="0" applyFont="1" applyFill="1" applyBorder="1" applyAlignment="1" applyProtection="1">
      <alignment horizontal="left" vertical="center" indent="2"/>
    </xf>
    <xf numFmtId="0" fontId="18" fillId="26" borderId="19" xfId="0" applyFont="1" applyFill="1" applyBorder="1" applyAlignment="1">
      <alignment horizontal="left" vertical="center" indent="2"/>
    </xf>
    <xf numFmtId="0" fontId="18" fillId="26" borderId="24" xfId="0" applyFont="1" applyFill="1" applyBorder="1" applyAlignment="1">
      <alignment horizontal="left" vertical="center" indent="2"/>
    </xf>
    <xf numFmtId="0" fontId="18" fillId="26" borderId="21" xfId="0" applyFont="1" applyFill="1" applyBorder="1" applyAlignment="1">
      <alignment horizontal="left" vertical="center" indent="2"/>
    </xf>
    <xf numFmtId="0" fontId="18" fillId="26" borderId="98" xfId="0" applyNumberFormat="1" applyFont="1" applyFill="1" applyBorder="1" applyAlignment="1" applyProtection="1">
      <alignment horizontal="left" vertical="center" wrapText="1" indent="1"/>
    </xf>
    <xf numFmtId="0" fontId="18" fillId="26" borderId="108" xfId="0" applyNumberFormat="1" applyFont="1" applyFill="1" applyBorder="1" applyAlignment="1" applyProtection="1">
      <alignment horizontal="left" vertical="center" wrapText="1" indent="1"/>
    </xf>
    <xf numFmtId="0" fontId="0" fillId="26" borderId="61" xfId="0" applyFill="1" applyBorder="1" applyAlignment="1">
      <alignment horizontal="left" indent="1"/>
    </xf>
    <xf numFmtId="0" fontId="16" fillId="26" borderId="108" xfId="0" applyNumberFormat="1" applyFont="1" applyFill="1" applyBorder="1" applyAlignment="1">
      <alignment horizontal="left" indent="1"/>
    </xf>
    <xf numFmtId="0" fontId="18" fillId="26" borderId="98" xfId="0" applyFont="1" applyFill="1" applyBorder="1" applyAlignment="1">
      <alignment horizontal="center" vertical="center" wrapText="1"/>
    </xf>
    <xf numFmtId="0" fontId="18" fillId="26" borderId="61" xfId="0" applyFont="1" applyFill="1" applyBorder="1" applyAlignment="1">
      <alignment horizontal="center" vertical="center" wrapText="1"/>
    </xf>
    <xf numFmtId="0" fontId="10" fillId="26" borderId="25" xfId="36" applyFont="1" applyFill="1" applyBorder="1" applyAlignment="1" applyProtection="1">
      <alignment horizontal="left" vertical="center" wrapText="1" indent="2"/>
    </xf>
    <xf numFmtId="0" fontId="11" fillId="26" borderId="16" xfId="0" applyFont="1" applyFill="1" applyBorder="1" applyAlignment="1">
      <alignment horizontal="left" wrapText="1" indent="2"/>
    </xf>
    <xf numFmtId="171" fontId="10" fillId="0" borderId="27" xfId="36" applyNumberFormat="1" applyFont="1" applyFill="1" applyBorder="1" applyAlignment="1" applyProtection="1">
      <alignment horizontal="right" vertical="center" wrapText="1" indent="1"/>
    </xf>
    <xf numFmtId="171" fontId="10" fillId="0" borderId="22" xfId="36" applyNumberFormat="1" applyFont="1" applyFill="1" applyBorder="1" applyAlignment="1" applyProtection="1">
      <alignment horizontal="right" vertical="center" wrapText="1" indent="1"/>
    </xf>
    <xf numFmtId="9" fontId="8" fillId="0" borderId="60" xfId="36" applyNumberFormat="1" applyFont="1" applyFill="1" applyBorder="1" applyAlignment="1" applyProtection="1">
      <alignment vertical="center" wrapText="1"/>
      <protection locked="0"/>
    </xf>
    <xf numFmtId="0" fontId="3" fillId="0" borderId="50" xfId="36" applyFont="1" applyFill="1" applyBorder="1" applyAlignment="1" applyProtection="1">
      <alignment horizontal="center" vertical="center" wrapText="1"/>
    </xf>
    <xf numFmtId="0" fontId="3" fillId="0" borderId="162" xfId="35" applyFont="1" applyFill="1" applyBorder="1" applyAlignment="1" applyProtection="1">
      <alignment horizontal="center" vertical="center"/>
    </xf>
    <xf numFmtId="0" fontId="3" fillId="0" borderId="17" xfId="36" applyFont="1" applyFill="1" applyBorder="1" applyAlignment="1" applyProtection="1">
      <alignment horizontal="center" vertical="center" wrapText="1"/>
    </xf>
    <xf numFmtId="0" fontId="3" fillId="0" borderId="0" xfId="35" applyFont="1" applyFill="1" applyBorder="1" applyAlignment="1" applyProtection="1"/>
    <xf numFmtId="0" fontId="3" fillId="0" borderId="17" xfId="35" applyFont="1" applyFill="1" applyBorder="1" applyAlignment="1" applyProtection="1"/>
    <xf numFmtId="0" fontId="3" fillId="0" borderId="17" xfId="35" applyFont="1" applyFill="1" applyBorder="1" applyAlignment="1"/>
    <xf numFmtId="0" fontId="3" fillId="0" borderId="0" xfId="35" applyFont="1" applyFill="1" applyBorder="1" applyAlignment="1"/>
    <xf numFmtId="0" fontId="3" fillId="0" borderId="25" xfId="35" applyFont="1" applyFill="1" applyBorder="1" applyAlignment="1"/>
    <xf numFmtId="0" fontId="3" fillId="0" borderId="26" xfId="35" applyFont="1" applyFill="1" applyBorder="1" applyAlignment="1"/>
    <xf numFmtId="0" fontId="3" fillId="0" borderId="18" xfId="35" applyFont="1" applyFill="1" applyBorder="1" applyAlignment="1" applyProtection="1"/>
    <xf numFmtId="0" fontId="3" fillId="0" borderId="18" xfId="35" applyFont="1" applyFill="1" applyBorder="1" applyAlignment="1"/>
    <xf numFmtId="0" fontId="3" fillId="0" borderId="16" xfId="35" applyFont="1" applyFill="1" applyBorder="1" applyAlignment="1"/>
    <xf numFmtId="0" fontId="18" fillId="0" borderId="164" xfId="36" applyFont="1" applyFill="1" applyBorder="1" applyAlignment="1" applyProtection="1">
      <alignment horizontal="center" vertical="center" wrapText="1"/>
    </xf>
    <xf numFmtId="0" fontId="18" fillId="0" borderId="18" xfId="35" applyFont="1" applyFill="1" applyBorder="1" applyAlignment="1"/>
    <xf numFmtId="0" fontId="18" fillId="0" borderId="164" xfId="35" applyFont="1" applyFill="1" applyBorder="1" applyAlignment="1" applyProtection="1"/>
    <xf numFmtId="0" fontId="18" fillId="0" borderId="164" xfId="35" applyFont="1" applyFill="1" applyBorder="1" applyAlignment="1"/>
    <xf numFmtId="0" fontId="18" fillId="0" borderId="165" xfId="35" applyFont="1" applyFill="1" applyBorder="1" applyAlignment="1"/>
    <xf numFmtId="0" fontId="18" fillId="0" borderId="14" xfId="35" applyFont="1" applyFill="1" applyBorder="1" applyAlignment="1" applyProtection="1">
      <alignment horizontal="center" vertical="center" wrapText="1"/>
    </xf>
    <xf numFmtId="0" fontId="18" fillId="0" borderId="28" xfId="35" applyFont="1" applyFill="1" applyBorder="1" applyAlignment="1" applyProtection="1">
      <alignment horizontal="center" vertical="center" wrapText="1"/>
    </xf>
    <xf numFmtId="0" fontId="3" fillId="0" borderId="29" xfId="35" applyFont="1" applyFill="1" applyBorder="1" applyAlignment="1" applyProtection="1">
      <alignment wrapText="1"/>
    </xf>
    <xf numFmtId="0" fontId="18" fillId="26" borderId="14" xfId="36" applyFont="1" applyFill="1" applyBorder="1" applyAlignment="1" applyProtection="1">
      <alignment horizontal="center" vertical="center" wrapText="1"/>
    </xf>
    <xf numFmtId="0" fontId="18" fillId="26" borderId="28" xfId="36" applyFont="1" applyFill="1" applyBorder="1" applyAlignment="1" applyProtection="1">
      <alignment horizontal="center" vertical="center" wrapText="1"/>
    </xf>
    <xf numFmtId="0" fontId="3" fillId="26" borderId="29" xfId="35" applyFont="1" applyFill="1" applyBorder="1" applyAlignment="1" applyProtection="1">
      <alignment horizontal="center" vertical="center" wrapText="1"/>
    </xf>
    <xf numFmtId="0" fontId="3" fillId="26" borderId="50" xfId="36" applyFont="1" applyFill="1" applyBorder="1" applyAlignment="1" applyProtection="1">
      <alignment horizontal="center" vertical="center"/>
    </xf>
    <xf numFmtId="0" fontId="3" fillId="26" borderId="51" xfId="35" applyFont="1" applyFill="1" applyBorder="1" applyAlignment="1" applyProtection="1">
      <alignment horizontal="center" vertical="center"/>
    </xf>
    <xf numFmtId="0" fontId="3" fillId="0" borderId="0" xfId="35" applyFont="1" applyFill="1" applyBorder="1" applyAlignment="1" applyProtection="1">
      <alignment horizontal="center" vertical="center" wrapText="1"/>
    </xf>
    <xf numFmtId="0" fontId="3" fillId="0" borderId="166" xfId="35" applyFont="1" applyFill="1" applyBorder="1" applyAlignment="1"/>
    <xf numFmtId="0" fontId="3" fillId="0" borderId="161" xfId="35" applyFont="1" applyFill="1" applyBorder="1" applyAlignment="1"/>
    <xf numFmtId="0" fontId="3" fillId="0" borderId="160" xfId="35" applyFont="1" applyFill="1" applyBorder="1" applyAlignment="1"/>
    <xf numFmtId="0" fontId="3" fillId="0" borderId="51" xfId="35" applyFont="1" applyFill="1" applyBorder="1" applyAlignment="1" applyProtection="1">
      <alignment horizontal="center" vertical="center" wrapText="1"/>
    </xf>
    <xf numFmtId="0" fontId="18" fillId="0" borderId="163" xfId="36" applyFont="1" applyFill="1" applyBorder="1" applyAlignment="1" applyProtection="1">
      <alignment horizontal="center" vertical="center" wrapText="1"/>
    </xf>
    <xf numFmtId="0" fontId="18" fillId="0" borderId="51" xfId="36" applyFont="1" applyFill="1" applyBorder="1" applyAlignment="1" applyProtection="1">
      <alignment horizontal="center" vertical="center" wrapText="1"/>
    </xf>
    <xf numFmtId="0" fontId="3" fillId="26" borderId="17" xfId="36" applyFont="1" applyFill="1" applyBorder="1" applyAlignment="1" applyProtection="1">
      <alignment horizontal="center" vertical="center" wrapText="1"/>
    </xf>
    <xf numFmtId="0" fontId="3" fillId="26" borderId="0" xfId="35" applyFont="1" applyFill="1" applyBorder="1" applyAlignment="1" applyProtection="1">
      <alignment horizontal="center" vertical="center" wrapText="1"/>
    </xf>
    <xf numFmtId="0" fontId="3" fillId="0" borderId="18" xfId="35" applyFont="1" applyBorder="1" applyAlignment="1"/>
    <xf numFmtId="0" fontId="3" fillId="0" borderId="17" xfId="35" applyFont="1" applyBorder="1" applyAlignment="1"/>
    <xf numFmtId="0" fontId="3" fillId="0" borderId="0" xfId="35" applyFont="1" applyBorder="1" applyAlignment="1"/>
    <xf numFmtId="0" fontId="3" fillId="0" borderId="166" xfId="35" applyFont="1" applyBorder="1" applyAlignment="1"/>
    <xf numFmtId="0" fontId="3" fillId="0" borderId="161" xfId="35" applyFont="1" applyBorder="1" applyAlignment="1"/>
    <xf numFmtId="0" fontId="3" fillId="0" borderId="160" xfId="35" applyFont="1" applyBorder="1" applyAlignment="1"/>
    <xf numFmtId="0" fontId="3" fillId="26" borderId="18" xfId="35" applyFont="1" applyFill="1" applyBorder="1" applyAlignment="1" applyProtection="1"/>
    <xf numFmtId="0" fontId="3" fillId="26" borderId="17" xfId="35" applyFont="1" applyFill="1" applyBorder="1" applyAlignment="1" applyProtection="1"/>
    <xf numFmtId="0" fontId="3" fillId="0" borderId="25" xfId="35" applyFont="1" applyBorder="1" applyAlignment="1"/>
    <xf numFmtId="0" fontId="3" fillId="0" borderId="16" xfId="35" applyFont="1" applyBorder="1" applyAlignment="1"/>
    <xf numFmtId="0" fontId="3" fillId="26" borderId="167" xfId="36" applyFont="1" applyFill="1" applyBorder="1" applyAlignment="1" applyProtection="1">
      <alignment horizontal="center" vertical="center"/>
    </xf>
    <xf numFmtId="0" fontId="3" fillId="26" borderId="162" xfId="35" applyFont="1" applyFill="1" applyBorder="1" applyAlignment="1" applyProtection="1">
      <alignment horizontal="center" vertical="center"/>
    </xf>
    <xf numFmtId="0" fontId="3" fillId="26" borderId="50" xfId="36" applyFont="1" applyFill="1" applyBorder="1" applyAlignment="1" applyProtection="1">
      <alignment horizontal="center" vertical="center" wrapText="1"/>
    </xf>
    <xf numFmtId="0" fontId="3" fillId="0" borderId="51" xfId="35" applyFont="1" applyBorder="1" applyAlignment="1">
      <alignment horizontal="center" vertical="center" wrapText="1"/>
    </xf>
    <xf numFmtId="0" fontId="18" fillId="0" borderId="167" xfId="36" applyFont="1" applyFill="1" applyBorder="1" applyAlignment="1" applyProtection="1">
      <alignment horizontal="center" vertical="center" wrapText="1"/>
    </xf>
    <xf numFmtId="0" fontId="3" fillId="26" borderId="51" xfId="35" applyFont="1" applyFill="1" applyBorder="1" applyAlignment="1" applyProtection="1">
      <alignment horizontal="center" vertical="center" wrapText="1"/>
    </xf>
    <xf numFmtId="0" fontId="3" fillId="26" borderId="167" xfId="36" applyFont="1" applyFill="1" applyBorder="1" applyAlignment="1" applyProtection="1">
      <alignment horizontal="center" vertical="center" wrapText="1"/>
    </xf>
    <xf numFmtId="0" fontId="3" fillId="0" borderId="50" xfId="36" applyFont="1" applyFill="1" applyBorder="1" applyAlignment="1" applyProtection="1">
      <alignment horizontal="center" vertical="center"/>
    </xf>
    <xf numFmtId="0" fontId="3" fillId="0" borderId="51" xfId="35" applyFont="1" applyFill="1" applyBorder="1" applyAlignment="1" applyProtection="1">
      <alignment horizontal="center" vertical="center"/>
    </xf>
    <xf numFmtId="0" fontId="3" fillId="0" borderId="51" xfId="35" applyFont="1" applyFill="1" applyBorder="1" applyAlignment="1">
      <alignment horizontal="center" vertical="center" wrapText="1"/>
    </xf>
    <xf numFmtId="0" fontId="3" fillId="26" borderId="0" xfId="36" applyFont="1" applyFill="1" applyBorder="1" applyAlignment="1" applyProtection="1">
      <alignment horizontal="center" vertical="center" wrapText="1"/>
    </xf>
    <xf numFmtId="0" fontId="3" fillId="26" borderId="120" xfId="35" applyFont="1" applyFill="1" applyBorder="1" applyAlignment="1" applyProtection="1"/>
    <xf numFmtId="0" fontId="3" fillId="26" borderId="0" xfId="35" applyFont="1" applyFill="1" applyBorder="1" applyAlignment="1" applyProtection="1"/>
    <xf numFmtId="0" fontId="3" fillId="0" borderId="120" xfId="35" applyFont="1" applyBorder="1" applyAlignment="1"/>
    <xf numFmtId="0" fontId="3" fillId="0" borderId="26" xfId="35" applyFont="1" applyBorder="1" applyAlignment="1"/>
    <xf numFmtId="0" fontId="3" fillId="0" borderId="128" xfId="35" applyFont="1" applyBorder="1" applyAlignment="1"/>
    <xf numFmtId="0" fontId="18" fillId="0" borderId="18" xfId="35" applyFont="1" applyBorder="1" applyAlignment="1"/>
    <xf numFmtId="0" fontId="18" fillId="0" borderId="164" xfId="35" applyFont="1" applyBorder="1" applyAlignment="1"/>
    <xf numFmtId="0" fontId="18" fillId="0" borderId="165" xfId="35" applyFont="1" applyBorder="1" applyAlignment="1"/>
    <xf numFmtId="0" fontId="18" fillId="0" borderId="16" xfId="35" applyFont="1" applyBorder="1" applyAlignment="1"/>
    <xf numFmtId="0" fontId="18" fillId="0" borderId="24" xfId="35" applyFont="1" applyBorder="1" applyAlignment="1" applyProtection="1">
      <alignment horizontal="left" vertical="center" indent="1"/>
    </xf>
    <xf numFmtId="0" fontId="18" fillId="0" borderId="21" xfId="35" applyFont="1" applyBorder="1" applyAlignment="1" applyProtection="1">
      <alignment horizontal="left" vertical="center" indent="1"/>
    </xf>
    <xf numFmtId="0" fontId="18" fillId="0" borderId="19" xfId="35" applyFont="1" applyBorder="1" applyAlignment="1" applyProtection="1">
      <alignment horizontal="left" vertical="center" indent="1"/>
    </xf>
    <xf numFmtId="0" fontId="18" fillId="26" borderId="24" xfId="36" applyFont="1" applyFill="1" applyBorder="1" applyAlignment="1" applyProtection="1">
      <alignment horizontal="center" vertical="center"/>
    </xf>
    <xf numFmtId="0" fontId="3" fillId="26" borderId="21" xfId="35" applyFont="1" applyFill="1" applyBorder="1" applyAlignment="1" applyProtection="1">
      <alignment vertical="center"/>
    </xf>
    <xf numFmtId="0" fontId="3" fillId="0" borderId="19" xfId="35" applyFont="1" applyBorder="1" applyAlignment="1">
      <alignment vertical="center"/>
    </xf>
    <xf numFmtId="0" fontId="18" fillId="0" borderId="24" xfId="36" applyFont="1" applyFill="1" applyBorder="1" applyAlignment="1" applyProtection="1">
      <alignment horizontal="center" vertical="center"/>
    </xf>
    <xf numFmtId="0" fontId="3" fillId="0" borderId="21" xfId="35" applyFont="1" applyFill="1" applyBorder="1" applyAlignment="1" applyProtection="1">
      <alignment vertical="center"/>
    </xf>
    <xf numFmtId="0" fontId="3" fillId="0" borderId="19" xfId="35" applyFont="1" applyFill="1" applyBorder="1" applyAlignment="1">
      <alignment vertical="center"/>
    </xf>
    <xf numFmtId="0" fontId="3" fillId="26" borderId="52" xfId="36" applyFont="1" applyFill="1" applyBorder="1" applyAlignment="1" applyProtection="1">
      <alignment horizontal="center" vertical="center" wrapText="1"/>
    </xf>
    <xf numFmtId="0" fontId="3" fillId="26" borderId="149" xfId="35" applyFont="1" applyFill="1" applyBorder="1" applyAlignment="1" applyProtection="1">
      <alignment horizontal="center" vertical="center" wrapText="1"/>
    </xf>
    <xf numFmtId="0" fontId="3" fillId="26" borderId="149" xfId="35" applyFont="1" applyFill="1" applyBorder="1" applyAlignment="1" applyProtection="1">
      <alignment horizontal="center" vertical="center"/>
    </xf>
    <xf numFmtId="0" fontId="3" fillId="0" borderId="48" xfId="35" applyFont="1" applyBorder="1" applyAlignment="1">
      <alignment horizontal="center" vertical="center"/>
    </xf>
    <xf numFmtId="0" fontId="3" fillId="0" borderId="52" xfId="36" applyFont="1" applyFill="1" applyBorder="1" applyAlignment="1" applyProtection="1">
      <alignment horizontal="center" vertical="center" wrapText="1"/>
    </xf>
    <xf numFmtId="0" fontId="3" fillId="0" borderId="149" xfId="35" applyFont="1" applyFill="1" applyBorder="1" applyAlignment="1" applyProtection="1">
      <alignment horizontal="center" vertical="center" wrapText="1"/>
    </xf>
    <xf numFmtId="0" fontId="3" fillId="0" borderId="149" xfId="35" applyFont="1" applyFill="1" applyBorder="1" applyAlignment="1" applyProtection="1">
      <alignment horizontal="center" vertical="center"/>
    </xf>
    <xf numFmtId="0" fontId="3" fillId="0" borderId="48" xfId="35" applyFont="1" applyFill="1" applyBorder="1" applyAlignment="1">
      <alignment horizontal="center" vertical="center"/>
    </xf>
    <xf numFmtId="0" fontId="107" fillId="54" borderId="24" xfId="36" applyFont="1" applyFill="1" applyBorder="1" applyAlignment="1" applyProtection="1">
      <alignment horizontal="center" vertical="center"/>
    </xf>
    <xf numFmtId="0" fontId="107" fillId="54" borderId="21" xfId="36" applyFont="1" applyFill="1" applyBorder="1" applyAlignment="1" applyProtection="1">
      <alignment horizontal="center" vertical="center"/>
    </xf>
    <xf numFmtId="0" fontId="107" fillId="54" borderId="19" xfId="36" applyFont="1" applyFill="1" applyBorder="1" applyAlignment="1" applyProtection="1">
      <alignment horizontal="center" vertical="center"/>
    </xf>
    <xf numFmtId="0" fontId="113" fillId="0" borderId="27" xfId="36" applyFont="1" applyFill="1" applyBorder="1" applyAlignment="1" applyProtection="1">
      <alignment horizontal="center" vertical="center"/>
    </xf>
    <xf numFmtId="0" fontId="113" fillId="0" borderId="22" xfId="36" applyFont="1" applyFill="1" applyBorder="1" applyAlignment="1" applyProtection="1">
      <alignment horizontal="center" vertical="center"/>
    </xf>
    <xf numFmtId="0" fontId="3" fillId="26" borderId="149" xfId="36" applyFont="1" applyFill="1" applyBorder="1" applyAlignment="1" applyProtection="1">
      <alignment horizontal="center" vertical="center" wrapText="1"/>
    </xf>
    <xf numFmtId="0" fontId="3" fillId="26" borderId="48" xfId="36" applyFont="1" applyFill="1" applyBorder="1" applyAlignment="1" applyProtection="1">
      <alignment horizontal="center" vertical="center" wrapText="1"/>
    </xf>
    <xf numFmtId="0" fontId="3" fillId="26" borderId="48" xfId="35" applyFont="1" applyFill="1" applyBorder="1" applyAlignment="1" applyProtection="1">
      <alignment horizontal="center" vertical="center"/>
    </xf>
    <xf numFmtId="0" fontId="3" fillId="0" borderId="149" xfId="36" applyFont="1" applyFill="1" applyBorder="1" applyAlignment="1" applyProtection="1">
      <alignment horizontal="center" vertical="center" wrapText="1"/>
    </xf>
    <xf numFmtId="0" fontId="3" fillId="0" borderId="48" xfId="35" applyFont="1" applyFill="1" applyBorder="1" applyAlignment="1" applyProtection="1">
      <alignment horizontal="center" vertical="center"/>
    </xf>
    <xf numFmtId="0" fontId="18" fillId="26" borderId="27" xfId="36" applyFont="1" applyFill="1" applyBorder="1" applyAlignment="1" applyProtection="1">
      <alignment horizontal="center" vertical="center" wrapText="1"/>
    </xf>
    <xf numFmtId="0" fontId="3" fillId="26" borderId="22" xfId="35" applyFont="1" applyFill="1" applyBorder="1" applyAlignment="1" applyProtection="1">
      <alignment vertical="center" wrapText="1"/>
    </xf>
    <xf numFmtId="0" fontId="3" fillId="26" borderId="72" xfId="35" applyFont="1" applyFill="1" applyBorder="1" applyAlignment="1" applyProtection="1">
      <alignment vertical="center" wrapText="1"/>
    </xf>
    <xf numFmtId="0" fontId="18" fillId="26" borderId="17" xfId="36" applyFont="1" applyFill="1" applyBorder="1" applyAlignment="1" applyProtection="1">
      <alignment horizontal="center" vertical="center" wrapText="1"/>
    </xf>
    <xf numFmtId="0" fontId="3" fillId="26" borderId="0" xfId="35" applyFont="1" applyFill="1" applyBorder="1" applyAlignment="1" applyProtection="1">
      <alignment vertical="center" wrapText="1"/>
    </xf>
    <xf numFmtId="0" fontId="3" fillId="26" borderId="73" xfId="35" applyFont="1" applyFill="1" applyBorder="1" applyAlignment="1" applyProtection="1">
      <alignment vertical="center" wrapText="1"/>
    </xf>
    <xf numFmtId="0" fontId="3" fillId="26" borderId="17" xfId="35" applyFont="1" applyFill="1" applyBorder="1" applyAlignment="1" applyProtection="1">
      <alignment vertical="center" wrapText="1"/>
    </xf>
    <xf numFmtId="0" fontId="3" fillId="26" borderId="25" xfId="35" applyFont="1" applyFill="1" applyBorder="1" applyAlignment="1" applyProtection="1">
      <alignment vertical="center" wrapText="1"/>
    </xf>
    <xf numFmtId="0" fontId="3" fillId="26" borderId="26" xfId="35" applyFont="1" applyFill="1" applyBorder="1" applyAlignment="1" applyProtection="1">
      <alignment vertical="center" wrapText="1"/>
    </xf>
    <xf numFmtId="0" fontId="3" fillId="26" borderId="71" xfId="35" applyFont="1" applyFill="1" applyBorder="1" applyAlignment="1" applyProtection="1">
      <alignment vertical="center" wrapText="1"/>
    </xf>
    <xf numFmtId="0" fontId="3" fillId="26" borderId="31" xfId="35" applyFont="1" applyFill="1" applyBorder="1" applyAlignment="1" applyProtection="1">
      <alignment horizontal="left" vertical="center"/>
    </xf>
    <xf numFmtId="0" fontId="3" fillId="26" borderId="21" xfId="35" applyFont="1" applyFill="1" applyBorder="1" applyAlignment="1" applyProtection="1">
      <alignment horizontal="left" vertical="center"/>
    </xf>
    <xf numFmtId="0" fontId="3" fillId="26" borderId="35" xfId="35" applyFont="1" applyFill="1" applyBorder="1" applyAlignment="1" applyProtection="1">
      <alignment horizontal="left" vertical="center"/>
    </xf>
    <xf numFmtId="0" fontId="18" fillId="26" borderId="10" xfId="35" applyFont="1" applyFill="1" applyBorder="1" applyAlignment="1" applyProtection="1">
      <alignment horizontal="center" vertical="center"/>
    </xf>
    <xf numFmtId="0" fontId="18" fillId="26" borderId="23" xfId="35" applyFont="1" applyFill="1" applyBorder="1" applyAlignment="1" applyProtection="1">
      <alignment horizontal="center" vertical="center"/>
    </xf>
    <xf numFmtId="0" fontId="18" fillId="26" borderId="27" xfId="35" applyFont="1" applyFill="1" applyBorder="1" applyAlignment="1" applyProtection="1">
      <alignment horizontal="center" vertical="center" wrapText="1"/>
    </xf>
    <xf numFmtId="0" fontId="3" fillId="26" borderId="22" xfId="35" applyFont="1" applyFill="1" applyBorder="1" applyAlignment="1" applyProtection="1">
      <alignment vertical="center"/>
    </xf>
    <xf numFmtId="0" fontId="3" fillId="26" borderId="72" xfId="35" applyFont="1" applyFill="1" applyBorder="1" applyAlignment="1" applyProtection="1">
      <alignment vertical="center"/>
    </xf>
    <xf numFmtId="0" fontId="3" fillId="26" borderId="17" xfId="35" applyFont="1" applyFill="1" applyBorder="1" applyAlignment="1" applyProtection="1">
      <alignment vertical="center"/>
    </xf>
    <xf numFmtId="0" fontId="3" fillId="26" borderId="0" xfId="35" applyFont="1" applyFill="1" applyAlignment="1" applyProtection="1">
      <alignment vertical="center"/>
    </xf>
    <xf numFmtId="0" fontId="3" fillId="26" borderId="73" xfId="35" applyFont="1" applyFill="1" applyBorder="1" applyAlignment="1" applyProtection="1">
      <alignment vertical="center"/>
    </xf>
    <xf numFmtId="0" fontId="3" fillId="26" borderId="0" xfId="35" applyFont="1" applyFill="1" applyBorder="1" applyAlignment="1" applyProtection="1">
      <alignment vertical="center"/>
    </xf>
    <xf numFmtId="0" fontId="3" fillId="26" borderId="25" xfId="35" applyFont="1" applyFill="1" applyBorder="1" applyAlignment="1" applyProtection="1">
      <alignment vertical="center"/>
    </xf>
    <xf numFmtId="0" fontId="3" fillId="26" borderId="26" xfId="35" applyFont="1" applyFill="1" applyBorder="1" applyAlignment="1" applyProtection="1">
      <alignment vertical="center"/>
    </xf>
    <xf numFmtId="0" fontId="3" fillId="26" borderId="71" xfId="35" applyFont="1" applyFill="1" applyBorder="1" applyAlignment="1" applyProtection="1">
      <alignment vertical="center"/>
    </xf>
    <xf numFmtId="0" fontId="18" fillId="26" borderId="10" xfId="35" applyNumberFormat="1" applyFont="1" applyFill="1" applyBorder="1" applyAlignment="1" applyProtection="1">
      <alignment horizontal="center" vertical="center" wrapText="1"/>
    </xf>
    <xf numFmtId="0" fontId="3" fillId="26" borderId="74" xfId="35" applyFont="1" applyFill="1" applyBorder="1" applyAlignment="1" applyProtection="1">
      <alignment vertical="center" wrapText="1"/>
    </xf>
    <xf numFmtId="0" fontId="3" fillId="26" borderId="23" xfId="35" applyFont="1" applyFill="1" applyBorder="1" applyAlignment="1" applyProtection="1">
      <alignment vertical="center" wrapText="1"/>
    </xf>
    <xf numFmtId="0" fontId="3" fillId="26" borderId="31" xfId="36" applyFont="1" applyFill="1" applyBorder="1" applyAlignment="1" applyProtection="1">
      <alignment horizontal="left" vertical="center" wrapText="1"/>
    </xf>
    <xf numFmtId="0" fontId="3" fillId="26" borderId="35" xfId="35" applyFont="1" applyFill="1" applyBorder="1" applyAlignment="1" applyProtection="1">
      <alignment horizontal="left" vertical="center" wrapText="1"/>
    </xf>
    <xf numFmtId="0" fontId="18" fillId="26" borderId="10" xfId="35" applyFont="1" applyFill="1" applyBorder="1" applyAlignment="1" applyProtection="1">
      <alignment horizontal="center" vertical="center" wrapText="1"/>
    </xf>
    <xf numFmtId="0" fontId="3" fillId="26" borderId="74" xfId="35" applyFont="1" applyFill="1" applyBorder="1" applyAlignment="1" applyProtection="1">
      <alignment vertical="center"/>
    </xf>
    <xf numFmtId="0" fontId="3" fillId="26" borderId="23" xfId="35" applyFont="1" applyFill="1" applyBorder="1" applyAlignment="1" applyProtection="1">
      <alignment vertical="center"/>
    </xf>
    <xf numFmtId="0" fontId="18" fillId="26" borderId="24" xfId="35" applyFont="1" applyFill="1" applyBorder="1" applyAlignment="1" applyProtection="1">
      <alignment horizontal="left" vertical="center"/>
    </xf>
    <xf numFmtId="0" fontId="3" fillId="0" borderId="21" xfId="35" applyFont="1" applyBorder="1" applyAlignment="1">
      <alignment horizontal="left" vertical="center"/>
    </xf>
    <xf numFmtId="0" fontId="67" fillId="0" borderId="0" xfId="30" applyFont="1" applyFill="1" applyAlignment="1" applyProtection="1">
      <alignment horizontal="left"/>
    </xf>
    <xf numFmtId="0" fontId="18" fillId="26" borderId="10" xfId="36" applyFont="1" applyFill="1" applyBorder="1" applyAlignment="1" applyProtection="1">
      <alignment horizontal="center" vertical="center" wrapText="1"/>
    </xf>
    <xf numFmtId="0" fontId="12" fillId="0" borderId="0" xfId="0" applyFont="1" applyAlignment="1">
      <alignment horizontal="left"/>
    </xf>
    <xf numFmtId="0" fontId="104" fillId="50" borderId="24" xfId="0" applyFont="1" applyFill="1" applyBorder="1" applyAlignment="1">
      <alignment horizontal="center" vertical="center" wrapText="1"/>
    </xf>
    <xf numFmtId="0" fontId="104" fillId="50" borderId="19" xfId="0" applyFont="1" applyFill="1" applyBorder="1" applyAlignment="1">
      <alignment horizontal="center" vertical="center" wrapText="1"/>
    </xf>
    <xf numFmtId="0" fontId="66" fillId="0" borderId="0" xfId="30" applyFont="1" applyAlignment="1" applyProtection="1">
      <alignment horizontal="center"/>
    </xf>
    <xf numFmtId="0" fontId="106" fillId="0" borderId="0" xfId="0" applyFont="1" applyAlignment="1">
      <alignment horizontal="justify" vertical="center"/>
    </xf>
    <xf numFmtId="0" fontId="94" fillId="0" borderId="0" xfId="0" applyFont="1" applyAlignment="1"/>
    <xf numFmtId="0" fontId="108" fillId="55" borderId="24" xfId="0" applyFont="1" applyFill="1" applyBorder="1" applyAlignment="1">
      <alignment vertical="center" wrapText="1"/>
    </xf>
    <xf numFmtId="0" fontId="108" fillId="55" borderId="21" xfId="0" applyFont="1" applyFill="1" applyBorder="1" applyAlignment="1">
      <alignment vertical="center" wrapText="1"/>
    </xf>
    <xf numFmtId="0" fontId="108" fillId="55" borderId="19" xfId="0" applyFont="1" applyFill="1" applyBorder="1" applyAlignment="1">
      <alignment vertical="center" wrapText="1"/>
    </xf>
    <xf numFmtId="0" fontId="8" fillId="56" borderId="20" xfId="0" applyFont="1" applyFill="1" applyBorder="1" applyAlignment="1">
      <alignment horizontal="center"/>
    </xf>
    <xf numFmtId="9" fontId="12" fillId="57" borderId="14" xfId="47" applyFont="1" applyFill="1" applyBorder="1" applyAlignment="1">
      <alignment horizontal="center" vertical="center"/>
    </xf>
    <xf numFmtId="9" fontId="12" fillId="57" borderId="168" xfId="47" applyFont="1" applyFill="1" applyBorder="1" applyAlignment="1">
      <alignment horizontal="center" vertical="center"/>
    </xf>
    <xf numFmtId="0" fontId="1" fillId="60" borderId="0" xfId="0" applyFont="1" applyFill="1" applyAlignment="1">
      <alignment horizontal="left" vertical="top" wrapText="1"/>
    </xf>
    <xf numFmtId="2" fontId="18" fillId="0" borderId="37" xfId="35" applyNumberFormat="1" applyFont="1" applyFill="1" applyBorder="1" applyAlignment="1" applyProtection="1">
      <alignment horizontal="center" vertical="center"/>
      <protection hidden="1"/>
    </xf>
    <xf numFmtId="2" fontId="18" fillId="0" borderId="67" xfId="35" applyNumberFormat="1" applyFont="1" applyFill="1" applyBorder="1" applyAlignment="1" applyProtection="1">
      <alignment horizontal="center" vertical="center"/>
      <protection hidden="1"/>
    </xf>
    <xf numFmtId="0" fontId="18" fillId="31" borderId="185" xfId="35" applyFont="1" applyFill="1" applyBorder="1" applyAlignment="1" applyProtection="1">
      <alignment horizontal="center" vertical="center" wrapText="1"/>
      <protection hidden="1"/>
    </xf>
    <xf numFmtId="0" fontId="18" fillId="31" borderId="186" xfId="35" applyFont="1" applyFill="1" applyBorder="1" applyAlignment="1" applyProtection="1">
      <alignment horizontal="center" vertical="center" wrapText="1"/>
      <protection hidden="1"/>
    </xf>
    <xf numFmtId="0" fontId="3" fillId="0" borderId="180" xfId="35" applyNumberFormat="1" applyFont="1" applyFill="1" applyBorder="1" applyAlignment="1" applyProtection="1">
      <alignment horizontal="center" vertical="center" wrapText="1"/>
      <protection hidden="1"/>
    </xf>
    <xf numFmtId="0" fontId="3" fillId="0" borderId="74" xfId="35" applyFont="1" applyFill="1" applyBorder="1" applyAlignment="1" applyProtection="1">
      <alignment wrapText="1"/>
      <protection hidden="1"/>
    </xf>
    <xf numFmtId="0" fontId="3" fillId="0" borderId="182" xfId="35" applyFont="1" applyFill="1" applyBorder="1" applyAlignment="1" applyProtection="1">
      <alignment wrapText="1"/>
      <protection hidden="1"/>
    </xf>
    <xf numFmtId="0" fontId="3" fillId="0" borderId="174" xfId="36" applyFont="1" applyBorder="1" applyAlignment="1" applyProtection="1">
      <alignment horizontal="center" vertical="center" wrapText="1"/>
      <protection hidden="1"/>
    </xf>
    <xf numFmtId="0" fontId="3" fillId="0" borderId="174" xfId="35" applyFont="1" applyBorder="1" applyAlignment="1" applyProtection="1">
      <alignment wrapText="1"/>
      <protection hidden="1"/>
    </xf>
    <xf numFmtId="0" fontId="3" fillId="0" borderId="175" xfId="35" applyFont="1" applyBorder="1" applyAlignment="1" applyProtection="1">
      <alignment wrapText="1"/>
      <protection hidden="1"/>
    </xf>
    <xf numFmtId="0" fontId="3" fillId="0" borderId="0" xfId="35" applyFont="1" applyBorder="1" applyAlignment="1" applyProtection="1">
      <alignment wrapText="1"/>
      <protection hidden="1"/>
    </xf>
    <xf numFmtId="0" fontId="3" fillId="0" borderId="73" xfId="35" applyFont="1" applyBorder="1" applyAlignment="1" applyProtection="1">
      <alignment wrapText="1"/>
      <protection hidden="1"/>
    </xf>
    <xf numFmtId="0" fontId="3" fillId="0" borderId="178" xfId="35" applyFont="1" applyBorder="1" applyAlignment="1" applyProtection="1">
      <alignment wrapText="1"/>
      <protection hidden="1"/>
    </xf>
    <xf numFmtId="0" fontId="3" fillId="0" borderId="179" xfId="35" applyFont="1" applyBorder="1" applyAlignment="1" applyProtection="1">
      <alignment wrapText="1"/>
      <protection hidden="1"/>
    </xf>
    <xf numFmtId="0" fontId="3" fillId="0" borderId="176" xfId="35" applyFont="1" applyFill="1" applyBorder="1" applyAlignment="1" applyProtection="1">
      <alignment horizontal="left" vertical="center" indent="2"/>
      <protection hidden="1"/>
    </xf>
    <xf numFmtId="0" fontId="3" fillId="0" borderId="177" xfId="35" applyFont="1" applyFill="1" applyBorder="1" applyAlignment="1" applyProtection="1">
      <alignment horizontal="left" indent="2"/>
      <protection hidden="1"/>
    </xf>
    <xf numFmtId="0" fontId="3" fillId="31" borderId="174" xfId="35" applyFont="1" applyFill="1" applyBorder="1" applyAlignment="1" applyProtection="1">
      <alignment horizontal="center" vertical="center" wrapText="1"/>
      <protection hidden="1"/>
    </xf>
    <xf numFmtId="0" fontId="3" fillId="31" borderId="175" xfId="35" applyFont="1" applyFill="1" applyBorder="1" applyAlignment="1" applyProtection="1">
      <alignment horizontal="center" vertical="center" wrapText="1"/>
      <protection hidden="1"/>
    </xf>
    <xf numFmtId="0" fontId="3" fillId="31" borderId="0" xfId="35" applyFont="1" applyFill="1" applyBorder="1" applyAlignment="1" applyProtection="1">
      <alignment horizontal="center" vertical="center" wrapText="1"/>
      <protection hidden="1"/>
    </xf>
    <xf numFmtId="0" fontId="3" fillId="31" borderId="73" xfId="35" applyFont="1" applyFill="1" applyBorder="1" applyAlignment="1" applyProtection="1">
      <alignment horizontal="center" vertical="center" wrapText="1"/>
      <protection hidden="1"/>
    </xf>
    <xf numFmtId="0" fontId="3" fillId="31" borderId="178" xfId="35" applyFont="1" applyFill="1" applyBorder="1" applyAlignment="1" applyProtection="1">
      <alignment horizontal="center" vertical="center" wrapText="1"/>
      <protection hidden="1"/>
    </xf>
    <xf numFmtId="0" fontId="3" fillId="31" borderId="179" xfId="35" applyFont="1" applyFill="1" applyBorder="1" applyAlignment="1" applyProtection="1">
      <alignment horizontal="center" vertical="center" wrapText="1"/>
      <protection hidden="1"/>
    </xf>
    <xf numFmtId="0" fontId="3" fillId="0" borderId="184" xfId="35" applyFont="1" applyFill="1" applyBorder="1" applyProtection="1">
      <protection hidden="1"/>
    </xf>
    <xf numFmtId="0" fontId="18" fillId="31" borderId="185" xfId="0" applyFont="1" applyFill="1" applyBorder="1" applyAlignment="1" applyProtection="1">
      <alignment horizontal="center" vertical="center" wrapText="1"/>
    </xf>
    <xf numFmtId="0" fontId="18" fillId="31" borderId="186" xfId="0" applyFont="1" applyFill="1" applyBorder="1" applyAlignment="1" applyProtection="1">
      <alignment horizontal="center" vertical="center" wrapText="1"/>
    </xf>
    <xf numFmtId="2" fontId="3" fillId="0" borderId="137" xfId="0" applyNumberFormat="1" applyFont="1" applyFill="1" applyBorder="1" applyAlignment="1">
      <alignment horizontal="center" vertical="center"/>
    </xf>
    <xf numFmtId="2" fontId="3" fillId="0" borderId="77" xfId="0" applyNumberFormat="1" applyFont="1" applyFill="1" applyBorder="1" applyAlignment="1">
      <alignment horizontal="center" vertical="center"/>
    </xf>
    <xf numFmtId="2" fontId="3" fillId="0" borderId="173" xfId="0" applyNumberFormat="1" applyFont="1" applyFill="1" applyBorder="1" applyAlignment="1">
      <alignment horizontal="center" vertical="center"/>
    </xf>
    <xf numFmtId="0" fontId="10" fillId="31" borderId="24" xfId="36" applyFont="1" applyFill="1" applyBorder="1" applyAlignment="1" applyProtection="1">
      <alignment horizontal="center" vertical="center"/>
    </xf>
    <xf numFmtId="0" fontId="10" fillId="31" borderId="21" xfId="36" applyFont="1" applyFill="1" applyBorder="1" applyAlignment="1" applyProtection="1">
      <alignment horizontal="center" vertical="center"/>
    </xf>
    <xf numFmtId="0" fontId="10" fillId="31" borderId="19" xfId="36" applyFont="1" applyFill="1" applyBorder="1" applyAlignment="1" applyProtection="1">
      <alignment horizontal="center" vertical="center"/>
    </xf>
    <xf numFmtId="0" fontId="10" fillId="31" borderId="21" xfId="36" applyFont="1" applyFill="1" applyBorder="1" applyAlignment="1" applyProtection="1">
      <alignment horizontal="left" vertical="center"/>
      <protection locked="0"/>
    </xf>
    <xf numFmtId="0" fontId="12" fillId="0" borderId="21" xfId="0" applyFont="1" applyBorder="1" applyAlignment="1" applyProtection="1">
      <protection locked="0"/>
    </xf>
    <xf numFmtId="0" fontId="12" fillId="0" borderId="19" xfId="0" applyFont="1" applyBorder="1" applyAlignment="1" applyProtection="1">
      <protection locked="0"/>
    </xf>
    <xf numFmtId="2" fontId="18" fillId="0" borderId="37" xfId="0" applyNumberFormat="1" applyFont="1" applyFill="1" applyBorder="1" applyAlignment="1">
      <alignment horizontal="center" vertical="center"/>
    </xf>
    <xf numFmtId="2" fontId="18" fillId="0" borderId="97" xfId="0" applyNumberFormat="1" applyFont="1" applyFill="1" applyBorder="1" applyAlignment="1">
      <alignment horizontal="center" vertical="center"/>
    </xf>
    <xf numFmtId="2" fontId="18" fillId="0" borderId="67" xfId="0" applyNumberFormat="1" applyFont="1" applyFill="1" applyBorder="1" applyAlignment="1">
      <alignment horizontal="center" vertical="center"/>
    </xf>
    <xf numFmtId="0" fontId="2" fillId="51" borderId="0" xfId="30" applyFont="1" applyFill="1" applyAlignment="1" applyProtection="1">
      <alignment horizontal="left"/>
      <protection locked="0"/>
    </xf>
    <xf numFmtId="0" fontId="66" fillId="51" borderId="0" xfId="30" applyFont="1" applyFill="1" applyAlignment="1" applyProtection="1">
      <alignment horizontal="left"/>
      <protection locked="0"/>
    </xf>
    <xf numFmtId="0" fontId="18" fillId="0" borderId="185" xfId="35" applyFont="1" applyFill="1" applyBorder="1" applyAlignment="1" applyProtection="1">
      <alignment horizontal="center" vertical="center" wrapText="1"/>
      <protection hidden="1"/>
    </xf>
    <xf numFmtId="0" fontId="3" fillId="0" borderId="186" xfId="35" applyFont="1" applyFill="1" applyBorder="1" applyAlignment="1" applyProtection="1">
      <alignment wrapText="1"/>
      <protection hidden="1"/>
    </xf>
    <xf numFmtId="0" fontId="18" fillId="0" borderId="186" xfId="35" applyFont="1" applyFill="1" applyBorder="1" applyAlignment="1" applyProtection="1">
      <alignment horizontal="center" vertical="center" wrapText="1"/>
      <protection hidden="1"/>
    </xf>
    <xf numFmtId="0" fontId="3" fillId="0" borderId="180" xfId="35" applyFont="1" applyFill="1" applyBorder="1" applyAlignment="1" applyProtection="1">
      <alignment horizontal="center" vertical="center" wrapText="1"/>
      <protection hidden="1"/>
    </xf>
    <xf numFmtId="0" fontId="3" fillId="0" borderId="74" xfId="35" applyFont="1" applyFill="1" applyBorder="1" applyAlignment="1" applyProtection="1">
      <protection hidden="1"/>
    </xf>
    <xf numFmtId="0" fontId="3" fillId="0" borderId="182" xfId="35" applyFont="1" applyFill="1" applyBorder="1" applyAlignment="1" applyProtection="1">
      <protection hidden="1"/>
    </xf>
    <xf numFmtId="0" fontId="3" fillId="0" borderId="174" xfId="35" applyFont="1" applyBorder="1" applyAlignment="1" applyProtection="1">
      <alignment horizontal="center" vertical="center" wrapText="1"/>
      <protection hidden="1"/>
    </xf>
    <xf numFmtId="0" fontId="3" fillId="0" borderId="174" xfId="35" applyFont="1" applyBorder="1" applyAlignment="1" applyProtection="1">
      <protection hidden="1"/>
    </xf>
    <xf numFmtId="0" fontId="3" fillId="0" borderId="175" xfId="35" applyFont="1" applyBorder="1" applyAlignment="1" applyProtection="1">
      <protection hidden="1"/>
    </xf>
    <xf numFmtId="0" fontId="3" fillId="0" borderId="0" xfId="35" applyFont="1" applyBorder="1" applyAlignment="1" applyProtection="1">
      <protection hidden="1"/>
    </xf>
    <xf numFmtId="0" fontId="3" fillId="0" borderId="0" xfId="35" applyFont="1" applyAlignment="1" applyProtection="1">
      <protection hidden="1"/>
    </xf>
    <xf numFmtId="0" fontId="3" fillId="0" borderId="73" xfId="35" applyFont="1" applyBorder="1" applyAlignment="1" applyProtection="1">
      <protection hidden="1"/>
    </xf>
    <xf numFmtId="0" fontId="3" fillId="0" borderId="178" xfId="35" applyFont="1" applyBorder="1" applyAlignment="1" applyProtection="1">
      <protection hidden="1"/>
    </xf>
    <xf numFmtId="0" fontId="3" fillId="0" borderId="179" xfId="35" applyFont="1" applyBorder="1" applyAlignment="1" applyProtection="1">
      <protection hidden="1"/>
    </xf>
    <xf numFmtId="0" fontId="3" fillId="0" borderId="184" xfId="35" applyFont="1" applyFill="1" applyBorder="1" applyAlignment="1" applyProtection="1">
      <alignment horizontal="left" vertical="center" indent="2"/>
      <protection hidden="1"/>
    </xf>
    <xf numFmtId="0" fontId="3" fillId="0" borderId="177" xfId="35" applyFont="1" applyFill="1" applyBorder="1" applyProtection="1">
      <protection hidden="1"/>
    </xf>
    <xf numFmtId="0" fontId="3" fillId="0" borderId="180" xfId="36" applyFont="1" applyFill="1" applyBorder="1" applyAlignment="1" applyProtection="1">
      <alignment horizontal="center" vertical="center" wrapText="1"/>
      <protection hidden="1"/>
    </xf>
    <xf numFmtId="0" fontId="3" fillId="0" borderId="74" xfId="35" applyFont="1" applyFill="1" applyBorder="1" applyProtection="1">
      <protection hidden="1"/>
    </xf>
    <xf numFmtId="0" fontId="3" fillId="0" borderId="182" xfId="35" applyFont="1" applyFill="1" applyBorder="1" applyProtection="1">
      <protection hidden="1"/>
    </xf>
    <xf numFmtId="0" fontId="3" fillId="0" borderId="183" xfId="35" applyFont="1" applyFill="1" applyBorder="1" applyAlignment="1" applyProtection="1">
      <alignment horizontal="left" vertical="center" indent="2"/>
      <protection hidden="1"/>
    </xf>
    <xf numFmtId="0" fontId="3" fillId="0" borderId="174" xfId="35" applyFont="1" applyFill="1" applyBorder="1" applyProtection="1">
      <protection hidden="1"/>
    </xf>
    <xf numFmtId="0" fontId="18" fillId="31" borderId="14" xfId="0" applyFont="1" applyFill="1" applyBorder="1" applyAlignment="1" applyProtection="1">
      <alignment horizontal="center" vertical="center" wrapText="1"/>
    </xf>
    <xf numFmtId="0" fontId="16" fillId="31" borderId="29" xfId="0" applyFont="1" applyFill="1" applyBorder="1" applyAlignment="1">
      <alignment wrapText="1"/>
    </xf>
    <xf numFmtId="0" fontId="53" fillId="32" borderId="24" xfId="0" applyFont="1" applyFill="1" applyBorder="1" applyAlignment="1">
      <alignment horizontal="left" vertical="center" wrapText="1" indent="5"/>
    </xf>
    <xf numFmtId="0" fontId="53" fillId="32" borderId="21" xfId="0" applyFont="1" applyFill="1" applyBorder="1" applyAlignment="1">
      <alignment horizontal="left" vertical="center" wrapText="1" indent="5"/>
    </xf>
    <xf numFmtId="0" fontId="53" fillId="32" borderId="19" xfId="0" applyFont="1" applyFill="1" applyBorder="1" applyAlignment="1">
      <alignment horizontal="left" vertical="center" wrapText="1" indent="5"/>
    </xf>
    <xf numFmtId="0" fontId="12" fillId="0" borderId="131" xfId="35" applyFill="1" applyBorder="1" applyAlignment="1" applyProtection="1">
      <alignment vertical="center" wrapText="1"/>
      <protection hidden="1"/>
    </xf>
    <xf numFmtId="0" fontId="12" fillId="0" borderId="132" xfId="35" applyFill="1" applyBorder="1" applyAlignment="1" applyProtection="1">
      <alignment vertical="center" wrapText="1"/>
      <protection hidden="1"/>
    </xf>
    <xf numFmtId="0" fontId="1" fillId="0" borderId="131" xfId="35" applyFont="1" applyBorder="1" applyAlignment="1" applyProtection="1">
      <alignment horizontal="left" vertical="center" wrapText="1"/>
      <protection hidden="1"/>
    </xf>
    <xf numFmtId="0" fontId="1" fillId="0" borderId="132" xfId="35" applyFont="1" applyBorder="1" applyAlignment="1" applyProtection="1">
      <alignment horizontal="left" vertical="center" wrapText="1"/>
      <protection hidden="1"/>
    </xf>
    <xf numFmtId="0" fontId="12" fillId="0" borderId="168" xfId="35" applyFill="1" applyBorder="1" applyAlignment="1" applyProtection="1">
      <alignment vertical="center" wrapText="1"/>
      <protection hidden="1"/>
    </xf>
    <xf numFmtId="0" fontId="1" fillId="0" borderId="131" xfId="35" applyFont="1" applyFill="1" applyBorder="1" applyAlignment="1" applyProtection="1">
      <alignment horizontal="left" vertical="center" wrapText="1"/>
      <protection hidden="1"/>
    </xf>
    <xf numFmtId="0" fontId="1" fillId="0" borderId="168" xfId="35" applyFont="1" applyFill="1" applyBorder="1" applyAlignment="1" applyProtection="1">
      <alignment horizontal="left" vertical="center" wrapText="1"/>
      <protection hidden="1"/>
    </xf>
    <xf numFmtId="0" fontId="12" fillId="0" borderId="131" xfId="35" applyBorder="1" applyAlignment="1" applyProtection="1">
      <alignment horizontal="left" vertical="center" wrapText="1"/>
      <protection hidden="1"/>
    </xf>
    <xf numFmtId="0" fontId="12" fillId="0" borderId="28" xfId="35" applyBorder="1" applyAlignment="1" applyProtection="1">
      <alignment horizontal="left" vertical="center" wrapText="1"/>
      <protection hidden="1"/>
    </xf>
    <xf numFmtId="0" fontId="12" fillId="0" borderId="132" xfId="35" applyBorder="1" applyAlignment="1" applyProtection="1">
      <alignment horizontal="left" vertical="center" wrapText="1"/>
      <protection hidden="1"/>
    </xf>
    <xf numFmtId="0" fontId="1" fillId="0" borderId="28" xfId="35" applyFont="1" applyBorder="1" applyAlignment="1" applyProtection="1">
      <alignment horizontal="left" vertical="center" wrapText="1"/>
      <protection hidden="1"/>
    </xf>
    <xf numFmtId="0" fontId="12" fillId="0" borderId="131" xfId="35" applyBorder="1" applyAlignment="1" applyProtection="1">
      <alignment vertical="center" wrapText="1"/>
      <protection hidden="1"/>
    </xf>
    <xf numFmtId="0" fontId="12" fillId="0" borderId="168" xfId="35" applyBorder="1" applyAlignment="1" applyProtection="1">
      <alignment vertical="center" wrapText="1"/>
      <protection hidden="1"/>
    </xf>
    <xf numFmtId="0" fontId="12" fillId="0" borderId="168" xfId="35" applyBorder="1" applyAlignment="1" applyProtection="1">
      <alignment horizontal="left" vertical="center" wrapText="1"/>
      <protection hidden="1"/>
    </xf>
    <xf numFmtId="0" fontId="12" fillId="0" borderId="14" xfId="35" applyFill="1" applyBorder="1" applyAlignment="1" applyProtection="1">
      <alignment horizontal="left" vertical="center" wrapText="1"/>
      <protection hidden="1"/>
    </xf>
    <xf numFmtId="0" fontId="12" fillId="0" borderId="28" xfId="35" applyFill="1" applyBorder="1" applyAlignment="1" applyProtection="1">
      <alignment horizontal="left" vertical="center" wrapText="1"/>
      <protection hidden="1"/>
    </xf>
    <xf numFmtId="0" fontId="12" fillId="0" borderId="132" xfId="35" applyFill="1" applyBorder="1" applyAlignment="1" applyProtection="1">
      <alignment horizontal="left" vertical="center" wrapText="1"/>
      <protection hidden="1"/>
    </xf>
    <xf numFmtId="0" fontId="1" fillId="0" borderId="14" xfId="35" applyFont="1" applyFill="1" applyBorder="1" applyAlignment="1" applyProtection="1">
      <alignment horizontal="left" vertical="center" wrapText="1"/>
      <protection hidden="1"/>
    </xf>
    <xf numFmtId="0" fontId="1" fillId="0" borderId="28" xfId="35" applyFont="1" applyFill="1" applyBorder="1" applyAlignment="1" applyProtection="1">
      <alignment horizontal="left" vertical="center" wrapText="1"/>
      <protection hidden="1"/>
    </xf>
    <xf numFmtId="0" fontId="1" fillId="0" borderId="132" xfId="35" applyFont="1" applyFill="1" applyBorder="1" applyAlignment="1" applyProtection="1">
      <alignment horizontal="left" vertical="center" wrapText="1"/>
      <protection hidden="1"/>
    </xf>
    <xf numFmtId="0" fontId="12" fillId="0" borderId="14" xfId="35" applyBorder="1" applyAlignment="1" applyProtection="1">
      <alignment horizontal="left" vertical="center" wrapText="1"/>
      <protection hidden="1"/>
    </xf>
  </cellXfs>
  <cellStyles count="48">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nteckning" xfId="19"/>
    <cellStyle name="Beräkning" xfId="20"/>
    <cellStyle name="Bra" xfId="21"/>
    <cellStyle name="Dålig" xfId="22"/>
    <cellStyle name="Färg1" xfId="23"/>
    <cellStyle name="Färg2" xfId="24"/>
    <cellStyle name="Färg3" xfId="25"/>
    <cellStyle name="Färg4" xfId="26"/>
    <cellStyle name="Färg5" xfId="27"/>
    <cellStyle name="Färg6" xfId="28"/>
    <cellStyle name="Förklarande text" xfId="29"/>
    <cellStyle name="Hyperlink" xfId="30" builtinId="8"/>
    <cellStyle name="Hyperlink 2" xfId="31"/>
    <cellStyle name="Indata" xfId="32"/>
    <cellStyle name="Kontrollcell" xfId="33"/>
    <cellStyle name="Länkad cell" xfId="34"/>
    <cellStyle name="Normal" xfId="0" builtinId="0"/>
    <cellStyle name="Normal 2" xfId="35"/>
    <cellStyle name="Normal_Ausria wood Energy" xfId="36"/>
    <cellStyle name="Normal_P02" xfId="37"/>
    <cellStyle name="Percent" xfId="47" builtinId="5"/>
    <cellStyle name="Rubrik" xfId="38"/>
    <cellStyle name="Rubrik 1" xfId="39"/>
    <cellStyle name="Rubrik 2" xfId="40"/>
    <cellStyle name="Rubrik 3" xfId="41"/>
    <cellStyle name="Rubrik 4" xfId="42"/>
    <cellStyle name="Standard_France 2009" xfId="43"/>
    <cellStyle name="Summa" xfId="44"/>
    <cellStyle name="Utdata" xfId="45"/>
    <cellStyle name="Varningstext" xfId="46"/>
  </cellStyles>
  <dxfs count="0"/>
  <tableStyles count="0" defaultTableStyle="TableStyleMedium9" defaultPivotStyle="PivotStyleLight16"/>
  <colors>
    <mruColors>
      <color rgb="FFCCFFFF"/>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60</xdr:row>
      <xdr:rowOff>504825</xdr:rowOff>
    </xdr:from>
    <xdr:to>
      <xdr:col>1</xdr:col>
      <xdr:colOff>6076950</xdr:colOff>
      <xdr:row>60</xdr:row>
      <xdr:rowOff>1219200</xdr:rowOff>
    </xdr:to>
    <xdr:pic>
      <xdr:nvPicPr>
        <xdr:cNvPr id="12708" name="Picture 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oodenergy.timber@unece.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biomassenergycentre.org.uk/portal/page?_pageid=74,18700&amp;_dad=portal&amp;_schema=PORTAL" TargetMode="External"/><Relationship Id="rId39" Type="http://schemas.openxmlformats.org/officeDocument/2006/relationships/hyperlink" Target="http://www.iea.org/"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42" Type="http://schemas.openxmlformats.org/officeDocument/2006/relationships/hyperlink" Target="ftp://ftp.fao.org/docrep/fao/007/j4504e/j4504e00.pdf" TargetMode="External"/><Relationship Id="rId7" Type="http://schemas.openxmlformats.org/officeDocument/2006/relationships/hyperlink" Target="ftp://ftp.fao.org/docrep/fao/010/i0139e/i0139e00.pdf" TargetMode="Externa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9"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fao.org/docrep/t4470e/t4470e00.HTM" TargetMode="External"/><Relationship Id="rId32" Type="http://schemas.openxmlformats.org/officeDocument/2006/relationships/hyperlink" Target="http://www.wcoomd.org/home_wco_topics_hsoverviewboxes_tools_and_instruments_hsnomenclaturetable2007.htm" TargetMode="External"/><Relationship Id="rId37" Type="http://schemas.openxmlformats.org/officeDocument/2006/relationships/hyperlink" Target="http://unfccc.int/methods_and_science/lulucf/items/3060.php" TargetMode="External"/><Relationship Id="rId40" Type="http://schemas.openxmlformats.org/officeDocument/2006/relationships/hyperlink" Target="http://eur-lex.europa.eu/LexUriServ/site/en/oj/2000/l_226/l_22620000906en00030024.pdf" TargetMode="External"/><Relationship Id="rId45" Type="http://schemas.openxmlformats.org/officeDocument/2006/relationships/printerSettings" Target="../printerSettings/printerSettings11.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biomassenergycentre.org.uk/portal/page?_pageid=74,18700&amp;_dad=portal&amp;_schema=PORTAL" TargetMode="External"/><Relationship Id="rId28" Type="http://schemas.openxmlformats.org/officeDocument/2006/relationships/hyperlink" Target="http://www.klimaaktiv.at/article/archive/12740/" TargetMode="External"/><Relationship Id="rId36" Type="http://schemas.openxmlformats.org/officeDocument/2006/relationships/hyperlink" Target="http://www.fao.org/"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ipcc-nggip.iges.or.jp/public/gpglulucf/gpglulucf_files/Glossary_Acronyms_BasicInfo/Glossary.pdf" TargetMode="External"/><Relationship Id="rId44" Type="http://schemas.openxmlformats.org/officeDocument/2006/relationships/hyperlink" Target="http://www.klimaaktiv.at/article/archive/12740/"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ftp://ftp.fao.org/docrep/fao/007/j4504e/j4504e00.pdf" TargetMode="External"/><Relationship Id="rId35" Type="http://schemas.openxmlformats.org/officeDocument/2006/relationships/hyperlink" Target="http://www.ipcc.ch/" TargetMode="External"/><Relationship Id="rId43" Type="http://schemas.openxmlformats.org/officeDocument/2006/relationships/hyperlink" Target="http://www.census.gov/naics/2007/index.html" TargetMode="External"/><Relationship Id="rId8" Type="http://schemas.openxmlformats.org/officeDocument/2006/relationships/hyperlink" Target="ftp://ftp.fao.org/docrep/fao/010/i0139e/i0139e00.pdf" TargetMode="External"/><Relationship Id="rId3" Type="http://schemas.openxmlformats.org/officeDocument/2006/relationships/hyperlink" Target="http://unece.org/trade/timber/mis/jfsq/2007/def2007e.doc"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taxation_customs/customs/customs_duties/tariff_aspects/combined_nomenclature/index_en.htm" TargetMode="External"/><Relationship Id="rId38" Type="http://schemas.openxmlformats.org/officeDocument/2006/relationships/hyperlink" Target="http://www.iufro.org/" TargetMode="External"/><Relationship Id="rId46" Type="http://schemas.openxmlformats.org/officeDocument/2006/relationships/drawing" Target="../drawings/drawing1.xml"/><Relationship Id="rId20" Type="http://schemas.openxmlformats.org/officeDocument/2006/relationships/hyperlink" Target="http://www.iea.org/textbase/stats/questionnaire/balance.xls" TargetMode="External"/><Relationship Id="rId41" Type="http://schemas.openxmlformats.org/officeDocument/2006/relationships/hyperlink" Target="ftp://ftp.fao.org/docrep/fao/007/j4504e/j4504e00.pdf"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ea.org/" TargetMode="External"/><Relationship Id="rId1" Type="http://schemas.openxmlformats.org/officeDocument/2006/relationships/hyperlink" Target="http://www.iea.org/"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woodenergy.info@unece.org" TargetMode="External"/><Relationship Id="rId1" Type="http://schemas.openxmlformats.org/officeDocument/2006/relationships/hyperlink" Target="mailto:woodenergy.info@unece.org"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basel.int/PARTIES%20(CA).doc" TargetMode="External"/><Relationship Id="rId7" Type="http://schemas.openxmlformats.org/officeDocument/2006/relationships/vmlDrawing" Target="../drawings/vmlDrawing1.vml"/><Relationship Id="rId2" Type="http://schemas.openxmlformats.org/officeDocument/2006/relationships/hyperlink" Target="http://www2.oecd.org/waste/Countries.asp?q=1" TargetMode="External"/><Relationship Id="rId1" Type="http://schemas.openxmlformats.org/officeDocument/2006/relationships/hyperlink" Target="http://epp.eurostat.ec.europa.eu/extraction/evalight/EVAlight.jsp?A=1&amp;language=en&amp;root=/theme8/env/env_wasgen" TargetMode="External"/><Relationship Id="rId6" Type="http://schemas.openxmlformats.org/officeDocument/2006/relationships/printerSettings" Target="../printerSettings/printerSettings3.bin"/><Relationship Id="rId5" Type="http://schemas.openxmlformats.org/officeDocument/2006/relationships/hyperlink" Target="http://epp.eurostat.ec.europa.eu/portal/page/portal/waste/data/database" TargetMode="External"/><Relationship Id="rId4" Type="http://schemas.openxmlformats.org/officeDocument/2006/relationships/hyperlink" Target="mailto:woodenergy.timber@unece.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woodenergy.info@unece.org" TargetMode="External"/><Relationship Id="rId1" Type="http://schemas.openxmlformats.org/officeDocument/2006/relationships/hyperlink" Target="mailto:woodenergy.info@unece.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woodenergy.info@unece.org"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6.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ec.europa.eu/energy/renewables/transparency_platform/doc/article_22_progress_reports/template_progress_reports__article_22.zip"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FT75"/>
  <sheetViews>
    <sheetView showGridLines="0" tabSelected="1" zoomScale="80" zoomScaleNormal="80" workbookViewId="0">
      <selection activeCell="B6" sqref="B6:D6"/>
    </sheetView>
  </sheetViews>
  <sheetFormatPr defaultColWidth="11.42578125" defaultRowHeight="12.75"/>
  <cols>
    <col min="1" max="13" width="12.7109375" customWidth="1"/>
    <col min="14" max="173" width="11.42578125" customWidth="1"/>
    <col min="174" max="174" width="11.42578125" hidden="1" customWidth="1"/>
    <col min="175" max="175" width="11.42578125" style="153" hidden="1" customWidth="1"/>
    <col min="176" max="176" width="11.42578125" customWidth="1"/>
  </cols>
  <sheetData>
    <row r="1" spans="1:176" s="358" customFormat="1" ht="45" customHeight="1" thickBot="1">
      <c r="A1" s="1115" t="s">
        <v>4133</v>
      </c>
      <c r="B1" s="1116"/>
      <c r="C1" s="1116"/>
      <c r="D1" s="1116"/>
      <c r="E1" s="1116"/>
      <c r="F1" s="1116"/>
      <c r="G1" s="1116"/>
      <c r="H1" s="1116"/>
      <c r="I1" s="1116"/>
      <c r="J1" s="1116"/>
      <c r="K1" s="1116"/>
      <c r="L1" s="1116"/>
      <c r="M1" s="1117"/>
      <c r="N1" s="489"/>
      <c r="O1" s="489"/>
      <c r="P1" s="489"/>
      <c r="FS1" s="580"/>
    </row>
    <row r="2" spans="1:176" s="337" customFormat="1" ht="15" customHeight="1">
      <c r="A2" s="1127" t="s">
        <v>3834</v>
      </c>
      <c r="B2" s="1128"/>
      <c r="C2" s="1128"/>
      <c r="D2" s="1128"/>
      <c r="E2" s="1128"/>
      <c r="F2" s="1128"/>
      <c r="G2" s="1128"/>
      <c r="H2" s="1128"/>
      <c r="I2" s="1128"/>
      <c r="J2" s="1128"/>
      <c r="K2" s="1128"/>
      <c r="L2" s="1128"/>
      <c r="M2" s="1128"/>
      <c r="N2" s="1128"/>
      <c r="O2" s="1128"/>
      <c r="P2" s="1128"/>
      <c r="FR2" s="338"/>
      <c r="FS2" s="794">
        <v>2005</v>
      </c>
    </row>
    <row r="3" spans="1:176" ht="15" customHeight="1">
      <c r="FS3" s="795">
        <v>2007</v>
      </c>
    </row>
    <row r="4" spans="1:176" ht="15" customHeight="1">
      <c r="A4" s="1132" t="s">
        <v>1591</v>
      </c>
      <c r="B4" s="1132"/>
      <c r="C4" s="1132"/>
      <c r="FS4" s="795">
        <v>2009</v>
      </c>
    </row>
    <row r="5" spans="1:176" ht="15" customHeight="1" thickBot="1">
      <c r="FS5" s="795">
        <v>2011</v>
      </c>
    </row>
    <row r="6" spans="1:176" ht="15" customHeight="1" thickBot="1">
      <c r="A6" s="361" t="s">
        <v>1558</v>
      </c>
      <c r="B6" s="1124" t="s">
        <v>1490</v>
      </c>
      <c r="C6" s="1125"/>
      <c r="D6" s="1126"/>
      <c r="G6" s="482"/>
      <c r="H6" s="482"/>
      <c r="I6" s="482"/>
      <c r="J6" s="482"/>
    </row>
    <row r="7" spans="1:176" ht="15" customHeight="1" thickBot="1">
      <c r="A7" s="361" t="s">
        <v>1559</v>
      </c>
      <c r="B7" s="1118">
        <v>2013</v>
      </c>
      <c r="C7" s="1119"/>
      <c r="D7" s="1120"/>
      <c r="G7" s="482"/>
      <c r="H7" s="483"/>
      <c r="I7" s="483"/>
      <c r="J7" s="574"/>
    </row>
    <row r="8" spans="1:176" ht="15" customHeight="1" thickBot="1">
      <c r="G8" s="484"/>
      <c r="H8" s="484"/>
      <c r="I8" s="484"/>
      <c r="J8" s="484"/>
      <c r="K8" s="480"/>
      <c r="P8" s="442"/>
      <c r="FS8" s="153" t="s">
        <v>1490</v>
      </c>
    </row>
    <row r="9" spans="1:176" s="337" customFormat="1" ht="15" customHeight="1" thickBot="1">
      <c r="C9" s="441"/>
      <c r="D9" s="442"/>
      <c r="E9" s="443" t="s">
        <v>1544</v>
      </c>
      <c r="F9" s="442"/>
      <c r="G9" s="485"/>
      <c r="H9" s="485"/>
      <c r="I9" s="485"/>
      <c r="J9" s="575"/>
      <c r="K9" s="481"/>
      <c r="L9" s="442"/>
      <c r="M9" s="442"/>
      <c r="FS9" s="153" t="s">
        <v>1560</v>
      </c>
      <c r="FT9"/>
    </row>
    <row r="10" spans="1:176" ht="15" customHeight="1" thickBot="1">
      <c r="A10" s="1129" t="s">
        <v>1593</v>
      </c>
      <c r="B10" s="1130"/>
      <c r="C10" s="1130"/>
      <c r="D10" s="1131"/>
      <c r="E10" s="439" t="str">
        <f>IF(ISNUMBER(VLOOKUP(CONCATENATE(B6,"-","2005","-","0-1","-","1000 m3"),Data!$A$1:$J$20000,10,FALSE)),VLOOKUP(CONCATENATE(B6,"-","2005","-","0-1","-","1000 m3"),Data!$A$1:$J$20000,10,FALSE), "n/a")</f>
        <v>n/a</v>
      </c>
      <c r="G10" s="484"/>
      <c r="H10" s="484"/>
      <c r="I10" s="484"/>
      <c r="J10" s="484"/>
      <c r="K10" s="480"/>
      <c r="FS10" s="153" t="s">
        <v>1664</v>
      </c>
    </row>
    <row r="11" spans="1:176" ht="15" customHeight="1" thickBot="1">
      <c r="A11" s="1133" t="s">
        <v>1594</v>
      </c>
      <c r="B11" s="1134"/>
      <c r="C11" s="1134"/>
      <c r="D11" s="1135"/>
      <c r="E11" s="439" t="str">
        <f>IF(ISNUMBER(VLOOKUP(CONCATENATE(B6,"-","2007","-","0-2","-","1000 m3"),Data!$A$1:$J$20000,10,FALSE)),VLOOKUP(CONCATENATE(B6,"-","2007","-","0-2","-","1000 m3"),Data!$A$1:$J$20000,10,FALSE), "n/a")</f>
        <v>n/a</v>
      </c>
      <c r="G11" s="480"/>
      <c r="H11" s="480"/>
      <c r="I11" s="480"/>
      <c r="J11" s="480"/>
      <c r="K11" s="480"/>
      <c r="FS11" s="153" t="s">
        <v>1647</v>
      </c>
    </row>
    <row r="12" spans="1:176" ht="15" customHeight="1" thickBot="1">
      <c r="A12" s="1133" t="s">
        <v>1595</v>
      </c>
      <c r="B12" s="1134"/>
      <c r="C12" s="1134"/>
      <c r="D12" s="1135"/>
      <c r="E12" s="439" t="str">
        <f>IF(ISNUMBER(VLOOKUP(CONCATENATE(B6,"-","2009","-","0-3","-","1000 m3"),Data!$A$1:$J$20000,10,FALSE)),VLOOKUP(CONCATENATE(B6,"-","2009","-","0-3","-","1000 m3"),Data!$A$1:$J$20000,10,FALSE), "n/a")</f>
        <v>n/a</v>
      </c>
      <c r="FS12" s="153" t="s">
        <v>1561</v>
      </c>
    </row>
    <row r="13" spans="1:176" ht="15" customHeight="1" thickBot="1">
      <c r="A13" s="1129" t="s">
        <v>1534</v>
      </c>
      <c r="B13" s="1130"/>
      <c r="C13" s="1130"/>
      <c r="D13" s="1131"/>
      <c r="E13" s="1037" t="str">
        <f>IF(ISNUMBER(VLOOKUP(CONCATENATE(B6,"-","2011","-","0-4","-","1000 m3"),Data!$A$1:$J$20000,10,FALSE)),VLOOKUP(CONCATENATE(B6,"-","2011","-","0-4","-","1000 m3"),Data!$A$1:$J$20000,10,FALSE), "n/a")</f>
        <v>n/a</v>
      </c>
      <c r="FS13" s="153" t="s">
        <v>1648</v>
      </c>
    </row>
    <row r="14" spans="1:176" ht="15" customHeight="1" thickBot="1">
      <c r="A14" s="1130" t="s">
        <v>2183</v>
      </c>
      <c r="B14" s="1130"/>
      <c r="C14" s="1130"/>
      <c r="D14" s="1131"/>
      <c r="E14" s="439" t="str">
        <f>IF(ISNUMBER('aggregated data S -&gt; U'!L12),'aggregated data S -&gt; U'!L12,"n/a")</f>
        <v>n/a</v>
      </c>
      <c r="FS14" s="153" t="s">
        <v>1649</v>
      </c>
    </row>
    <row r="15" spans="1:176" ht="15" customHeight="1">
      <c r="FS15" s="153" t="s">
        <v>1562</v>
      </c>
    </row>
    <row r="16" spans="1:176" ht="15" customHeight="1">
      <c r="FS16" s="153" t="s">
        <v>1445</v>
      </c>
    </row>
    <row r="17" spans="1:175" ht="15" customHeight="1">
      <c r="A17" s="359" t="s">
        <v>1756</v>
      </c>
      <c r="E17" s="449" t="s">
        <v>782</v>
      </c>
      <c r="FS17" s="153" t="s">
        <v>1446</v>
      </c>
    </row>
    <row r="18" spans="1:175" ht="15" customHeight="1" thickBot="1">
      <c r="A18" s="767"/>
      <c r="B18" s="767"/>
      <c r="C18" s="767"/>
      <c r="D18" s="767"/>
      <c r="E18" s="767"/>
      <c r="F18" s="767"/>
      <c r="G18" s="767"/>
      <c r="H18" s="767"/>
      <c r="I18" s="767"/>
      <c r="J18" s="767"/>
      <c r="K18" s="767"/>
      <c r="L18" s="767"/>
      <c r="M18" s="767"/>
      <c r="FS18" s="153" t="s">
        <v>1659</v>
      </c>
    </row>
    <row r="19" spans="1:175" ht="30" customHeight="1" thickBot="1">
      <c r="A19" s="1090" t="s">
        <v>1586</v>
      </c>
      <c r="B19" s="1091"/>
      <c r="C19" s="1091"/>
      <c r="D19" s="1092"/>
      <c r="E19" s="1093" t="s">
        <v>2138</v>
      </c>
      <c r="F19" s="1094"/>
      <c r="G19" s="1094"/>
      <c r="H19" s="1094"/>
      <c r="I19" s="1094"/>
      <c r="J19" s="1094"/>
      <c r="K19" s="1094"/>
      <c r="L19" s="1094"/>
      <c r="M19" s="1095"/>
      <c r="FS19" s="153" t="s">
        <v>1447</v>
      </c>
    </row>
    <row r="20" spans="1:175" ht="30" customHeight="1" thickBot="1">
      <c r="A20" s="1106" t="s">
        <v>1757</v>
      </c>
      <c r="B20" s="1107"/>
      <c r="C20" s="1107"/>
      <c r="D20" s="1108"/>
      <c r="E20" s="1096" t="s">
        <v>1742</v>
      </c>
      <c r="F20" s="1097"/>
      <c r="G20" s="1097"/>
      <c r="H20" s="1097"/>
      <c r="I20" s="1097"/>
      <c r="J20" s="1097"/>
      <c r="K20" s="1097"/>
      <c r="L20" s="1097"/>
      <c r="M20" s="1098"/>
      <c r="FS20" s="153" t="s">
        <v>1448</v>
      </c>
    </row>
    <row r="21" spans="1:175" ht="30" customHeight="1" thickBot="1">
      <c r="A21" s="1112" t="s">
        <v>1768</v>
      </c>
      <c r="B21" s="1113"/>
      <c r="C21" s="1113"/>
      <c r="D21" s="1114"/>
      <c r="E21" s="1099" t="s">
        <v>3839</v>
      </c>
      <c r="F21" s="1100"/>
      <c r="G21" s="1100"/>
      <c r="H21" s="1100"/>
      <c r="I21" s="1100"/>
      <c r="J21" s="1100"/>
      <c r="K21" s="1100"/>
      <c r="L21" s="1100"/>
      <c r="M21" s="1101"/>
      <c r="FS21" s="153" t="s">
        <v>1449</v>
      </c>
    </row>
    <row r="22" spans="1:175" ht="30" customHeight="1" thickBot="1">
      <c r="A22" s="1112" t="s">
        <v>1764</v>
      </c>
      <c r="B22" s="1113"/>
      <c r="C22" s="1113"/>
      <c r="D22" s="1114"/>
      <c r="E22" s="1102" t="s">
        <v>1587</v>
      </c>
      <c r="F22" s="1103"/>
      <c r="G22" s="1103"/>
      <c r="H22" s="1103"/>
      <c r="I22" s="1103"/>
      <c r="J22" s="1103"/>
      <c r="K22" s="1103"/>
      <c r="L22" s="1103"/>
      <c r="M22" s="1104"/>
      <c r="FS22" s="153" t="s">
        <v>1450</v>
      </c>
    </row>
    <row r="23" spans="1:175" ht="30" customHeight="1" thickBot="1">
      <c r="A23" s="1121" t="s">
        <v>1766</v>
      </c>
      <c r="B23" s="1122"/>
      <c r="C23" s="1122"/>
      <c r="D23" s="1123"/>
      <c r="E23" s="1102" t="s">
        <v>1439</v>
      </c>
      <c r="F23" s="1103"/>
      <c r="G23" s="1103"/>
      <c r="H23" s="1103"/>
      <c r="I23" s="1103"/>
      <c r="J23" s="1103"/>
      <c r="K23" s="1103"/>
      <c r="L23" s="1103"/>
      <c r="M23" s="1104"/>
      <c r="FS23" s="153" t="s">
        <v>1451</v>
      </c>
    </row>
    <row r="24" spans="1:175" ht="30" customHeight="1" thickBot="1">
      <c r="A24" s="1112" t="s">
        <v>1765</v>
      </c>
      <c r="B24" s="1113"/>
      <c r="C24" s="1113"/>
      <c r="D24" s="1114"/>
      <c r="E24" s="1093" t="s">
        <v>2112</v>
      </c>
      <c r="F24" s="1094"/>
      <c r="G24" s="1094"/>
      <c r="H24" s="1094"/>
      <c r="I24" s="1094"/>
      <c r="J24" s="1094"/>
      <c r="K24" s="1094"/>
      <c r="L24" s="1094"/>
      <c r="M24" s="1095"/>
      <c r="FS24" s="153" t="s">
        <v>1452</v>
      </c>
    </row>
    <row r="25" spans="1:175" ht="30" customHeight="1" thickBot="1">
      <c r="A25" s="1112" t="s">
        <v>3838</v>
      </c>
      <c r="B25" s="1113"/>
      <c r="C25" s="1113"/>
      <c r="D25" s="1114"/>
      <c r="E25" s="1096" t="s">
        <v>2123</v>
      </c>
      <c r="F25" s="1097"/>
      <c r="G25" s="1097"/>
      <c r="H25" s="1097"/>
      <c r="I25" s="1097"/>
      <c r="J25" s="1097"/>
      <c r="K25" s="1097"/>
      <c r="L25" s="1097"/>
      <c r="M25" s="1098"/>
      <c r="FS25" s="153" t="s">
        <v>1453</v>
      </c>
    </row>
    <row r="26" spans="1:175" ht="30" customHeight="1" thickBot="1">
      <c r="A26" s="1109" t="s">
        <v>2133</v>
      </c>
      <c r="B26" s="1110"/>
      <c r="C26" s="1110"/>
      <c r="D26" s="1111"/>
      <c r="E26" s="1105" t="s">
        <v>2139</v>
      </c>
      <c r="F26" s="1100"/>
      <c r="G26" s="1100"/>
      <c r="H26" s="1100"/>
      <c r="I26" s="1100"/>
      <c r="J26" s="1100"/>
      <c r="K26" s="1100"/>
      <c r="L26" s="1100"/>
      <c r="M26" s="1101"/>
      <c r="FS26" s="153" t="s">
        <v>1650</v>
      </c>
    </row>
    <row r="27" spans="1:175" ht="30" customHeight="1" thickBot="1">
      <c r="A27" s="1109" t="s">
        <v>2132</v>
      </c>
      <c r="B27" s="1110"/>
      <c r="C27" s="1110"/>
      <c r="D27" s="1111"/>
      <c r="E27" s="1093" t="s">
        <v>2137</v>
      </c>
      <c r="F27" s="1094"/>
      <c r="G27" s="1094"/>
      <c r="H27" s="1094"/>
      <c r="I27" s="1094"/>
      <c r="J27" s="1094"/>
      <c r="K27" s="1094"/>
      <c r="L27" s="1094"/>
      <c r="M27" s="1095"/>
      <c r="FS27" s="153" t="s">
        <v>1454</v>
      </c>
    </row>
    <row r="28" spans="1:175" ht="30" customHeight="1" thickBot="1">
      <c r="A28" s="1136" t="s">
        <v>2131</v>
      </c>
      <c r="B28" s="1137"/>
      <c r="C28" s="1137"/>
      <c r="D28" s="1138"/>
      <c r="E28" s="1105" t="s">
        <v>2135</v>
      </c>
      <c r="F28" s="1139"/>
      <c r="G28" s="1139"/>
      <c r="H28" s="1139"/>
      <c r="I28" s="1139"/>
      <c r="J28" s="1139"/>
      <c r="K28" s="1139"/>
      <c r="L28" s="1139"/>
      <c r="M28" s="1140"/>
      <c r="FS28" s="153" t="s">
        <v>1665</v>
      </c>
    </row>
    <row r="29" spans="1:175" ht="30" customHeight="1" thickBot="1">
      <c r="A29" s="1109" t="s">
        <v>1767</v>
      </c>
      <c r="B29" s="1110"/>
      <c r="C29" s="1110"/>
      <c r="D29" s="1111"/>
      <c r="E29" s="1093" t="s">
        <v>2136</v>
      </c>
      <c r="F29" s="1094"/>
      <c r="G29" s="1094"/>
      <c r="H29" s="1094"/>
      <c r="I29" s="1094"/>
      <c r="J29" s="1094"/>
      <c r="K29" s="1094"/>
      <c r="L29" s="1094"/>
      <c r="M29" s="1095"/>
      <c r="FS29" s="153" t="s">
        <v>1457</v>
      </c>
    </row>
    <row r="30" spans="1:175" ht="30" customHeight="1" thickBot="1">
      <c r="A30" s="1090" t="s">
        <v>1758</v>
      </c>
      <c r="B30" s="1091"/>
      <c r="C30" s="1091"/>
      <c r="D30" s="1092"/>
      <c r="E30" s="1102" t="s">
        <v>1740</v>
      </c>
      <c r="F30" s="1103"/>
      <c r="G30" s="1103"/>
      <c r="H30" s="1103"/>
      <c r="I30" s="1103"/>
      <c r="J30" s="1103"/>
      <c r="K30" s="1103"/>
      <c r="L30" s="1103"/>
      <c r="M30" s="1104"/>
      <c r="FS30" s="153" t="s">
        <v>1458</v>
      </c>
    </row>
    <row r="31" spans="1:175">
      <c r="FS31" s="153" t="s">
        <v>1459</v>
      </c>
    </row>
    <row r="32" spans="1:175">
      <c r="FS32" s="153" t="s">
        <v>1651</v>
      </c>
    </row>
    <row r="33" spans="175:175">
      <c r="FS33" s="153" t="s">
        <v>1652</v>
      </c>
    </row>
    <row r="34" spans="175:175">
      <c r="FS34" s="153" t="s">
        <v>1460</v>
      </c>
    </row>
    <row r="35" spans="175:175">
      <c r="FS35" s="153" t="s">
        <v>1461</v>
      </c>
    </row>
    <row r="36" spans="175:175">
      <c r="FS36" s="153" t="s">
        <v>1462</v>
      </c>
    </row>
    <row r="37" spans="175:175">
      <c r="FS37" s="153" t="s">
        <v>1463</v>
      </c>
    </row>
    <row r="38" spans="175:175">
      <c r="FS38" s="153" t="s">
        <v>1663</v>
      </c>
    </row>
    <row r="39" spans="175:175">
      <c r="FS39" s="153" t="s">
        <v>1662</v>
      </c>
    </row>
    <row r="40" spans="175:175">
      <c r="FS40" s="153" t="s">
        <v>1469</v>
      </c>
    </row>
    <row r="41" spans="175:175">
      <c r="FS41" s="153" t="s">
        <v>1464</v>
      </c>
    </row>
    <row r="42" spans="175:175">
      <c r="FS42" s="153" t="s">
        <v>1465</v>
      </c>
    </row>
    <row r="43" spans="175:175">
      <c r="FS43" s="153" t="s">
        <v>1466</v>
      </c>
    </row>
    <row r="44" spans="175:175">
      <c r="FS44" s="153" t="s">
        <v>1467</v>
      </c>
    </row>
    <row r="45" spans="175:175">
      <c r="FS45" s="153" t="s">
        <v>1653</v>
      </c>
    </row>
    <row r="46" spans="175:175">
      <c r="FS46" s="153" t="s">
        <v>1468</v>
      </c>
    </row>
    <row r="47" spans="175:175">
      <c r="FS47" s="153" t="s">
        <v>1654</v>
      </c>
    </row>
    <row r="48" spans="175:175">
      <c r="FS48" s="153" t="s">
        <v>1567</v>
      </c>
    </row>
    <row r="49" spans="175:175">
      <c r="FS49" s="153" t="s">
        <v>1638</v>
      </c>
    </row>
    <row r="50" spans="175:175">
      <c r="FS50" s="153" t="s">
        <v>1639</v>
      </c>
    </row>
    <row r="51" spans="175:175">
      <c r="FS51" s="153" t="s">
        <v>1640</v>
      </c>
    </row>
    <row r="52" spans="175:175">
      <c r="FS52" s="153" t="s">
        <v>1641</v>
      </c>
    </row>
    <row r="53" spans="175:175">
      <c r="FS53" s="153" t="s">
        <v>1642</v>
      </c>
    </row>
    <row r="54" spans="175:175">
      <c r="FS54" s="153" t="s">
        <v>1643</v>
      </c>
    </row>
    <row r="55" spans="175:175">
      <c r="FS55" s="153" t="s">
        <v>1655</v>
      </c>
    </row>
    <row r="56" spans="175:175">
      <c r="FS56" s="153" t="s">
        <v>1568</v>
      </c>
    </row>
    <row r="57" spans="175:175">
      <c r="FS57" s="153" t="s">
        <v>1645</v>
      </c>
    </row>
    <row r="58" spans="175:175">
      <c r="FS58" s="153" t="s">
        <v>1656</v>
      </c>
    </row>
    <row r="59" spans="175:175">
      <c r="FS59" s="153" t="s">
        <v>1657</v>
      </c>
    </row>
    <row r="60" spans="175:175">
      <c r="FS60" s="153" t="s">
        <v>1646</v>
      </c>
    </row>
    <row r="61" spans="175:175">
      <c r="FS61" s="153" t="s">
        <v>1660</v>
      </c>
    </row>
    <row r="62" spans="175:175">
      <c r="FS62" s="153" t="s">
        <v>1658</v>
      </c>
    </row>
    <row r="66" spans="175:175" ht="15">
      <c r="FS66" s="263"/>
    </row>
    <row r="67" spans="175:175">
      <c r="FS67" s="259" t="s">
        <v>1489</v>
      </c>
    </row>
    <row r="68" spans="175:175">
      <c r="FS68" s="262"/>
    </row>
    <row r="69" spans="175:175">
      <c r="FS69" s="262"/>
    </row>
    <row r="70" spans="175:175">
      <c r="FS70" s="262"/>
    </row>
    <row r="71" spans="175:175">
      <c r="FS71" s="262"/>
    </row>
    <row r="72" spans="175:175">
      <c r="FS72" s="262"/>
    </row>
    <row r="73" spans="175:175">
      <c r="FS73" s="262"/>
    </row>
    <row r="74" spans="175:175">
      <c r="FS74" s="262"/>
    </row>
    <row r="75" spans="175:175">
      <c r="FS75" s="262"/>
    </row>
  </sheetData>
  <mergeCells count="34">
    <mergeCell ref="A28:D28"/>
    <mergeCell ref="E27:M27"/>
    <mergeCell ref="E28:M28"/>
    <mergeCell ref="E25:M25"/>
    <mergeCell ref="A24:D24"/>
    <mergeCell ref="A1:M1"/>
    <mergeCell ref="B7:D7"/>
    <mergeCell ref="A21:D21"/>
    <mergeCell ref="A22:D22"/>
    <mergeCell ref="A23:D23"/>
    <mergeCell ref="B6:D6"/>
    <mergeCell ref="A2:P2"/>
    <mergeCell ref="A10:D10"/>
    <mergeCell ref="A4:C4"/>
    <mergeCell ref="A11:D11"/>
    <mergeCell ref="A12:D12"/>
    <mergeCell ref="A13:D13"/>
    <mergeCell ref="A14:D14"/>
    <mergeCell ref="A30:D30"/>
    <mergeCell ref="E19:M19"/>
    <mergeCell ref="E20:M20"/>
    <mergeCell ref="E21:M21"/>
    <mergeCell ref="E22:M22"/>
    <mergeCell ref="E23:M23"/>
    <mergeCell ref="E24:M24"/>
    <mergeCell ref="E26:M26"/>
    <mergeCell ref="E29:M29"/>
    <mergeCell ref="E30:M30"/>
    <mergeCell ref="A19:D19"/>
    <mergeCell ref="A20:D20"/>
    <mergeCell ref="A29:D29"/>
    <mergeCell ref="A25:D25"/>
    <mergeCell ref="A26:D26"/>
    <mergeCell ref="A27:D27"/>
  </mergeCells>
  <phoneticPr fontId="26" type="noConversion"/>
  <dataValidations count="1">
    <dataValidation type="list" allowBlank="1" showInputMessage="1" showErrorMessage="1" sqref="B6:D6">
      <formula1>$FS$8:$FS$62</formula1>
    </dataValidation>
  </dataValidations>
  <hyperlinks>
    <hyperlink ref="A20:C20" location="'aggregated data S -&gt; U'!A1" display="Aggregate data "/>
    <hyperlink ref="A30:C30" location="Indicators!A1" display="Indicators"/>
    <hyperlink ref="A21:C21" location="Indicators!A1" display="T I fibre srouces"/>
    <hyperlink ref="A22:C22" location="'T II processed wood based fuels'!A1" display="T II processed wood based fuels "/>
    <hyperlink ref="A23:C23" location="'T III pwbf origins - optional'!A1" display="T III pwbf - optional"/>
    <hyperlink ref="A24:C24" location="'T IV energy use'!A1" display="T IV energy use"/>
    <hyperlink ref="A26:C26" location="'Conversion Factors Energy'!A1" display="Conversion factors"/>
    <hyperlink ref="A29:C29" location="Definitions!A1" display="Definitions"/>
    <hyperlink ref="A2:P2" r:id="rId1" tooltip="woodenergy.timber@unece.org" display="© 2010 UNECE/FAO Timber Section - In case of any uncertainties or questions on the JWEE 2010 please contact: woodenergy.timber@unece.org"/>
    <hyperlink ref="A25:C25" location="'EU 27 NREAP table 4'!A1" display="EU 27 nREAP progress reports Table 4"/>
    <hyperlink ref="A27:C27" location="'Conversion Factors Volume'!Print_Area" display="Conversion Factors Volume"/>
    <hyperlink ref="A28:C28" location="'Data Quality'!Print_Area" display="Data Quality"/>
    <hyperlink ref="A25:D25" location="Introduction!A1" display="EU NREAP progress reports Table 4"/>
  </hyperlinks>
  <pageMargins left="0.74803149606299213" right="0.74803149606299213" top="0.98425196850393704" bottom="0.98425196850393704" header="0.51181102362204722" footer="0.51181102362204722"/>
  <pageSetup paperSize="9" scale="73" orientation="landscape" r:id="rId2"/>
  <headerFooter alignWithMargins="0"/>
  <colBreaks count="1" manualBreakCount="1">
    <brk id="13" max="2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34998626667073579"/>
  </sheetPr>
  <dimension ref="A1:H24"/>
  <sheetViews>
    <sheetView zoomScale="115" zoomScaleNormal="115" workbookViewId="0">
      <selection sqref="A1:A2"/>
    </sheetView>
  </sheetViews>
  <sheetFormatPr defaultRowHeight="12.75"/>
  <cols>
    <col min="1" max="1" width="20.7109375" style="71" customWidth="1"/>
    <col min="2" max="2" width="2.7109375" style="70" bestFit="1" customWidth="1"/>
    <col min="3" max="3" width="15.140625" style="69" customWidth="1"/>
    <col min="4" max="4" width="17.42578125" style="94" customWidth="1"/>
    <col min="5" max="5" width="3.7109375" style="69" customWidth="1"/>
    <col min="6" max="6" width="10.7109375" style="69" customWidth="1"/>
    <col min="7" max="7" width="15.140625" style="69" bestFit="1" customWidth="1"/>
    <col min="8" max="8" width="2.42578125" style="69" customWidth="1"/>
    <col min="9" max="11" width="11.42578125" style="71" customWidth="1"/>
    <col min="12" max="16384" width="9.140625" style="71"/>
  </cols>
  <sheetData>
    <row r="1" spans="1:7" ht="22.5" customHeight="1">
      <c r="A1" s="1644" t="s">
        <v>1519</v>
      </c>
      <c r="B1" s="71"/>
    </row>
    <row r="2" spans="1:7" ht="22.5" customHeight="1" thickBot="1">
      <c r="A2" s="1645"/>
      <c r="B2" s="71"/>
    </row>
    <row r="3" spans="1:7" ht="13.5" thickBot="1"/>
    <row r="4" spans="1:7">
      <c r="B4" s="119">
        <v>1</v>
      </c>
      <c r="C4" s="120" t="s">
        <v>1520</v>
      </c>
      <c r="D4" s="120" t="s">
        <v>1521</v>
      </c>
      <c r="E4" s="121" t="s">
        <v>1522</v>
      </c>
      <c r="F4" s="122">
        <v>1.4286000000000001</v>
      </c>
      <c r="G4" s="123" t="s">
        <v>1523</v>
      </c>
    </row>
    <row r="5" spans="1:7">
      <c r="B5" s="124">
        <v>1</v>
      </c>
      <c r="C5" s="116" t="s">
        <v>1520</v>
      </c>
      <c r="D5" s="116" t="s">
        <v>1524</v>
      </c>
      <c r="E5" s="117" t="s">
        <v>1522</v>
      </c>
      <c r="F5" s="118">
        <v>1.1765000000000001</v>
      </c>
      <c r="G5" s="125" t="s">
        <v>1523</v>
      </c>
    </row>
    <row r="6" spans="1:7">
      <c r="B6" s="124">
        <v>1</v>
      </c>
      <c r="C6" s="116" t="s">
        <v>1520</v>
      </c>
      <c r="D6" s="116" t="s">
        <v>1524</v>
      </c>
      <c r="E6" s="117" t="s">
        <v>1522</v>
      </c>
      <c r="F6" s="118">
        <v>2</v>
      </c>
      <c r="G6" s="125" t="s">
        <v>1525</v>
      </c>
    </row>
    <row r="7" spans="1:7">
      <c r="B7" s="124">
        <v>1</v>
      </c>
      <c r="C7" s="116" t="s">
        <v>1520</v>
      </c>
      <c r="D7" s="116" t="s">
        <v>1683</v>
      </c>
      <c r="E7" s="117" t="s">
        <v>1522</v>
      </c>
      <c r="F7" s="118">
        <v>2.5</v>
      </c>
      <c r="G7" s="125" t="s">
        <v>1525</v>
      </c>
    </row>
    <row r="8" spans="1:7">
      <c r="B8" s="124">
        <v>1</v>
      </c>
      <c r="C8" s="116" t="s">
        <v>1520</v>
      </c>
      <c r="D8" s="116" t="s">
        <v>1684</v>
      </c>
      <c r="E8" s="117" t="s">
        <v>1522</v>
      </c>
      <c r="F8" s="118">
        <v>3.0303</v>
      </c>
      <c r="G8" s="125" t="s">
        <v>1525</v>
      </c>
    </row>
    <row r="9" spans="1:7">
      <c r="B9" s="124">
        <v>1</v>
      </c>
      <c r="C9" s="116" t="s">
        <v>1520</v>
      </c>
      <c r="D9" s="116" t="s">
        <v>1471</v>
      </c>
      <c r="E9" s="117" t="s">
        <v>1522</v>
      </c>
      <c r="F9" s="118">
        <v>3.0303</v>
      </c>
      <c r="G9" s="125" t="s">
        <v>1525</v>
      </c>
    </row>
    <row r="10" spans="1:7">
      <c r="B10" s="124">
        <v>1</v>
      </c>
      <c r="C10" s="116" t="s">
        <v>1520</v>
      </c>
      <c r="D10" s="116" t="s">
        <v>1472</v>
      </c>
      <c r="E10" s="117" t="s">
        <v>1522</v>
      </c>
      <c r="F10" s="118">
        <v>5</v>
      </c>
      <c r="G10" s="125" t="s">
        <v>1525</v>
      </c>
    </row>
    <row r="11" spans="1:7" ht="13.5" thickBot="1">
      <c r="B11" s="126">
        <v>1</v>
      </c>
      <c r="C11" s="127" t="s">
        <v>1520</v>
      </c>
      <c r="D11" s="127" t="s">
        <v>1526</v>
      </c>
      <c r="E11" s="128" t="s">
        <v>1522</v>
      </c>
      <c r="F11" s="129">
        <v>3.3332999999999999</v>
      </c>
      <c r="G11" s="130" t="s">
        <v>1525</v>
      </c>
    </row>
    <row r="12" spans="1:7">
      <c r="B12" s="71"/>
      <c r="C12" s="114"/>
      <c r="D12" s="114"/>
      <c r="E12" s="71"/>
      <c r="F12" s="71"/>
      <c r="G12" s="71"/>
    </row>
    <row r="13" spans="1:7" ht="13.5" thickBot="1">
      <c r="B13" s="71"/>
      <c r="C13" s="114"/>
      <c r="D13" s="114"/>
      <c r="E13" s="71"/>
      <c r="F13" s="71"/>
      <c r="G13" s="71"/>
    </row>
    <row r="14" spans="1:7">
      <c r="B14" s="119">
        <v>1</v>
      </c>
      <c r="C14" s="120" t="str">
        <f t="shared" ref="C14:C21" si="0">CONCATENATE(G4)</f>
        <v>m³ (stacked)</v>
      </c>
      <c r="D14" s="120" t="str">
        <f t="shared" ref="D14:D21" si="1">CONCATENATE(D4)</f>
        <v xml:space="preserve">split firewood </v>
      </c>
      <c r="E14" s="121" t="s">
        <v>1522</v>
      </c>
      <c r="F14" s="122">
        <f t="shared" ref="F14:F21" si="2">B4/F4</f>
        <v>0.69998600027999436</v>
      </c>
      <c r="G14" s="123" t="str">
        <f t="shared" ref="G14:G21" si="3">CONCATENATE(C4)</f>
        <v>m³ (solid u.b.)</v>
      </c>
    </row>
    <row r="15" spans="1:7">
      <c r="B15" s="124">
        <v>1</v>
      </c>
      <c r="C15" s="116" t="str">
        <f t="shared" si="0"/>
        <v>m³ (stacked)</v>
      </c>
      <c r="D15" s="116" t="str">
        <f t="shared" si="1"/>
        <v>firewood</v>
      </c>
      <c r="E15" s="117" t="s">
        <v>1522</v>
      </c>
      <c r="F15" s="118">
        <f t="shared" si="2"/>
        <v>0.84997875053123662</v>
      </c>
      <c r="G15" s="125" t="str">
        <f t="shared" si="3"/>
        <v>m³ (solid u.b.)</v>
      </c>
    </row>
    <row r="16" spans="1:7">
      <c r="B16" s="124">
        <v>1</v>
      </c>
      <c r="C16" s="116" t="str">
        <f t="shared" si="0"/>
        <v>m³ (loose/bulk)</v>
      </c>
      <c r="D16" s="116" t="str">
        <f t="shared" si="1"/>
        <v>firewood</v>
      </c>
      <c r="E16" s="117" t="s">
        <v>1522</v>
      </c>
      <c r="F16" s="118">
        <f t="shared" si="2"/>
        <v>0.5</v>
      </c>
      <c r="G16" s="125" t="str">
        <f t="shared" si="3"/>
        <v>m³ (solid u.b.)</v>
      </c>
    </row>
    <row r="17" spans="2:7">
      <c r="B17" s="124">
        <v>1</v>
      </c>
      <c r="C17" s="116" t="str">
        <f t="shared" si="0"/>
        <v>m³ (loose/bulk)</v>
      </c>
      <c r="D17" s="116" t="str">
        <f t="shared" si="1"/>
        <v>wood chips G30</v>
      </c>
      <c r="E17" s="117" t="s">
        <v>1522</v>
      </c>
      <c r="F17" s="118">
        <f t="shared" si="2"/>
        <v>0.4</v>
      </c>
      <c r="G17" s="125" t="str">
        <f t="shared" si="3"/>
        <v>m³ (solid u.b.)</v>
      </c>
    </row>
    <row r="18" spans="2:7">
      <c r="B18" s="124">
        <v>1</v>
      </c>
      <c r="C18" s="116" t="str">
        <f t="shared" si="0"/>
        <v>m³ (loose/bulk)</v>
      </c>
      <c r="D18" s="116" t="str">
        <f t="shared" si="1"/>
        <v>wood chips G50</v>
      </c>
      <c r="E18" s="117" t="s">
        <v>1522</v>
      </c>
      <c r="F18" s="118">
        <f t="shared" si="2"/>
        <v>0.33000033000033002</v>
      </c>
      <c r="G18" s="125" t="str">
        <f t="shared" si="3"/>
        <v>m³ (solid u.b.)</v>
      </c>
    </row>
    <row r="19" spans="2:7">
      <c r="B19" s="124">
        <v>1</v>
      </c>
      <c r="C19" s="116" t="str">
        <f t="shared" si="0"/>
        <v>m³ (loose/bulk)</v>
      </c>
      <c r="D19" s="116" t="str">
        <f t="shared" si="1"/>
        <v>sawdust</v>
      </c>
      <c r="E19" s="117" t="s">
        <v>1522</v>
      </c>
      <c r="F19" s="118">
        <f t="shared" si="2"/>
        <v>0.33000033000033002</v>
      </c>
      <c r="G19" s="125" t="str">
        <f t="shared" si="3"/>
        <v>m³ (solid u.b.)</v>
      </c>
    </row>
    <row r="20" spans="2:7">
      <c r="B20" s="124">
        <v>1</v>
      </c>
      <c r="C20" s="116" t="str">
        <f t="shared" si="0"/>
        <v>m³ (loose/bulk)</v>
      </c>
      <c r="D20" s="116" t="str">
        <f t="shared" si="1"/>
        <v>wood shavings</v>
      </c>
      <c r="E20" s="117" t="s">
        <v>1522</v>
      </c>
      <c r="F20" s="118">
        <f t="shared" si="2"/>
        <v>0.2</v>
      </c>
      <c r="G20" s="125" t="str">
        <f t="shared" si="3"/>
        <v>m³ (solid u.b.)</v>
      </c>
    </row>
    <row r="21" spans="2:7" ht="13.5" thickBot="1">
      <c r="B21" s="126">
        <v>1</v>
      </c>
      <c r="C21" s="127" t="str">
        <f t="shared" si="0"/>
        <v>m³ (loose/bulk)</v>
      </c>
      <c r="D21" s="127" t="str">
        <f t="shared" si="1"/>
        <v>bark chippings</v>
      </c>
      <c r="E21" s="128" t="s">
        <v>1522</v>
      </c>
      <c r="F21" s="129">
        <f t="shared" si="2"/>
        <v>0.3000030000300003</v>
      </c>
      <c r="G21" s="130" t="str">
        <f t="shared" si="3"/>
        <v>m³ (solid u.b.)</v>
      </c>
    </row>
    <row r="22" spans="2:7" ht="15.75">
      <c r="B22" s="111"/>
      <c r="C22" s="112"/>
      <c r="D22" s="115"/>
      <c r="E22" s="95"/>
      <c r="F22" s="113"/>
      <c r="G22" s="47"/>
    </row>
    <row r="23" spans="2:7" ht="15.75">
      <c r="B23" s="111"/>
      <c r="C23" s="95"/>
      <c r="D23" s="115"/>
      <c r="E23" s="95"/>
      <c r="F23" s="29"/>
      <c r="G23" s="113"/>
    </row>
    <row r="24" spans="2:7" ht="15">
      <c r="B24" s="111"/>
      <c r="C24" s="95"/>
      <c r="D24" s="115"/>
      <c r="E24" s="95"/>
      <c r="F24" s="113"/>
      <c r="G24" s="47"/>
    </row>
  </sheetData>
  <sheetProtection sheet="1"/>
  <mergeCells count="1">
    <mergeCell ref="A1:A2"/>
  </mergeCells>
  <phoneticPr fontId="26"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sheetPr>
  <dimension ref="A1:E39"/>
  <sheetViews>
    <sheetView showGridLines="0" zoomScale="85" zoomScaleNormal="85" workbookViewId="0">
      <selection activeCell="B32" sqref="B32"/>
    </sheetView>
  </sheetViews>
  <sheetFormatPr defaultColWidth="11.42578125" defaultRowHeight="12.75"/>
  <cols>
    <col min="1" max="1" width="24.85546875" style="166" customWidth="1"/>
    <col min="2" max="2" width="136.28515625" style="153" customWidth="1"/>
    <col min="3" max="5" width="9.140625" style="153" customWidth="1"/>
    <col min="6" max="16384" width="11.42578125" style="153"/>
  </cols>
  <sheetData>
    <row r="1" spans="1:5" ht="15" customHeight="1">
      <c r="A1" s="105"/>
      <c r="B1" s="71"/>
      <c r="C1" s="71"/>
      <c r="D1" s="71"/>
      <c r="E1" s="71"/>
    </row>
    <row r="2" spans="1:5" ht="15" customHeight="1" thickBot="1">
      <c r="A2" s="105"/>
      <c r="B2" s="71"/>
      <c r="C2" s="71"/>
      <c r="D2" s="71"/>
      <c r="E2" s="71"/>
    </row>
    <row r="3" spans="1:5" ht="15" customHeight="1" thickBot="1">
      <c r="A3" s="136" t="s">
        <v>2179</v>
      </c>
      <c r="B3" s="101"/>
      <c r="C3" s="71"/>
      <c r="D3" s="71"/>
      <c r="E3" s="71"/>
    </row>
    <row r="4" spans="1:5" ht="15" customHeight="1">
      <c r="A4" s="137" t="s">
        <v>1577</v>
      </c>
      <c r="B4" s="131" t="s">
        <v>2124</v>
      </c>
      <c r="C4" s="71"/>
      <c r="D4" s="71"/>
      <c r="E4" s="71"/>
    </row>
    <row r="5" spans="1:5" ht="15" customHeight="1">
      <c r="A5" s="138" t="s">
        <v>1776</v>
      </c>
      <c r="B5" s="132" t="s">
        <v>2125</v>
      </c>
      <c r="C5" s="71"/>
      <c r="D5" s="71"/>
      <c r="E5" s="71"/>
    </row>
    <row r="6" spans="1:5" ht="15" customHeight="1">
      <c r="A6" s="138" t="s">
        <v>1578</v>
      </c>
      <c r="B6" s="132" t="s">
        <v>1722</v>
      </c>
      <c r="C6" s="71"/>
      <c r="D6" s="71"/>
      <c r="E6" s="71"/>
    </row>
    <row r="7" spans="1:5" ht="15" customHeight="1">
      <c r="A7" s="138" t="s">
        <v>1579</v>
      </c>
      <c r="B7" s="132" t="s">
        <v>1723</v>
      </c>
      <c r="C7" s="71"/>
      <c r="D7" s="71"/>
      <c r="E7" s="71"/>
    </row>
    <row r="8" spans="1:5" ht="15" customHeight="1">
      <c r="A8" s="139"/>
      <c r="B8" s="133"/>
      <c r="C8" s="71"/>
      <c r="D8" s="71"/>
      <c r="E8" s="71"/>
    </row>
    <row r="9" spans="1:5" ht="15" customHeight="1" thickBot="1">
      <c r="A9" s="134" t="s">
        <v>1580</v>
      </c>
      <c r="B9" s="135" t="s">
        <v>1724</v>
      </c>
      <c r="C9" s="71"/>
      <c r="D9" s="71"/>
      <c r="E9" s="71"/>
    </row>
    <row r="10" spans="1:5" ht="15" customHeight="1" thickBot="1">
      <c r="A10" s="105"/>
      <c r="B10" s="71"/>
      <c r="C10" s="71"/>
      <c r="D10" s="71"/>
      <c r="E10" s="71"/>
    </row>
    <row r="11" spans="1:5" ht="15" customHeight="1" thickBot="1">
      <c r="A11" s="967" t="s">
        <v>2178</v>
      </c>
      <c r="B11" s="140"/>
      <c r="C11" s="71"/>
      <c r="D11" s="71"/>
      <c r="E11" s="71"/>
    </row>
    <row r="12" spans="1:5" ht="15" customHeight="1">
      <c r="A12" s="105"/>
      <c r="B12" s="71"/>
      <c r="C12" s="71"/>
      <c r="D12" s="71"/>
      <c r="E12" s="71"/>
    </row>
    <row r="13" spans="1:5" ht="15" customHeight="1">
      <c r="A13" s="105"/>
      <c r="B13" s="71"/>
      <c r="C13" s="71"/>
      <c r="D13" s="71"/>
      <c r="E13" s="71"/>
    </row>
    <row r="14" spans="1:5" ht="15" customHeight="1">
      <c r="A14" s="105"/>
      <c r="B14" s="71"/>
      <c r="C14" s="71"/>
      <c r="D14" s="71"/>
      <c r="E14" s="71"/>
    </row>
    <row r="15" spans="1:5" ht="15" customHeight="1">
      <c r="A15" s="105"/>
      <c r="B15" s="71"/>
      <c r="C15" s="71"/>
      <c r="D15" s="71"/>
      <c r="E15" s="71"/>
    </row>
    <row r="16" spans="1:5" ht="15" customHeight="1">
      <c r="A16" s="105"/>
      <c r="B16" s="71"/>
      <c r="C16" s="71"/>
      <c r="D16" s="71"/>
      <c r="E16" s="71"/>
    </row>
    <row r="17" spans="1:5" ht="15" customHeight="1">
      <c r="A17" s="105"/>
      <c r="B17" s="71"/>
      <c r="C17" s="71"/>
      <c r="D17" s="71"/>
      <c r="E17" s="71"/>
    </row>
    <row r="18" spans="1:5" ht="15" customHeight="1">
      <c r="A18" s="105"/>
      <c r="B18" s="71"/>
      <c r="C18" s="71"/>
      <c r="D18" s="71"/>
      <c r="E18" s="71"/>
    </row>
    <row r="19" spans="1:5" ht="15" customHeight="1">
      <c r="A19" s="105"/>
      <c r="B19" s="71"/>
      <c r="C19" s="71"/>
      <c r="D19" s="71"/>
      <c r="E19" s="71"/>
    </row>
    <row r="20" spans="1:5" ht="15" customHeight="1">
      <c r="A20" s="105"/>
      <c r="B20" s="71"/>
      <c r="C20" s="71"/>
      <c r="D20" s="71"/>
      <c r="E20" s="71"/>
    </row>
    <row r="21" spans="1:5" ht="15" customHeight="1">
      <c r="A21" s="105"/>
      <c r="B21" s="71"/>
      <c r="C21" s="71"/>
      <c r="D21" s="71"/>
      <c r="E21" s="71"/>
    </row>
    <row r="22" spans="1:5" ht="15" customHeight="1">
      <c r="A22" s="105"/>
      <c r="B22" s="71"/>
      <c r="C22" s="71"/>
      <c r="D22" s="71"/>
      <c r="E22" s="71"/>
    </row>
    <row r="23" spans="1:5" ht="15" customHeight="1">
      <c r="A23" s="105"/>
      <c r="B23" s="71"/>
      <c r="C23" s="71"/>
      <c r="D23" s="71"/>
      <c r="E23" s="71"/>
    </row>
    <row r="24" spans="1:5" ht="15" customHeight="1">
      <c r="A24" s="105"/>
      <c r="B24" s="71"/>
      <c r="C24" s="71"/>
      <c r="D24" s="71"/>
      <c r="E24" s="71"/>
    </row>
    <row r="25" spans="1:5" ht="15" customHeight="1">
      <c r="A25" s="105"/>
      <c r="B25" s="71"/>
      <c r="C25" s="71"/>
      <c r="D25" s="71"/>
      <c r="E25" s="71"/>
    </row>
    <row r="26" spans="1:5" ht="15" customHeight="1">
      <c r="A26" s="105"/>
      <c r="B26" s="71"/>
      <c r="C26" s="71"/>
      <c r="D26" s="71"/>
      <c r="E26" s="71"/>
    </row>
    <row r="27" spans="1:5" ht="15" customHeight="1">
      <c r="A27" s="105"/>
      <c r="B27" s="71"/>
      <c r="C27" s="71"/>
      <c r="D27" s="71"/>
      <c r="E27" s="71"/>
    </row>
    <row r="28" spans="1:5" ht="15" customHeight="1">
      <c r="A28" s="105"/>
      <c r="B28" s="71"/>
      <c r="C28" s="71"/>
      <c r="D28" s="71"/>
      <c r="E28" s="71"/>
    </row>
    <row r="29" spans="1:5" ht="15" customHeight="1">
      <c r="A29" s="105"/>
      <c r="B29" s="71"/>
      <c r="C29" s="71"/>
      <c r="D29" s="71"/>
      <c r="E29" s="71"/>
    </row>
    <row r="30" spans="1:5" ht="15" customHeight="1">
      <c r="A30" s="105"/>
      <c r="B30" s="71"/>
      <c r="C30" s="71"/>
      <c r="D30" s="71"/>
      <c r="E30" s="71"/>
    </row>
    <row r="31" spans="1:5" ht="15" customHeight="1">
      <c r="A31" s="105"/>
      <c r="B31" s="71"/>
      <c r="C31" s="71"/>
      <c r="D31" s="71"/>
      <c r="E31" s="71"/>
    </row>
    <row r="32" spans="1:5" ht="15" customHeight="1">
      <c r="A32" s="105"/>
      <c r="B32" s="71"/>
      <c r="C32" s="71"/>
      <c r="D32" s="71"/>
      <c r="E32" s="71"/>
    </row>
    <row r="33" spans="1:5" ht="15" customHeight="1">
      <c r="A33" s="105"/>
      <c r="B33" s="71"/>
      <c r="C33" s="71"/>
      <c r="D33" s="71"/>
      <c r="E33" s="71"/>
    </row>
    <row r="34" spans="1:5" ht="15" customHeight="1">
      <c r="A34" s="105"/>
      <c r="B34" s="71"/>
      <c r="C34" s="71"/>
      <c r="D34" s="71"/>
      <c r="E34" s="71"/>
    </row>
    <row r="35" spans="1:5" ht="15" customHeight="1">
      <c r="A35" s="105"/>
      <c r="B35" s="71"/>
      <c r="C35" s="71"/>
      <c r="D35" s="71"/>
      <c r="E35" s="71"/>
    </row>
    <row r="36" spans="1:5" ht="15" customHeight="1">
      <c r="A36" s="105"/>
      <c r="B36" s="71"/>
      <c r="C36" s="71"/>
      <c r="D36" s="71"/>
      <c r="E36" s="71"/>
    </row>
    <row r="37" spans="1:5" ht="15" customHeight="1">
      <c r="A37" s="105"/>
      <c r="B37" s="71"/>
      <c r="C37" s="71"/>
      <c r="D37" s="71"/>
      <c r="E37" s="71"/>
    </row>
    <row r="38" spans="1:5" ht="15" customHeight="1">
      <c r="A38" s="105"/>
      <c r="B38" s="71"/>
      <c r="C38" s="71"/>
      <c r="D38" s="71"/>
      <c r="E38" s="71"/>
    </row>
    <row r="39" spans="1:5" ht="13.5" customHeight="1">
      <c r="A39" s="105"/>
      <c r="B39" s="71"/>
      <c r="C39" s="71"/>
      <c r="D39" s="71"/>
      <c r="E39" s="71"/>
    </row>
  </sheetData>
  <phoneticPr fontId="26"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sheetPr>
  <dimension ref="A1:IV72"/>
  <sheetViews>
    <sheetView showGridLines="0" topLeftCell="A59" zoomScale="70" zoomScaleNormal="70" zoomScaleSheetLayoutView="40" workbookViewId="0">
      <selection activeCell="B76" sqref="B76"/>
    </sheetView>
  </sheetViews>
  <sheetFormatPr defaultRowHeight="12.75"/>
  <cols>
    <col min="1" max="1" width="30.7109375" style="102" customWidth="1"/>
    <col min="2" max="2" width="139.7109375" style="110" customWidth="1"/>
    <col min="3" max="3" width="33.7109375" style="101" customWidth="1"/>
    <col min="4" max="16384" width="9.140625" style="69"/>
  </cols>
  <sheetData>
    <row r="1" spans="1:256" s="71" customFormat="1" ht="27.75" customHeight="1" thickBot="1">
      <c r="A1" s="1646" t="s">
        <v>1497</v>
      </c>
      <c r="B1" s="1647"/>
      <c r="C1" s="1648"/>
    </row>
    <row r="2" spans="1:256" s="103" customFormat="1" ht="22.5" customHeight="1" thickBot="1">
      <c r="A2" s="726" t="s">
        <v>1621</v>
      </c>
      <c r="B2" s="108" t="s">
        <v>1583</v>
      </c>
      <c r="C2" s="727"/>
      <c r="D2" s="101"/>
      <c r="E2" s="102"/>
      <c r="F2" s="101"/>
      <c r="G2" s="102"/>
      <c r="H2" s="101"/>
      <c r="I2" s="102"/>
      <c r="J2" s="101"/>
      <c r="K2" s="102"/>
      <c r="L2" s="101"/>
      <c r="M2" s="102"/>
      <c r="N2" s="101"/>
      <c r="O2" s="102"/>
      <c r="P2" s="101"/>
      <c r="Q2" s="102"/>
      <c r="R2" s="101"/>
      <c r="S2" s="102"/>
      <c r="T2" s="101"/>
      <c r="U2" s="102"/>
      <c r="V2" s="101"/>
      <c r="W2" s="102"/>
      <c r="X2" s="101"/>
      <c r="Y2" s="102"/>
      <c r="Z2" s="101"/>
      <c r="AA2" s="102"/>
      <c r="AB2" s="101"/>
      <c r="AC2" s="102"/>
      <c r="AD2" s="101"/>
      <c r="AE2" s="102"/>
      <c r="AF2" s="101"/>
      <c r="AG2" s="102"/>
      <c r="AH2" s="101"/>
      <c r="AI2" s="102"/>
      <c r="AJ2" s="101"/>
      <c r="AK2" s="102"/>
      <c r="AL2" s="101"/>
      <c r="AM2" s="102"/>
      <c r="AN2" s="101"/>
      <c r="AO2" s="102"/>
      <c r="AP2" s="101"/>
      <c r="AQ2" s="102"/>
      <c r="AR2" s="101"/>
      <c r="AS2" s="102"/>
      <c r="AT2" s="101"/>
      <c r="AU2" s="102"/>
      <c r="AV2" s="101"/>
      <c r="AW2" s="102"/>
      <c r="AX2" s="101"/>
      <c r="AY2" s="102"/>
      <c r="AZ2" s="101"/>
      <c r="BA2" s="102"/>
      <c r="BB2" s="101"/>
      <c r="BC2" s="102"/>
      <c r="BD2" s="101"/>
      <c r="BE2" s="102"/>
      <c r="BF2" s="101"/>
      <c r="BG2" s="102"/>
      <c r="BH2" s="101"/>
      <c r="BI2" s="102"/>
      <c r="BJ2" s="101"/>
      <c r="BK2" s="102"/>
      <c r="BL2" s="101"/>
      <c r="BM2" s="102"/>
      <c r="BN2" s="101"/>
      <c r="BO2" s="102"/>
      <c r="BP2" s="101"/>
      <c r="BQ2" s="102"/>
      <c r="BR2" s="101"/>
      <c r="BS2" s="102"/>
      <c r="BT2" s="101"/>
      <c r="BU2" s="102"/>
      <c r="BV2" s="101"/>
      <c r="BW2" s="102"/>
      <c r="BX2" s="101"/>
      <c r="BY2" s="102"/>
      <c r="BZ2" s="101"/>
      <c r="CA2" s="102"/>
      <c r="CB2" s="101"/>
      <c r="CC2" s="102"/>
      <c r="CD2" s="101"/>
      <c r="CE2" s="102"/>
      <c r="CF2" s="101"/>
      <c r="CG2" s="102"/>
      <c r="CH2" s="101"/>
      <c r="CI2" s="102"/>
      <c r="CJ2" s="101"/>
      <c r="CK2" s="102"/>
      <c r="CL2" s="101"/>
      <c r="CM2" s="102"/>
      <c r="CN2" s="101"/>
      <c r="CO2" s="102"/>
      <c r="CP2" s="101"/>
      <c r="CQ2" s="102"/>
      <c r="CR2" s="101"/>
      <c r="CS2" s="102"/>
      <c r="CT2" s="101"/>
      <c r="CU2" s="102"/>
      <c r="CV2" s="101"/>
      <c r="CW2" s="102"/>
      <c r="CX2" s="101"/>
      <c r="CY2" s="102"/>
      <c r="CZ2" s="101"/>
      <c r="DA2" s="102"/>
      <c r="DB2" s="101"/>
      <c r="DC2" s="102"/>
      <c r="DD2" s="101"/>
      <c r="DE2" s="102"/>
      <c r="DF2" s="101"/>
      <c r="DG2" s="102"/>
      <c r="DH2" s="101"/>
      <c r="DI2" s="102"/>
      <c r="DJ2" s="101"/>
      <c r="DK2" s="102"/>
      <c r="DL2" s="101"/>
      <c r="DM2" s="102"/>
      <c r="DN2" s="101"/>
      <c r="DO2" s="102"/>
      <c r="DP2" s="101"/>
      <c r="DQ2" s="102"/>
      <c r="DR2" s="101"/>
      <c r="DS2" s="102"/>
      <c r="DT2" s="101"/>
      <c r="DU2" s="102"/>
      <c r="DV2" s="101"/>
      <c r="DW2" s="102"/>
      <c r="DX2" s="101"/>
      <c r="DY2" s="102"/>
      <c r="DZ2" s="101"/>
      <c r="EA2" s="102"/>
      <c r="EB2" s="101"/>
      <c r="EC2" s="102"/>
      <c r="ED2" s="101"/>
      <c r="EE2" s="102"/>
      <c r="EF2" s="101"/>
      <c r="EG2" s="102"/>
      <c r="EH2" s="101"/>
      <c r="EI2" s="102"/>
      <c r="EJ2" s="101"/>
      <c r="EK2" s="102"/>
      <c r="EL2" s="101"/>
      <c r="EM2" s="102"/>
      <c r="EN2" s="101"/>
      <c r="EO2" s="102"/>
      <c r="EP2" s="101"/>
      <c r="EQ2" s="102"/>
      <c r="ER2" s="101"/>
      <c r="ES2" s="102"/>
      <c r="ET2" s="101"/>
      <c r="EU2" s="102"/>
      <c r="EV2" s="101"/>
      <c r="EW2" s="102"/>
      <c r="EX2" s="101"/>
      <c r="EY2" s="102"/>
      <c r="EZ2" s="101"/>
      <c r="FA2" s="102"/>
      <c r="FB2" s="101"/>
      <c r="FC2" s="102"/>
      <c r="FD2" s="101"/>
      <c r="FE2" s="102"/>
      <c r="FF2" s="101"/>
      <c r="FG2" s="102"/>
      <c r="FH2" s="101"/>
      <c r="FI2" s="102"/>
      <c r="FJ2" s="101"/>
      <c r="FK2" s="102"/>
      <c r="FL2" s="101"/>
      <c r="FM2" s="102"/>
      <c r="FN2" s="101"/>
      <c r="FO2" s="102"/>
      <c r="FP2" s="101"/>
      <c r="FQ2" s="102"/>
      <c r="FR2" s="101"/>
      <c r="FS2" s="102"/>
      <c r="FT2" s="101"/>
      <c r="FU2" s="102"/>
      <c r="FV2" s="101"/>
      <c r="FW2" s="102"/>
      <c r="FX2" s="101"/>
      <c r="FY2" s="102"/>
      <c r="FZ2" s="101"/>
      <c r="GA2" s="102"/>
      <c r="GB2" s="101"/>
      <c r="GC2" s="102"/>
      <c r="GD2" s="101"/>
      <c r="GE2" s="102"/>
      <c r="GF2" s="101"/>
      <c r="GG2" s="102"/>
      <c r="GH2" s="101"/>
      <c r="GI2" s="102"/>
      <c r="GJ2" s="101"/>
      <c r="GK2" s="102"/>
      <c r="GL2" s="101"/>
      <c r="GM2" s="102"/>
      <c r="GN2" s="101"/>
      <c r="GO2" s="102"/>
      <c r="GP2" s="101"/>
      <c r="GQ2" s="102"/>
      <c r="GR2" s="101"/>
      <c r="GS2" s="102"/>
      <c r="GT2" s="101"/>
      <c r="GU2" s="102"/>
      <c r="GV2" s="101"/>
      <c r="GW2" s="102"/>
      <c r="GX2" s="101"/>
      <c r="GY2" s="102"/>
      <c r="GZ2" s="101"/>
      <c r="HA2" s="102"/>
      <c r="HB2" s="101"/>
      <c r="HC2" s="102"/>
      <c r="HD2" s="101"/>
      <c r="HE2" s="102"/>
      <c r="HF2" s="101"/>
      <c r="HG2" s="102"/>
      <c r="HH2" s="101"/>
      <c r="HI2" s="102"/>
      <c r="HJ2" s="101"/>
      <c r="HK2" s="102"/>
      <c r="HL2" s="101"/>
      <c r="HM2" s="102"/>
      <c r="HN2" s="101"/>
      <c r="HO2" s="102"/>
      <c r="HP2" s="101"/>
      <c r="HQ2" s="102"/>
      <c r="HR2" s="101"/>
      <c r="HS2" s="102"/>
      <c r="HT2" s="101"/>
      <c r="HU2" s="102"/>
      <c r="HV2" s="101"/>
      <c r="HW2" s="102"/>
      <c r="HX2" s="101"/>
      <c r="HY2" s="102"/>
      <c r="HZ2" s="101"/>
      <c r="IA2" s="102"/>
      <c r="IB2" s="101"/>
      <c r="IC2" s="102"/>
      <c r="ID2" s="101"/>
      <c r="IE2" s="102"/>
      <c r="IF2" s="101"/>
      <c r="IG2" s="102"/>
      <c r="IH2" s="101"/>
      <c r="II2" s="102"/>
      <c r="IJ2" s="101"/>
      <c r="IK2" s="102"/>
      <c r="IL2" s="101"/>
      <c r="IM2" s="102"/>
      <c r="IN2" s="101"/>
      <c r="IO2" s="102"/>
      <c r="IP2" s="101"/>
      <c r="IQ2" s="102"/>
      <c r="IR2" s="101"/>
      <c r="IS2" s="102"/>
      <c r="IT2" s="101"/>
      <c r="IU2" s="102"/>
      <c r="IV2" s="101"/>
    </row>
    <row r="3" spans="1:256" s="103" customFormat="1" ht="22.5" customHeight="1" thickBot="1">
      <c r="A3" s="728" t="s">
        <v>1527</v>
      </c>
      <c r="B3" s="108" t="s">
        <v>767</v>
      </c>
      <c r="C3" s="729"/>
      <c r="D3" s="101"/>
      <c r="E3" s="102"/>
      <c r="F3" s="101"/>
      <c r="G3" s="102"/>
      <c r="H3" s="101"/>
      <c r="I3" s="102"/>
      <c r="J3" s="101"/>
      <c r="K3" s="102"/>
      <c r="L3" s="101"/>
      <c r="M3" s="102"/>
      <c r="N3" s="101"/>
      <c r="O3" s="102"/>
      <c r="P3" s="101"/>
      <c r="Q3" s="102"/>
      <c r="R3" s="101"/>
      <c r="S3" s="102"/>
      <c r="T3" s="101"/>
      <c r="U3" s="102"/>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01"/>
      <c r="CE3" s="102"/>
      <c r="CF3" s="101"/>
      <c r="CG3" s="102"/>
      <c r="CH3" s="101"/>
      <c r="CI3" s="102"/>
      <c r="CJ3" s="101"/>
      <c r="CK3" s="102"/>
      <c r="CL3" s="101"/>
      <c r="CM3" s="102"/>
      <c r="CN3" s="101"/>
      <c r="CO3" s="102"/>
      <c r="CP3" s="101"/>
      <c r="CQ3" s="102"/>
      <c r="CR3" s="101"/>
      <c r="CS3" s="102"/>
      <c r="CT3" s="101"/>
      <c r="CU3" s="102"/>
      <c r="CV3" s="101"/>
      <c r="CW3" s="102"/>
      <c r="CX3" s="101"/>
      <c r="CY3" s="102"/>
      <c r="CZ3" s="101"/>
      <c r="DA3" s="102"/>
      <c r="DB3" s="101"/>
      <c r="DC3" s="102"/>
      <c r="DD3" s="101"/>
      <c r="DE3" s="102"/>
      <c r="DF3" s="101"/>
      <c r="DG3" s="102"/>
      <c r="DH3" s="101"/>
      <c r="DI3" s="102"/>
      <c r="DJ3" s="101"/>
      <c r="DK3" s="102"/>
      <c r="DL3" s="101"/>
      <c r="DM3" s="102"/>
      <c r="DN3" s="101"/>
      <c r="DO3" s="102"/>
      <c r="DP3" s="101"/>
      <c r="DQ3" s="102"/>
      <c r="DR3" s="101"/>
      <c r="DS3" s="102"/>
      <c r="DT3" s="101"/>
      <c r="DU3" s="102"/>
      <c r="DV3" s="101"/>
      <c r="DW3" s="102"/>
      <c r="DX3" s="101"/>
      <c r="DY3" s="102"/>
      <c r="DZ3" s="101"/>
      <c r="EA3" s="102"/>
      <c r="EB3" s="101"/>
      <c r="EC3" s="102"/>
      <c r="ED3" s="101"/>
      <c r="EE3" s="102"/>
      <c r="EF3" s="101"/>
      <c r="EG3" s="102"/>
      <c r="EH3" s="101"/>
      <c r="EI3" s="102"/>
      <c r="EJ3" s="101"/>
      <c r="EK3" s="102"/>
      <c r="EL3" s="101"/>
      <c r="EM3" s="102"/>
      <c r="EN3" s="101"/>
      <c r="EO3" s="102"/>
      <c r="EP3" s="101"/>
      <c r="EQ3" s="102"/>
      <c r="ER3" s="101"/>
      <c r="ES3" s="102"/>
      <c r="ET3" s="101"/>
      <c r="EU3" s="102"/>
      <c r="EV3" s="101"/>
      <c r="EW3" s="102"/>
      <c r="EX3" s="101"/>
      <c r="EY3" s="102"/>
      <c r="EZ3" s="101"/>
      <c r="FA3" s="102"/>
      <c r="FB3" s="101"/>
      <c r="FC3" s="102"/>
      <c r="FD3" s="101"/>
      <c r="FE3" s="102"/>
      <c r="FF3" s="101"/>
      <c r="FG3" s="102"/>
      <c r="FH3" s="101"/>
      <c r="FI3" s="102"/>
      <c r="FJ3" s="101"/>
      <c r="FK3" s="102"/>
      <c r="FL3" s="101"/>
      <c r="FM3" s="102"/>
      <c r="FN3" s="101"/>
      <c r="FO3" s="102"/>
      <c r="FP3" s="101"/>
      <c r="FQ3" s="102"/>
      <c r="FR3" s="101"/>
      <c r="FS3" s="102"/>
      <c r="FT3" s="101"/>
      <c r="FU3" s="102"/>
      <c r="FV3" s="101"/>
      <c r="FW3" s="102"/>
      <c r="FX3" s="101"/>
      <c r="FY3" s="102"/>
      <c r="FZ3" s="101"/>
      <c r="GA3" s="102"/>
      <c r="GB3" s="101"/>
      <c r="GC3" s="102"/>
      <c r="GD3" s="101"/>
      <c r="GE3" s="102"/>
      <c r="GF3" s="101"/>
      <c r="GG3" s="102"/>
      <c r="GH3" s="101"/>
      <c r="GI3" s="102"/>
      <c r="GJ3" s="101"/>
      <c r="GK3" s="102"/>
      <c r="GL3" s="101"/>
      <c r="GM3" s="102"/>
      <c r="GN3" s="101"/>
      <c r="GO3" s="102"/>
      <c r="GP3" s="101"/>
      <c r="GQ3" s="102"/>
      <c r="GR3" s="101"/>
      <c r="GS3" s="102"/>
      <c r="GT3" s="101"/>
      <c r="GU3" s="102"/>
      <c r="GV3" s="101"/>
      <c r="GW3" s="102"/>
      <c r="GX3" s="101"/>
      <c r="GY3" s="102"/>
      <c r="GZ3" s="101"/>
      <c r="HA3" s="102"/>
      <c r="HB3" s="101"/>
      <c r="HC3" s="102"/>
      <c r="HD3" s="101"/>
      <c r="HE3" s="102"/>
      <c r="HF3" s="101"/>
      <c r="HG3" s="102"/>
      <c r="HH3" s="101"/>
      <c r="HI3" s="102"/>
      <c r="HJ3" s="101"/>
      <c r="HK3" s="102"/>
      <c r="HL3" s="101"/>
      <c r="HM3" s="102"/>
      <c r="HN3" s="101"/>
      <c r="HO3" s="102"/>
      <c r="HP3" s="101"/>
      <c r="HQ3" s="102"/>
      <c r="HR3" s="101"/>
      <c r="HS3" s="102"/>
      <c r="HT3" s="101"/>
      <c r="HU3" s="102"/>
      <c r="HV3" s="101"/>
      <c r="HW3" s="102"/>
      <c r="HX3" s="101"/>
      <c r="HY3" s="102"/>
      <c r="HZ3" s="101"/>
      <c r="IA3" s="102"/>
      <c r="IB3" s="101"/>
      <c r="IC3" s="102"/>
      <c r="ID3" s="101"/>
      <c r="IE3" s="102"/>
      <c r="IF3" s="101"/>
      <c r="IG3" s="102"/>
      <c r="IH3" s="101"/>
      <c r="II3" s="102"/>
      <c r="IJ3" s="101"/>
      <c r="IK3" s="102"/>
      <c r="IL3" s="101"/>
      <c r="IM3" s="102"/>
      <c r="IN3" s="101"/>
      <c r="IO3" s="102"/>
      <c r="IP3" s="101"/>
      <c r="IQ3" s="102"/>
      <c r="IR3" s="101"/>
      <c r="IS3" s="102"/>
      <c r="IT3" s="101"/>
      <c r="IU3" s="102"/>
      <c r="IV3" s="101"/>
    </row>
    <row r="4" spans="1:256" s="71" customFormat="1" ht="54.75" customHeight="1" thickBot="1">
      <c r="A4" s="728" t="s">
        <v>784</v>
      </c>
      <c r="B4" s="99" t="s">
        <v>1440</v>
      </c>
      <c r="C4" s="730" t="s">
        <v>1759</v>
      </c>
    </row>
    <row r="5" spans="1:256" s="71" customFormat="1" ht="46.5" customHeight="1" thickBot="1">
      <c r="A5" s="731" t="s">
        <v>1760</v>
      </c>
      <c r="B5" s="99" t="s">
        <v>1743</v>
      </c>
      <c r="C5" s="730" t="s">
        <v>1759</v>
      </c>
    </row>
    <row r="6" spans="1:256" s="71" customFormat="1" ht="43.5" customHeight="1" thickBot="1">
      <c r="A6" s="731" t="s">
        <v>1761</v>
      </c>
      <c r="B6" s="99" t="s">
        <v>1762</v>
      </c>
      <c r="C6" s="730" t="s">
        <v>1759</v>
      </c>
    </row>
    <row r="7" spans="1:256" s="71" customFormat="1" ht="168.75" customHeight="1" thickBot="1">
      <c r="A7" s="731" t="s">
        <v>1772</v>
      </c>
      <c r="B7" s="99" t="s">
        <v>1692</v>
      </c>
      <c r="C7" s="732" t="s">
        <v>1542</v>
      </c>
    </row>
    <row r="8" spans="1:256" s="100" customFormat="1" ht="45" customHeight="1" thickBot="1">
      <c r="A8" s="731" t="str">
        <f>CONCATENATE("S",RIGHT('T I fibre sources'!H10,LEN('T I fibre sources'!H10)-17))</f>
        <v>Short rotation coppice</v>
      </c>
      <c r="B8" s="99" t="s">
        <v>1708</v>
      </c>
      <c r="C8" s="730" t="s">
        <v>1699</v>
      </c>
    </row>
    <row r="9" spans="1:256" s="71" customFormat="1" ht="39" customHeight="1" thickBot="1">
      <c r="A9" s="731" t="str">
        <f>CONCATENATE('T I fibre sources'!D12)</f>
        <v>Woody Biomass Outside Forests</v>
      </c>
      <c r="B9" s="99" t="s">
        <v>1584</v>
      </c>
      <c r="C9" s="733"/>
    </row>
    <row r="10" spans="1:256" s="71" customFormat="1" ht="51.75" customHeight="1" thickBot="1">
      <c r="A10" s="728" t="s">
        <v>1543</v>
      </c>
      <c r="B10" s="109" t="s">
        <v>783</v>
      </c>
      <c r="C10" s="732" t="s">
        <v>1542</v>
      </c>
    </row>
    <row r="11" spans="1:256" s="71" customFormat="1" ht="50.25" customHeight="1" thickBot="1">
      <c r="A11" s="728" t="s">
        <v>1745</v>
      </c>
      <c r="B11" s="99" t="s">
        <v>1707</v>
      </c>
      <c r="C11" s="732" t="s">
        <v>1542</v>
      </c>
    </row>
    <row r="12" spans="1:256" s="100" customFormat="1" ht="76.5" customHeight="1" thickBot="1">
      <c r="A12" s="731" t="str">
        <f>CONCATENATE('T I fibre sources'!G8)</f>
        <v>Industrial Roundwood (C &amp; NC)</v>
      </c>
      <c r="B12" s="99" t="s">
        <v>766</v>
      </c>
      <c r="C12" s="732" t="s">
        <v>1629</v>
      </c>
    </row>
    <row r="13" spans="1:256" s="100" customFormat="1" ht="103.5" customHeight="1" thickBot="1">
      <c r="A13" s="731" t="str">
        <f>CONCATENATE('T I fibre sources'!G9)</f>
        <v>Fuelwood (C &amp; NC)</v>
      </c>
      <c r="B13" s="99" t="s">
        <v>773</v>
      </c>
      <c r="C13" s="732" t="s">
        <v>1630</v>
      </c>
    </row>
    <row r="14" spans="1:256" s="100" customFormat="1" ht="30.75" customHeight="1" thickBot="1">
      <c r="A14" s="731" t="str">
        <f>CONCATENATE('T I fibre sources'!C16)</f>
        <v>Industral waste 
(co-products)</v>
      </c>
      <c r="B14" s="821" t="s">
        <v>1582</v>
      </c>
      <c r="C14" s="730"/>
    </row>
    <row r="15" spans="1:256" s="100" customFormat="1" ht="60" customHeight="1" thickBot="1">
      <c r="A15" s="731" t="str">
        <f>CONCATENATE('T I fibre sources'!H16)</f>
        <v>Chips and particles</v>
      </c>
      <c r="B15" s="99" t="s">
        <v>1726</v>
      </c>
      <c r="C15" s="732" t="s">
        <v>1495</v>
      </c>
    </row>
    <row r="16" spans="1:256" s="100" customFormat="1" ht="67.5" customHeight="1" thickBot="1">
      <c r="A16" s="731" t="str">
        <f>CONCATENATE('T I fibre sources'!H17)</f>
        <v>Wood residues</v>
      </c>
      <c r="B16" s="99" t="s">
        <v>1517</v>
      </c>
      <c r="C16" s="732" t="s">
        <v>1496</v>
      </c>
    </row>
    <row r="17" spans="1:256" s="100" customFormat="1" ht="36" customHeight="1" thickBot="1">
      <c r="A17" s="731" t="str">
        <f>CONCATENATE('T I fibre sources'!H18)</f>
        <v xml:space="preserve">Bark </v>
      </c>
      <c r="B17" s="107" t="s">
        <v>1518</v>
      </c>
      <c r="C17" s="733"/>
    </row>
    <row r="18" spans="1:256" s="100" customFormat="1" ht="34.5" customHeight="1" thickBot="1">
      <c r="A18" s="731" t="str">
        <f>CONCATENATE('T I fibre sources'!H19)</f>
        <v>Black liquor (without crude tall oil)</v>
      </c>
      <c r="B18" s="99" t="s">
        <v>1585</v>
      </c>
      <c r="C18" s="732" t="s">
        <v>1780</v>
      </c>
    </row>
    <row r="19" spans="1:256" s="100" customFormat="1" ht="144.75" customHeight="1" thickBot="1">
      <c r="A19" s="731" t="str">
        <f>CONCATENATE(LEFT('T I fibre sources'!H20,LEN('T I fibre sources'!H20)))</f>
        <v>Crude tall oil</v>
      </c>
      <c r="B19" s="821" t="s">
        <v>2149</v>
      </c>
      <c r="C19" s="730" t="s">
        <v>1732</v>
      </c>
    </row>
    <row r="20" spans="1:256" s="100" customFormat="1" ht="45.75" customHeight="1" thickBot="1">
      <c r="A20" s="731" t="s">
        <v>768</v>
      </c>
      <c r="B20" s="99" t="s">
        <v>1620</v>
      </c>
      <c r="C20" s="732" t="s">
        <v>1780</v>
      </c>
    </row>
    <row r="21" spans="1:256" s="100" customFormat="1" ht="35.25" customHeight="1" thickBot="1">
      <c r="A21" s="731" t="str">
        <f>CONCATENATE('T I fibre sources'!C22)</f>
        <v>Municipal solid waste biodegradable</v>
      </c>
      <c r="B21" s="99" t="s">
        <v>1782</v>
      </c>
      <c r="C21" s="730" t="s">
        <v>1739</v>
      </c>
    </row>
    <row r="22" spans="1:256" s="100" customFormat="1" ht="176.25" customHeight="1" thickBot="1">
      <c r="A22" s="731" t="str">
        <f>CONCATENATE('T I fibre sources'!H22)</f>
        <v>Non-hazardous wood waste</v>
      </c>
      <c r="B22" s="821" t="s">
        <v>2153</v>
      </c>
      <c r="C22" s="734" t="s">
        <v>1733</v>
      </c>
    </row>
    <row r="23" spans="1:256" s="100" customFormat="1" ht="60" customHeight="1" thickBot="1">
      <c r="A23" s="731" t="str">
        <f>CONCATENATE('T I fibre sources'!H23)</f>
        <v>Hazardous wood waste</v>
      </c>
      <c r="B23" s="99" t="s">
        <v>1693</v>
      </c>
      <c r="C23" s="730" t="s">
        <v>1540</v>
      </c>
    </row>
    <row r="24" spans="1:256" s="71" customFormat="1" ht="27.75" customHeight="1" thickBot="1">
      <c r="A24" s="1646" t="s">
        <v>1504</v>
      </c>
      <c r="B24" s="1647"/>
      <c r="C24" s="1648"/>
    </row>
    <row r="25" spans="1:256" s="103" customFormat="1" ht="42.75" customHeight="1" thickBot="1">
      <c r="A25" s="726" t="str">
        <f>CONCATENATE(LEFT('T II processed wood based fuels'!C8,LEN('T II processed wood based fuels'!C8)-36))</f>
        <v/>
      </c>
      <c r="B25" s="106" t="s">
        <v>775</v>
      </c>
      <c r="C25" s="732" t="s">
        <v>1780</v>
      </c>
    </row>
    <row r="26" spans="1:256" s="100" customFormat="1" ht="64.5" customHeight="1" thickBot="1">
      <c r="A26" s="731" t="str">
        <f>CONCATENATE('T II processed wood based fuels'!G8)</f>
        <v>Wood Charcoal</v>
      </c>
      <c r="B26" s="99" t="s">
        <v>1631</v>
      </c>
      <c r="C26" s="732" t="s">
        <v>1628</v>
      </c>
    </row>
    <row r="27" spans="1:256" s="100" customFormat="1" ht="108.75" customHeight="1" thickBot="1">
      <c r="A27" s="731" t="str">
        <f>CONCATENATE('T II processed wood based fuels'!G9)</f>
        <v xml:space="preserve">Wood Pellets </v>
      </c>
      <c r="B27" s="99" t="s">
        <v>1563</v>
      </c>
      <c r="C27" s="733" t="s">
        <v>1783</v>
      </c>
    </row>
    <row r="28" spans="1:256" s="100" customFormat="1" ht="102" customHeight="1" thickBot="1">
      <c r="A28" s="731" t="str">
        <f>CONCATENATE('T II processed wood based fuels'!G10)</f>
        <v>Wood Briquettes</v>
      </c>
      <c r="B28" s="821" t="s">
        <v>2154</v>
      </c>
      <c r="C28" s="732" t="s">
        <v>1780</v>
      </c>
    </row>
    <row r="29" spans="1:256" s="100" customFormat="1" ht="38.25" customHeight="1" thickBot="1">
      <c r="A29" s="731" t="s">
        <v>1734</v>
      </c>
      <c r="B29" s="99" t="s">
        <v>1735</v>
      </c>
      <c r="C29" s="730" t="s">
        <v>1738</v>
      </c>
    </row>
    <row r="30" spans="1:256" s="100" customFormat="1" ht="36" customHeight="1" thickBot="1">
      <c r="A30" s="731" t="s">
        <v>1736</v>
      </c>
      <c r="B30" s="99" t="s">
        <v>1737</v>
      </c>
      <c r="C30" s="730" t="s">
        <v>1738</v>
      </c>
    </row>
    <row r="31" spans="1:256" s="103" customFormat="1" ht="52.5" customHeight="1" thickBot="1">
      <c r="A31" s="731" t="s">
        <v>1498</v>
      </c>
      <c r="B31" s="99" t="s">
        <v>781</v>
      </c>
      <c r="C31" s="730" t="s">
        <v>1501</v>
      </c>
      <c r="D31" s="101"/>
      <c r="E31" s="102"/>
      <c r="F31" s="101"/>
      <c r="G31" s="102"/>
      <c r="H31" s="101"/>
      <c r="I31" s="102"/>
      <c r="J31" s="101"/>
      <c r="K31" s="102"/>
      <c r="L31" s="101"/>
      <c r="M31" s="102"/>
      <c r="N31" s="101"/>
      <c r="O31" s="102"/>
      <c r="P31" s="101"/>
      <c r="Q31" s="102"/>
      <c r="R31" s="101"/>
      <c r="S31" s="102"/>
      <c r="T31" s="101"/>
      <c r="U31" s="102"/>
      <c r="V31" s="101"/>
      <c r="W31" s="102"/>
      <c r="X31" s="101"/>
      <c r="Y31" s="102"/>
      <c r="Z31" s="101"/>
      <c r="AA31" s="102"/>
      <c r="AB31" s="101"/>
      <c r="AC31" s="102"/>
      <c r="AD31" s="101"/>
      <c r="AE31" s="102"/>
      <c r="AF31" s="101"/>
      <c r="AG31" s="102"/>
      <c r="AH31" s="101"/>
      <c r="AI31" s="102"/>
      <c r="AJ31" s="101"/>
      <c r="AK31" s="102"/>
      <c r="AL31" s="101"/>
      <c r="AM31" s="102"/>
      <c r="AN31" s="101"/>
      <c r="AO31" s="102"/>
      <c r="AP31" s="101"/>
      <c r="AQ31" s="102"/>
      <c r="AR31" s="101"/>
      <c r="AS31" s="102"/>
      <c r="AT31" s="101"/>
      <c r="AU31" s="102"/>
      <c r="AV31" s="101"/>
      <c r="AW31" s="102"/>
      <c r="AX31" s="101"/>
      <c r="AY31" s="102"/>
      <c r="AZ31" s="101"/>
      <c r="BA31" s="102"/>
      <c r="BB31" s="101"/>
      <c r="BC31" s="102"/>
      <c r="BD31" s="101"/>
      <c r="BE31" s="102"/>
      <c r="BF31" s="101"/>
      <c r="BG31" s="102"/>
      <c r="BH31" s="101"/>
      <c r="BI31" s="102"/>
      <c r="BJ31" s="101"/>
      <c r="BK31" s="102"/>
      <c r="BL31" s="101"/>
      <c r="BM31" s="102"/>
      <c r="BN31" s="101"/>
      <c r="BO31" s="102"/>
      <c r="BP31" s="101"/>
      <c r="BQ31" s="102"/>
      <c r="BR31" s="101"/>
      <c r="BS31" s="102"/>
      <c r="BT31" s="101"/>
      <c r="BU31" s="102"/>
      <c r="BV31" s="101"/>
      <c r="BW31" s="102"/>
      <c r="BX31" s="101"/>
      <c r="BY31" s="102"/>
      <c r="BZ31" s="101"/>
      <c r="CA31" s="102"/>
      <c r="CB31" s="101"/>
      <c r="CC31" s="102"/>
      <c r="CD31" s="101"/>
      <c r="CE31" s="102"/>
      <c r="CF31" s="101"/>
      <c r="CG31" s="102"/>
      <c r="CH31" s="101"/>
      <c r="CI31" s="102"/>
      <c r="CJ31" s="101"/>
      <c r="CK31" s="102"/>
      <c r="CL31" s="101"/>
      <c r="CM31" s="102"/>
      <c r="CN31" s="101"/>
      <c r="CO31" s="102"/>
      <c r="CP31" s="101"/>
      <c r="CQ31" s="102"/>
      <c r="CR31" s="101"/>
      <c r="CS31" s="102"/>
      <c r="CT31" s="101"/>
      <c r="CU31" s="102"/>
      <c r="CV31" s="101"/>
      <c r="CW31" s="102"/>
      <c r="CX31" s="101"/>
      <c r="CY31" s="102"/>
      <c r="CZ31" s="101"/>
      <c r="DA31" s="102"/>
      <c r="DB31" s="101"/>
      <c r="DC31" s="102"/>
      <c r="DD31" s="101"/>
      <c r="DE31" s="102"/>
      <c r="DF31" s="101"/>
      <c r="DG31" s="102"/>
      <c r="DH31" s="101"/>
      <c r="DI31" s="102"/>
      <c r="DJ31" s="101"/>
      <c r="DK31" s="102"/>
      <c r="DL31" s="101"/>
      <c r="DM31" s="102"/>
      <c r="DN31" s="101"/>
      <c r="DO31" s="102"/>
      <c r="DP31" s="101"/>
      <c r="DQ31" s="102"/>
      <c r="DR31" s="101"/>
      <c r="DS31" s="102"/>
      <c r="DT31" s="101"/>
      <c r="DU31" s="102"/>
      <c r="DV31" s="101"/>
      <c r="DW31" s="102"/>
      <c r="DX31" s="101"/>
      <c r="DY31" s="102"/>
      <c r="DZ31" s="101"/>
      <c r="EA31" s="102"/>
      <c r="EB31" s="101"/>
      <c r="EC31" s="102"/>
      <c r="ED31" s="101"/>
      <c r="EE31" s="102"/>
      <c r="EF31" s="101"/>
      <c r="EG31" s="102"/>
      <c r="EH31" s="101"/>
      <c r="EI31" s="102"/>
      <c r="EJ31" s="101"/>
      <c r="EK31" s="102"/>
      <c r="EL31" s="101"/>
      <c r="EM31" s="102"/>
      <c r="EN31" s="101"/>
      <c r="EO31" s="102"/>
      <c r="EP31" s="101"/>
      <c r="EQ31" s="102"/>
      <c r="ER31" s="101"/>
      <c r="ES31" s="102"/>
      <c r="ET31" s="101"/>
      <c r="EU31" s="102"/>
      <c r="EV31" s="101"/>
      <c r="EW31" s="102"/>
      <c r="EX31" s="101"/>
      <c r="EY31" s="102"/>
      <c r="EZ31" s="101"/>
      <c r="FA31" s="102"/>
      <c r="FB31" s="101"/>
      <c r="FC31" s="102"/>
      <c r="FD31" s="101"/>
      <c r="FE31" s="102"/>
      <c r="FF31" s="101"/>
      <c r="FG31" s="102"/>
      <c r="FH31" s="101"/>
      <c r="FI31" s="102"/>
      <c r="FJ31" s="101"/>
      <c r="FK31" s="102"/>
      <c r="FL31" s="101"/>
      <c r="FM31" s="102"/>
      <c r="FN31" s="101"/>
      <c r="FO31" s="102"/>
      <c r="FP31" s="101"/>
      <c r="FQ31" s="102"/>
      <c r="FR31" s="101"/>
      <c r="FS31" s="102"/>
      <c r="FT31" s="101"/>
      <c r="FU31" s="102"/>
      <c r="FV31" s="101"/>
      <c r="FW31" s="102"/>
      <c r="FX31" s="101"/>
      <c r="FY31" s="102"/>
      <c r="FZ31" s="101"/>
      <c r="GA31" s="102"/>
      <c r="GB31" s="101"/>
      <c r="GC31" s="102"/>
      <c r="GD31" s="101"/>
      <c r="GE31" s="102"/>
      <c r="GF31" s="101"/>
      <c r="GG31" s="102"/>
      <c r="GH31" s="101"/>
      <c r="GI31" s="102"/>
      <c r="GJ31" s="101"/>
      <c r="GK31" s="102"/>
      <c r="GL31" s="101"/>
      <c r="GM31" s="102"/>
      <c r="GN31" s="101"/>
      <c r="GO31" s="102"/>
      <c r="GP31" s="101"/>
      <c r="GQ31" s="102"/>
      <c r="GR31" s="101"/>
      <c r="GS31" s="102"/>
      <c r="GT31" s="101"/>
      <c r="GU31" s="102"/>
      <c r="GV31" s="101"/>
      <c r="GW31" s="102"/>
      <c r="GX31" s="101"/>
      <c r="GY31" s="102"/>
      <c r="GZ31" s="101"/>
      <c r="HA31" s="102"/>
      <c r="HB31" s="101"/>
      <c r="HC31" s="102"/>
      <c r="HD31" s="101"/>
      <c r="HE31" s="102"/>
      <c r="HF31" s="101"/>
      <c r="HG31" s="102"/>
      <c r="HH31" s="101"/>
      <c r="HI31" s="102"/>
      <c r="HJ31" s="101"/>
      <c r="HK31" s="102"/>
      <c r="HL31" s="101"/>
      <c r="HM31" s="102"/>
      <c r="HN31" s="101"/>
      <c r="HO31" s="102"/>
      <c r="HP31" s="101"/>
      <c r="HQ31" s="102"/>
      <c r="HR31" s="101"/>
      <c r="HS31" s="102"/>
      <c r="HT31" s="101"/>
      <c r="HU31" s="102"/>
      <c r="HV31" s="101"/>
      <c r="HW31" s="102"/>
      <c r="HX31" s="101"/>
      <c r="HY31" s="102"/>
      <c r="HZ31" s="101"/>
      <c r="IA31" s="102"/>
      <c r="IB31" s="101"/>
      <c r="IC31" s="102"/>
      <c r="ID31" s="101"/>
      <c r="IE31" s="102"/>
      <c r="IF31" s="101"/>
      <c r="IG31" s="102"/>
      <c r="IH31" s="101"/>
      <c r="II31" s="102"/>
      <c r="IJ31" s="101"/>
      <c r="IK31" s="102"/>
      <c r="IL31" s="101"/>
      <c r="IM31" s="102"/>
      <c r="IN31" s="101"/>
      <c r="IO31" s="102"/>
      <c r="IP31" s="101"/>
      <c r="IQ31" s="102"/>
      <c r="IR31" s="101"/>
      <c r="IS31" s="102"/>
      <c r="IT31" s="101"/>
      <c r="IU31" s="102"/>
      <c r="IV31" s="101"/>
    </row>
    <row r="32" spans="1:256" s="103" customFormat="1" ht="63.75" customHeight="1" thickBot="1">
      <c r="A32" s="731" t="s">
        <v>1499</v>
      </c>
      <c r="B32" s="99" t="s">
        <v>1535</v>
      </c>
      <c r="C32" s="730" t="s">
        <v>1500</v>
      </c>
      <c r="D32" s="101"/>
      <c r="E32" s="102"/>
      <c r="F32" s="101"/>
      <c r="G32" s="102"/>
      <c r="H32" s="101"/>
      <c r="I32" s="102"/>
      <c r="J32" s="101"/>
      <c r="K32" s="102"/>
      <c r="L32" s="101"/>
      <c r="M32" s="102"/>
      <c r="N32" s="101"/>
      <c r="O32" s="102"/>
      <c r="P32" s="101"/>
      <c r="Q32" s="102"/>
      <c r="R32" s="101"/>
      <c r="S32" s="102"/>
      <c r="T32" s="101"/>
      <c r="U32" s="102"/>
      <c r="V32" s="101"/>
      <c r="W32" s="102"/>
      <c r="X32" s="101"/>
      <c r="Y32" s="102"/>
      <c r="Z32" s="101"/>
      <c r="AA32" s="102"/>
      <c r="AB32" s="101"/>
      <c r="AC32" s="102"/>
      <c r="AD32" s="101"/>
      <c r="AE32" s="102"/>
      <c r="AF32" s="101"/>
      <c r="AG32" s="102"/>
      <c r="AH32" s="101"/>
      <c r="AI32" s="102"/>
      <c r="AJ32" s="101"/>
      <c r="AK32" s="102"/>
      <c r="AL32" s="101"/>
      <c r="AM32" s="102"/>
      <c r="AN32" s="101"/>
      <c r="AO32" s="102"/>
      <c r="AP32" s="101"/>
      <c r="AQ32" s="102"/>
      <c r="AR32" s="101"/>
      <c r="AS32" s="102"/>
      <c r="AT32" s="101"/>
      <c r="AU32" s="102"/>
      <c r="AV32" s="101"/>
      <c r="AW32" s="102"/>
      <c r="AX32" s="101"/>
      <c r="AY32" s="102"/>
      <c r="AZ32" s="101"/>
      <c r="BA32" s="102"/>
      <c r="BB32" s="101"/>
      <c r="BC32" s="102"/>
      <c r="BD32" s="101"/>
      <c r="BE32" s="102"/>
      <c r="BF32" s="101"/>
      <c r="BG32" s="102"/>
      <c r="BH32" s="101"/>
      <c r="BI32" s="102"/>
      <c r="BJ32" s="101"/>
      <c r="BK32" s="102"/>
      <c r="BL32" s="101"/>
      <c r="BM32" s="102"/>
      <c r="BN32" s="101"/>
      <c r="BO32" s="102"/>
      <c r="BP32" s="101"/>
      <c r="BQ32" s="102"/>
      <c r="BR32" s="101"/>
      <c r="BS32" s="102"/>
      <c r="BT32" s="101"/>
      <c r="BU32" s="102"/>
      <c r="BV32" s="101"/>
      <c r="BW32" s="102"/>
      <c r="BX32" s="101"/>
      <c r="BY32" s="102"/>
      <c r="BZ32" s="101"/>
      <c r="CA32" s="102"/>
      <c r="CB32" s="101"/>
      <c r="CC32" s="102"/>
      <c r="CD32" s="101"/>
      <c r="CE32" s="102"/>
      <c r="CF32" s="101"/>
      <c r="CG32" s="102"/>
      <c r="CH32" s="101"/>
      <c r="CI32" s="102"/>
      <c r="CJ32" s="101"/>
      <c r="CK32" s="102"/>
      <c r="CL32" s="101"/>
      <c r="CM32" s="102"/>
      <c r="CN32" s="101"/>
      <c r="CO32" s="102"/>
      <c r="CP32" s="101"/>
      <c r="CQ32" s="102"/>
      <c r="CR32" s="101"/>
      <c r="CS32" s="102"/>
      <c r="CT32" s="101"/>
      <c r="CU32" s="102"/>
      <c r="CV32" s="101"/>
      <c r="CW32" s="102"/>
      <c r="CX32" s="101"/>
      <c r="CY32" s="102"/>
      <c r="CZ32" s="101"/>
      <c r="DA32" s="102"/>
      <c r="DB32" s="101"/>
      <c r="DC32" s="102"/>
      <c r="DD32" s="101"/>
      <c r="DE32" s="102"/>
      <c r="DF32" s="101"/>
      <c r="DG32" s="102"/>
      <c r="DH32" s="101"/>
      <c r="DI32" s="102"/>
      <c r="DJ32" s="101"/>
      <c r="DK32" s="102"/>
      <c r="DL32" s="101"/>
      <c r="DM32" s="102"/>
      <c r="DN32" s="101"/>
      <c r="DO32" s="102"/>
      <c r="DP32" s="101"/>
      <c r="DQ32" s="102"/>
      <c r="DR32" s="101"/>
      <c r="DS32" s="102"/>
      <c r="DT32" s="101"/>
      <c r="DU32" s="102"/>
      <c r="DV32" s="101"/>
      <c r="DW32" s="102"/>
      <c r="DX32" s="101"/>
      <c r="DY32" s="102"/>
      <c r="DZ32" s="101"/>
      <c r="EA32" s="102"/>
      <c r="EB32" s="101"/>
      <c r="EC32" s="102"/>
      <c r="ED32" s="101"/>
      <c r="EE32" s="102"/>
      <c r="EF32" s="101"/>
      <c r="EG32" s="102"/>
      <c r="EH32" s="101"/>
      <c r="EI32" s="102"/>
      <c r="EJ32" s="101"/>
      <c r="EK32" s="102"/>
      <c r="EL32" s="101"/>
      <c r="EM32" s="102"/>
      <c r="EN32" s="101"/>
      <c r="EO32" s="102"/>
      <c r="EP32" s="101"/>
      <c r="EQ32" s="102"/>
      <c r="ER32" s="101"/>
      <c r="ES32" s="102"/>
      <c r="ET32" s="101"/>
      <c r="EU32" s="102"/>
      <c r="EV32" s="101"/>
      <c r="EW32" s="102"/>
      <c r="EX32" s="101"/>
      <c r="EY32" s="102"/>
      <c r="EZ32" s="101"/>
      <c r="FA32" s="102"/>
      <c r="FB32" s="101"/>
      <c r="FC32" s="102"/>
      <c r="FD32" s="101"/>
      <c r="FE32" s="102"/>
      <c r="FF32" s="101"/>
      <c r="FG32" s="102"/>
      <c r="FH32" s="101"/>
      <c r="FI32" s="102"/>
      <c r="FJ32" s="101"/>
      <c r="FK32" s="102"/>
      <c r="FL32" s="101"/>
      <c r="FM32" s="102"/>
      <c r="FN32" s="101"/>
      <c r="FO32" s="102"/>
      <c r="FP32" s="101"/>
      <c r="FQ32" s="102"/>
      <c r="FR32" s="101"/>
      <c r="FS32" s="102"/>
      <c r="FT32" s="101"/>
      <c r="FU32" s="102"/>
      <c r="FV32" s="101"/>
      <c r="FW32" s="102"/>
      <c r="FX32" s="101"/>
      <c r="FY32" s="102"/>
      <c r="FZ32" s="101"/>
      <c r="GA32" s="102"/>
      <c r="GB32" s="101"/>
      <c r="GC32" s="102"/>
      <c r="GD32" s="101"/>
      <c r="GE32" s="102"/>
      <c r="GF32" s="101"/>
      <c r="GG32" s="102"/>
      <c r="GH32" s="101"/>
      <c r="GI32" s="102"/>
      <c r="GJ32" s="101"/>
      <c r="GK32" s="102"/>
      <c r="GL32" s="101"/>
      <c r="GM32" s="102"/>
      <c r="GN32" s="101"/>
      <c r="GO32" s="102"/>
      <c r="GP32" s="101"/>
      <c r="GQ32" s="102"/>
      <c r="GR32" s="101"/>
      <c r="GS32" s="102"/>
      <c r="GT32" s="101"/>
      <c r="GU32" s="102"/>
      <c r="GV32" s="101"/>
      <c r="GW32" s="102"/>
      <c r="GX32" s="101"/>
      <c r="GY32" s="102"/>
      <c r="GZ32" s="101"/>
      <c r="HA32" s="102"/>
      <c r="HB32" s="101"/>
      <c r="HC32" s="102"/>
      <c r="HD32" s="101"/>
      <c r="HE32" s="102"/>
      <c r="HF32" s="101"/>
      <c r="HG32" s="102"/>
      <c r="HH32" s="101"/>
      <c r="HI32" s="102"/>
      <c r="HJ32" s="101"/>
      <c r="HK32" s="102"/>
      <c r="HL32" s="101"/>
      <c r="HM32" s="102"/>
      <c r="HN32" s="101"/>
      <c r="HO32" s="102"/>
      <c r="HP32" s="101"/>
      <c r="HQ32" s="102"/>
      <c r="HR32" s="101"/>
      <c r="HS32" s="102"/>
      <c r="HT32" s="101"/>
      <c r="HU32" s="102"/>
      <c r="HV32" s="101"/>
      <c r="HW32" s="102"/>
      <c r="HX32" s="101"/>
      <c r="HY32" s="102"/>
      <c r="HZ32" s="101"/>
      <c r="IA32" s="102"/>
      <c r="IB32" s="101"/>
      <c r="IC32" s="102"/>
      <c r="ID32" s="101"/>
      <c r="IE32" s="102"/>
      <c r="IF32" s="101"/>
      <c r="IG32" s="102"/>
      <c r="IH32" s="101"/>
      <c r="II32" s="102"/>
      <c r="IJ32" s="101"/>
      <c r="IK32" s="102"/>
      <c r="IL32" s="101"/>
      <c r="IM32" s="102"/>
      <c r="IN32" s="101"/>
      <c r="IO32" s="102"/>
      <c r="IP32" s="101"/>
      <c r="IQ32" s="102"/>
      <c r="IR32" s="101"/>
      <c r="IS32" s="102"/>
      <c r="IT32" s="101"/>
      <c r="IU32" s="102"/>
      <c r="IV32" s="101"/>
    </row>
    <row r="33" spans="1:3" s="100" customFormat="1" ht="82.5" customHeight="1" thickBot="1">
      <c r="A33" s="731" t="str">
        <f>CONCATENATE('T II processed wood based fuels'!G12)</f>
        <v>Cellulose based ethanol</v>
      </c>
      <c r="B33" s="99" t="s">
        <v>1697</v>
      </c>
      <c r="C33" s="730" t="s">
        <v>1739</v>
      </c>
    </row>
    <row r="34" spans="1:3" s="100" customFormat="1" ht="71.25" customHeight="1" thickBot="1">
      <c r="A34" s="731" t="str">
        <f>CONCATENATE('T II processed wood based fuels'!G13)</f>
        <v xml:space="preserve">Wood based biodiesel </v>
      </c>
      <c r="B34" s="99" t="s">
        <v>1536</v>
      </c>
      <c r="C34" s="730" t="s">
        <v>1739</v>
      </c>
    </row>
    <row r="35" spans="1:3" s="100" customFormat="1" ht="63" customHeight="1" thickBot="1">
      <c r="A35" s="731" t="s">
        <v>1505</v>
      </c>
      <c r="B35" s="99" t="s">
        <v>1537</v>
      </c>
      <c r="C35" s="730" t="s">
        <v>1500</v>
      </c>
    </row>
    <row r="36" spans="1:3" s="71" customFormat="1" ht="27.75" customHeight="1" thickBot="1">
      <c r="A36" s="1646" t="s">
        <v>1507</v>
      </c>
      <c r="B36" s="1647"/>
      <c r="C36" s="1648"/>
    </row>
    <row r="37" spans="1:3" s="103" customFormat="1" ht="30.75" customHeight="1" thickBot="1">
      <c r="A37" s="731" t="s">
        <v>1748</v>
      </c>
      <c r="B37" s="99" t="s">
        <v>1716</v>
      </c>
      <c r="C37" s="730" t="s">
        <v>1747</v>
      </c>
    </row>
    <row r="38" spans="1:3" s="103" customFormat="1" ht="54" customHeight="1" thickBot="1">
      <c r="A38" s="731" t="s">
        <v>1749</v>
      </c>
      <c r="B38" s="99" t="s">
        <v>1602</v>
      </c>
      <c r="C38" s="730" t="s">
        <v>1719</v>
      </c>
    </row>
    <row r="39" spans="1:3" s="103" customFormat="1" ht="45" customHeight="1" thickBot="1">
      <c r="A39" s="731" t="s">
        <v>1750</v>
      </c>
      <c r="B39" s="99" t="s">
        <v>1603</v>
      </c>
      <c r="C39" s="730" t="s">
        <v>1718</v>
      </c>
    </row>
    <row r="40" spans="1:3" s="103" customFormat="1" ht="36" customHeight="1" thickBot="1">
      <c r="A40" s="731" t="s">
        <v>1698</v>
      </c>
      <c r="B40" s="99" t="s">
        <v>1596</v>
      </c>
      <c r="C40" s="730" t="s">
        <v>1717</v>
      </c>
    </row>
    <row r="41" spans="1:3" s="103" customFormat="1" ht="37.5" customHeight="1" thickBot="1">
      <c r="A41" s="731" t="s">
        <v>1682</v>
      </c>
      <c r="B41" s="107" t="s">
        <v>1512</v>
      </c>
      <c r="C41" s="730" t="s">
        <v>1739</v>
      </c>
    </row>
    <row r="42" spans="1:3" s="103" customFormat="1" ht="32.25" customHeight="1" thickBot="1">
      <c r="A42" s="731" t="s">
        <v>1680</v>
      </c>
      <c r="B42" s="107" t="s">
        <v>1597</v>
      </c>
      <c r="C42" s="730" t="s">
        <v>1739</v>
      </c>
    </row>
    <row r="43" spans="1:3" s="103" customFormat="1" ht="24.75" customHeight="1" thickBot="1">
      <c r="A43" s="731" t="s">
        <v>1691</v>
      </c>
      <c r="B43" s="107" t="s">
        <v>770</v>
      </c>
      <c r="C43" s="730" t="s">
        <v>1739</v>
      </c>
    </row>
    <row r="44" spans="1:3" s="103" customFormat="1" ht="69.75" customHeight="1" thickBot="1">
      <c r="A44" s="731" t="s">
        <v>1771</v>
      </c>
      <c r="B44" s="107" t="s">
        <v>771</v>
      </c>
      <c r="C44" s="730" t="s">
        <v>1739</v>
      </c>
    </row>
    <row r="45" spans="1:3" s="103" customFormat="1" ht="80.25" customHeight="1" thickBot="1">
      <c r="A45" s="731" t="s">
        <v>1572</v>
      </c>
      <c r="B45" s="107" t="s">
        <v>1635</v>
      </c>
      <c r="C45" s="730" t="s">
        <v>1739</v>
      </c>
    </row>
    <row r="46" spans="1:3" s="103" customFormat="1" ht="38.25" customHeight="1" thickBot="1">
      <c r="A46" s="731" t="s">
        <v>1511</v>
      </c>
      <c r="B46" s="107" t="s">
        <v>1513</v>
      </c>
      <c r="C46" s="730" t="s">
        <v>1739</v>
      </c>
    </row>
    <row r="47" spans="1:3" s="103" customFormat="1" ht="86.25" customHeight="1" thickBot="1">
      <c r="A47" s="731" t="s">
        <v>1573</v>
      </c>
      <c r="B47" s="107" t="s">
        <v>760</v>
      </c>
      <c r="C47" s="730" t="s">
        <v>1739</v>
      </c>
    </row>
    <row r="48" spans="1:3" s="103" customFormat="1" ht="23.25" customHeight="1" thickBot="1">
      <c r="A48" s="731" t="s">
        <v>1514</v>
      </c>
      <c r="B48" s="107" t="s">
        <v>1515</v>
      </c>
      <c r="C48" s="730" t="s">
        <v>1739</v>
      </c>
    </row>
    <row r="49" spans="1:5" s="103" customFormat="1" ht="32.25" customHeight="1" thickBot="1">
      <c r="A49" s="731" t="s">
        <v>1516</v>
      </c>
      <c r="B49" s="107" t="s">
        <v>769</v>
      </c>
      <c r="C49" s="730" t="s">
        <v>1739</v>
      </c>
    </row>
    <row r="50" spans="1:5" s="71" customFormat="1" ht="38.25" customHeight="1" thickBot="1">
      <c r="A50" s="731" t="s">
        <v>1616</v>
      </c>
      <c r="B50" s="107" t="s">
        <v>1690</v>
      </c>
      <c r="C50" s="730" t="s">
        <v>1739</v>
      </c>
      <c r="D50" s="69"/>
      <c r="E50" s="69"/>
    </row>
    <row r="51" spans="1:5" s="71" customFormat="1" ht="87" customHeight="1" thickBot="1">
      <c r="A51" s="731" t="s">
        <v>1575</v>
      </c>
      <c r="B51" s="107" t="s">
        <v>761</v>
      </c>
      <c r="C51" s="730" t="s">
        <v>1739</v>
      </c>
      <c r="D51" s="69"/>
      <c r="E51" s="69"/>
    </row>
    <row r="52" spans="1:5" s="71" customFormat="1" ht="36" customHeight="1" thickBot="1">
      <c r="A52" s="731" t="s">
        <v>1574</v>
      </c>
      <c r="B52" s="107" t="s">
        <v>1550</v>
      </c>
      <c r="C52" s="730" t="s">
        <v>1739</v>
      </c>
      <c r="D52" s="69"/>
      <c r="E52" s="69"/>
    </row>
    <row r="53" spans="1:5" s="71" customFormat="1" ht="38.25" customHeight="1" thickBot="1">
      <c r="A53" s="731" t="s">
        <v>1576</v>
      </c>
      <c r="B53" s="107" t="s">
        <v>762</v>
      </c>
      <c r="C53" s="730" t="s">
        <v>1739</v>
      </c>
      <c r="D53" s="69"/>
      <c r="E53" s="69"/>
    </row>
    <row r="54" spans="1:5" s="71" customFormat="1" ht="27.75" customHeight="1" thickBot="1">
      <c r="A54" s="1646" t="s">
        <v>1508</v>
      </c>
      <c r="B54" s="1647"/>
      <c r="C54" s="1648"/>
      <c r="D54" s="69"/>
      <c r="E54" s="69"/>
    </row>
    <row r="55" spans="1:5" s="71" customFormat="1" ht="57.75" customHeight="1" thickBot="1">
      <c r="A55" s="753" t="s">
        <v>1509</v>
      </c>
      <c r="B55" s="107" t="s">
        <v>765</v>
      </c>
      <c r="C55" s="732" t="s">
        <v>1780</v>
      </c>
      <c r="D55" s="69"/>
      <c r="E55" s="69"/>
    </row>
    <row r="56" spans="1:5" s="100" customFormat="1" ht="67.5" customHeight="1" thickBot="1">
      <c r="A56" s="754" t="s">
        <v>1506</v>
      </c>
      <c r="B56" s="107" t="s">
        <v>1785</v>
      </c>
      <c r="C56" s="736" t="s">
        <v>1744</v>
      </c>
      <c r="D56" s="69"/>
      <c r="E56" s="69"/>
    </row>
    <row r="57" spans="1:5" ht="97.5" customHeight="1" thickBot="1">
      <c r="A57" s="754" t="s">
        <v>772</v>
      </c>
      <c r="B57" s="107" t="s">
        <v>1763</v>
      </c>
      <c r="C57" s="735" t="s">
        <v>1779</v>
      </c>
    </row>
    <row r="58" spans="1:5" ht="112.5" customHeight="1" thickBot="1">
      <c r="A58" s="754" t="s">
        <v>780</v>
      </c>
      <c r="B58" s="107" t="s">
        <v>1741</v>
      </c>
      <c r="C58" s="735" t="s">
        <v>1779</v>
      </c>
    </row>
    <row r="59" spans="1:5" s="100" customFormat="1" ht="69" customHeight="1" thickBot="1">
      <c r="A59" s="753" t="s">
        <v>1778</v>
      </c>
      <c r="B59" s="99" t="s">
        <v>763</v>
      </c>
      <c r="C59" s="735" t="s">
        <v>1779</v>
      </c>
    </row>
    <row r="60" spans="1:5" s="103" customFormat="1" ht="42.75" customHeight="1" thickBot="1">
      <c r="A60" s="753" t="s">
        <v>1510</v>
      </c>
      <c r="B60" s="99" t="s">
        <v>764</v>
      </c>
      <c r="C60" s="736"/>
    </row>
    <row r="61" spans="1:5" ht="109.5" customHeight="1" thickBot="1">
      <c r="A61" s="754" t="s">
        <v>1784</v>
      </c>
      <c r="B61" s="107" t="s">
        <v>1731</v>
      </c>
      <c r="C61" s="735" t="s">
        <v>1781</v>
      </c>
    </row>
    <row r="62" spans="1:5" ht="54" customHeight="1" thickBot="1">
      <c r="A62" s="754" t="s">
        <v>2130</v>
      </c>
      <c r="B62" s="107" t="s">
        <v>2129</v>
      </c>
      <c r="C62" s="735"/>
    </row>
    <row r="63" spans="1:5" ht="67.5" customHeight="1" thickBot="1">
      <c r="A63" s="754" t="str">
        <f>CONCATENATE('Conversion Factors Energy'!J7)</f>
        <v>Wood density (ρ) dry matter</v>
      </c>
      <c r="B63" s="107" t="s">
        <v>1730</v>
      </c>
      <c r="C63" s="736" t="s">
        <v>1744</v>
      </c>
    </row>
    <row r="64" spans="1:5" s="71" customFormat="1" ht="27.75" customHeight="1" thickBot="1">
      <c r="A64" s="1646" t="s">
        <v>2128</v>
      </c>
      <c r="B64" s="1647"/>
      <c r="C64" s="1648"/>
      <c r="D64" s="69"/>
      <c r="E64" s="69"/>
    </row>
    <row r="65" spans="1:3" ht="26.25" customHeight="1" thickBot="1">
      <c r="A65" s="754" t="s">
        <v>1711</v>
      </c>
      <c r="B65" s="107" t="s">
        <v>1479</v>
      </c>
      <c r="C65" s="736" t="s">
        <v>1486</v>
      </c>
    </row>
    <row r="66" spans="1:3" ht="26.25" customHeight="1" thickBot="1">
      <c r="A66" s="754" t="s">
        <v>1552</v>
      </c>
      <c r="B66" s="107" t="s">
        <v>1474</v>
      </c>
      <c r="C66" s="736" t="s">
        <v>1482</v>
      </c>
    </row>
    <row r="67" spans="1:3" ht="26.25" customHeight="1" thickBot="1">
      <c r="A67" s="754" t="s">
        <v>1710</v>
      </c>
      <c r="B67" s="107" t="s">
        <v>1478</v>
      </c>
      <c r="C67" s="736" t="s">
        <v>1485</v>
      </c>
    </row>
    <row r="68" spans="1:3" ht="26.25" customHeight="1" thickBot="1">
      <c r="A68" s="754" t="s">
        <v>1551</v>
      </c>
      <c r="B68" s="107" t="s">
        <v>1480</v>
      </c>
      <c r="C68" s="736" t="s">
        <v>1481</v>
      </c>
    </row>
    <row r="69" spans="1:3" ht="26.25" customHeight="1" thickBot="1">
      <c r="A69" s="754" t="s">
        <v>1709</v>
      </c>
      <c r="B69" s="107" t="s">
        <v>1477</v>
      </c>
      <c r="C69" s="736" t="s">
        <v>1484</v>
      </c>
    </row>
    <row r="70" spans="1:3" ht="26.25" customHeight="1" thickBot="1">
      <c r="A70" s="754" t="s">
        <v>1554</v>
      </c>
      <c r="B70" s="107" t="s">
        <v>1476</v>
      </c>
      <c r="C70" s="736" t="s">
        <v>1483</v>
      </c>
    </row>
    <row r="71" spans="1:3" ht="26.25" customHeight="1" thickBot="1">
      <c r="A71" s="754" t="s">
        <v>1538</v>
      </c>
      <c r="B71" s="107" t="s">
        <v>1539</v>
      </c>
      <c r="C71" s="736" t="s">
        <v>1473</v>
      </c>
    </row>
    <row r="72" spans="1:3" ht="26.25" customHeight="1" thickBot="1">
      <c r="A72" s="754" t="s">
        <v>1553</v>
      </c>
      <c r="B72" s="107" t="s">
        <v>1475</v>
      </c>
      <c r="C72" s="735"/>
    </row>
  </sheetData>
  <sheetProtection sheet="1" objects="1" scenarios="1"/>
  <mergeCells count="5">
    <mergeCell ref="A64:C64"/>
    <mergeCell ref="A1:C1"/>
    <mergeCell ref="A24:C24"/>
    <mergeCell ref="A36:C36"/>
    <mergeCell ref="A54:C54"/>
  </mergeCells>
  <phoneticPr fontId="26" type="noConversion"/>
  <hyperlinks>
    <hyperlink ref="C8" r:id="rId1" display="http://193.170.148.70/silvavoc/search.asp"/>
    <hyperlink ref="C12" r:id="rId2" display="http://unece.org/trade/timber/mis/jfsq/2007/def2007e.doc"/>
    <hyperlink ref="C13" r:id="rId3" display="JOINT FAO/ECE/EUROSTAT/ITTO QUESTIONNAIRE"/>
    <hyperlink ref="C15" r:id="rId4" display="JOINT FAO/ECE/EUROSTAT/ITTO QUESTIONNAIRE"/>
    <hyperlink ref="C16" r:id="rId5" display="http://unece.org/trade/timber/mis/jfsq/2007/def2007e.doc"/>
    <hyperlink ref="C19" r:id="rId6"/>
    <hyperlink ref="C29" r:id="rId7" display="ftp://ftp.fao.org/docrep/fao/010/i0139e/i0139e00.pdf"/>
    <hyperlink ref="C30" r:id="rId8" display="ftp://ftp.fao.org/docrep/fao/010/i0139e/i0139e00.pdf"/>
    <hyperlink ref="C34" r:id="rId9"/>
    <hyperlink ref="C22" r:id="rId10"/>
    <hyperlink ref="C7" r:id="rId11" display="FAO 2005 - Global Forest Resources Assessment Update 2005 – Terms and Definitions"/>
    <hyperlink ref="C10" r:id="rId12" display="FAO 2005 - Global Forest Resources Assessment Update 2005 – Terms and Definitions"/>
    <hyperlink ref="C4" r:id="rId13"/>
    <hyperlink ref="C11" r:id="rId14" display="FAO 2005 - Global Forest Resources Assessment Update 2005 – Terms and Definitions"/>
    <hyperlink ref="C56" r:id="rId15"/>
    <hyperlink ref="C5:C6" r:id="rId16" display="MCPFE “STATE OF EUROPE’S FORESTS 2007”"/>
    <hyperlink ref="C37" r:id="rId17"/>
    <hyperlink ref="C23" r:id="rId18"/>
    <hyperlink ref="C20" r:id="rId19" display="Unified Bioenergy Terminology"/>
    <hyperlink ref="C33" r:id="rId20"/>
    <hyperlink ref="C26" r:id="rId21" display="JOINT FAO/ECE/EUROSTAT/ITTO QUESTIONNAIRE"/>
    <hyperlink ref="B32" r:id="rId22" location="Energy" display="Energy"/>
    <hyperlink ref="C32" r:id="rId23"/>
    <hyperlink ref="C31" r:id="rId24"/>
    <hyperlink ref="C35" r:id="rId25"/>
    <hyperlink ref="C61" r:id="rId26" display="UK Biomass Energy Centre"/>
    <hyperlink ref="C57" r:id="rId27" display="Manual Wood Fuel Parameters Version 1.6. english"/>
    <hyperlink ref="C58" r:id="rId28" display="Manual Wood Fuel Parameters Version 1.6. english"/>
    <hyperlink ref="C18" r:id="rId29" display="Unified Bioenergy Terminology"/>
    <hyperlink ref="C55" r:id="rId30" display="Unified Bioenergy Terminology"/>
    <hyperlink ref="C63" r:id="rId31"/>
    <hyperlink ref="C40" r:id="rId32"/>
    <hyperlink ref="C39" r:id="rId33"/>
    <hyperlink ref="C38" r:id="rId34"/>
    <hyperlink ref="C68" r:id="rId35"/>
    <hyperlink ref="C66" r:id="rId36"/>
    <hyperlink ref="C70" r:id="rId37"/>
    <hyperlink ref="C69" r:id="rId38"/>
    <hyperlink ref="C67" r:id="rId39"/>
    <hyperlink ref="C65" r:id="rId40" display="http://eur-lex.europa.eu/LexUriServ/site/en/oj/2000/l_226/l_22620000906en00030024.pdf"/>
    <hyperlink ref="C25" r:id="rId41" display="Unified Bioenergy Terminology"/>
    <hyperlink ref="C28" r:id="rId42" display="Unified Bioenergy Terminology"/>
    <hyperlink ref="C71" r:id="rId43"/>
    <hyperlink ref="C59" r:id="rId44" display="Manual Wood Fuel Parameters Version 1.6. english"/>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14" max="2" man="1"/>
    <brk id="23" max="2" man="1"/>
    <brk id="35" max="2" man="1"/>
    <brk id="53" max="2" man="1"/>
  </rowBreaks>
  <drawing r:id="rId4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B41"/>
  <sheetViews>
    <sheetView showGridLines="0" zoomScaleNormal="100" workbookViewId="0"/>
  </sheetViews>
  <sheetFormatPr defaultColWidth="11.42578125" defaultRowHeight="12.75"/>
  <cols>
    <col min="1" max="1" width="63.28515625" customWidth="1"/>
    <col min="2" max="2" width="61.5703125" style="9" customWidth="1"/>
  </cols>
  <sheetData>
    <row r="1" spans="1:2" ht="24" thickBot="1">
      <c r="A1" s="723" t="s">
        <v>1758</v>
      </c>
    </row>
    <row r="3" spans="1:2">
      <c r="A3" t="s">
        <v>2126</v>
      </c>
    </row>
    <row r="4" spans="1:2" ht="13.5" thickBot="1"/>
    <row r="5" spans="1:2" ht="15.75" thickBot="1">
      <c r="A5" s="999" t="s">
        <v>2113</v>
      </c>
      <c r="B5" s="1000"/>
    </row>
    <row r="6" spans="1:2">
      <c r="A6" s="1669" t="s">
        <v>2186</v>
      </c>
      <c r="B6" s="1666" t="s">
        <v>2187</v>
      </c>
    </row>
    <row r="7" spans="1:2">
      <c r="A7" s="1658"/>
      <c r="B7" s="1668"/>
    </row>
    <row r="8" spans="1:2" ht="12.75" customHeight="1">
      <c r="A8" s="1656" t="s">
        <v>2188</v>
      </c>
      <c r="B8" s="1654" t="s">
        <v>2189</v>
      </c>
    </row>
    <row r="9" spans="1:2">
      <c r="A9" s="1658"/>
      <c r="B9" s="1668"/>
    </row>
    <row r="10" spans="1:2" ht="12.75" customHeight="1">
      <c r="A10" s="1656" t="s">
        <v>2190</v>
      </c>
      <c r="B10" s="1654" t="s">
        <v>2191</v>
      </c>
    </row>
    <row r="11" spans="1:2" ht="13.5" thickBot="1">
      <c r="A11" s="1662"/>
      <c r="B11" s="1655"/>
    </row>
    <row r="12" spans="1:2" ht="13.5" thickBot="1">
      <c r="A12" s="1001"/>
      <c r="B12" s="1000"/>
    </row>
    <row r="13" spans="1:2" ht="15.75" thickBot="1">
      <c r="A13" s="999" t="s">
        <v>2114</v>
      </c>
      <c r="B13" s="1000"/>
    </row>
    <row r="14" spans="1:2">
      <c r="A14" s="1002" t="s">
        <v>2115</v>
      </c>
      <c r="B14" s="1003" t="s">
        <v>2192</v>
      </c>
    </row>
    <row r="15" spans="1:2">
      <c r="A15" s="1004" t="s">
        <v>2116</v>
      </c>
      <c r="B15" s="1005" t="s">
        <v>2192</v>
      </c>
    </row>
    <row r="16" spans="1:2">
      <c r="A16" s="1006" t="s">
        <v>2193</v>
      </c>
      <c r="B16" s="1007" t="s">
        <v>2194</v>
      </c>
    </row>
    <row r="17" spans="1:2" ht="13.5" thickBot="1">
      <c r="A17" s="1008" t="s">
        <v>2195</v>
      </c>
      <c r="B17" s="1009" t="s">
        <v>2196</v>
      </c>
    </row>
    <row r="18" spans="1:2" ht="13.5" thickBot="1">
      <c r="A18" s="1001"/>
      <c r="B18" s="1000"/>
    </row>
    <row r="19" spans="1:2" ht="15.75" thickBot="1">
      <c r="A19" s="999" t="s">
        <v>2117</v>
      </c>
      <c r="B19" s="1000"/>
    </row>
    <row r="20" spans="1:2">
      <c r="A20" s="1010" t="s">
        <v>2197</v>
      </c>
      <c r="B20" s="1011" t="s">
        <v>2198</v>
      </c>
    </row>
    <row r="21" spans="1:2" ht="12.75" customHeight="1">
      <c r="A21" s="1656" t="s">
        <v>2199</v>
      </c>
      <c r="B21" s="1651" t="s">
        <v>2200</v>
      </c>
    </row>
    <row r="22" spans="1:2">
      <c r="A22" s="1657"/>
      <c r="B22" s="1659"/>
    </row>
    <row r="23" spans="1:2">
      <c r="A23" s="1658"/>
      <c r="B23" s="1652"/>
    </row>
    <row r="24" spans="1:2" ht="13.5" customHeight="1">
      <c r="A24" s="1660" t="s">
        <v>2118</v>
      </c>
      <c r="B24" s="1656" t="s">
        <v>2201</v>
      </c>
    </row>
    <row r="25" spans="1:2" ht="13.5" thickBot="1">
      <c r="A25" s="1661"/>
      <c r="B25" s="1662"/>
    </row>
    <row r="26" spans="1:2" ht="13.5" thickBot="1">
      <c r="A26" s="1012"/>
      <c r="B26" s="1000"/>
    </row>
    <row r="27" spans="1:2" ht="15.75" thickBot="1">
      <c r="A27" s="999" t="s">
        <v>2119</v>
      </c>
      <c r="B27" s="1000"/>
    </row>
    <row r="28" spans="1:2" ht="12.75" customHeight="1">
      <c r="A28" s="1663" t="s">
        <v>2202</v>
      </c>
      <c r="B28" s="1666" t="s">
        <v>2203</v>
      </c>
    </row>
    <row r="29" spans="1:2">
      <c r="A29" s="1664"/>
      <c r="B29" s="1667"/>
    </row>
    <row r="30" spans="1:2">
      <c r="A30" s="1665"/>
      <c r="B30" s="1668"/>
    </row>
    <row r="31" spans="1:2" ht="13.5" customHeight="1">
      <c r="A31" s="1649" t="s">
        <v>2204</v>
      </c>
      <c r="B31" s="1651" t="s">
        <v>2205</v>
      </c>
    </row>
    <row r="32" spans="1:2">
      <c r="A32" s="1650"/>
      <c r="B32" s="1652"/>
    </row>
    <row r="33" spans="1:2" ht="13.5" customHeight="1">
      <c r="A33" s="1649" t="s">
        <v>2206</v>
      </c>
      <c r="B33" s="1654" t="s">
        <v>2207</v>
      </c>
    </row>
    <row r="34" spans="1:2" ht="13.5" thickBot="1">
      <c r="A34" s="1653"/>
      <c r="B34" s="1655"/>
    </row>
    <row r="35" spans="1:2" ht="13.5" thickBot="1">
      <c r="A35" s="1012"/>
      <c r="B35" s="1000"/>
    </row>
    <row r="36" spans="1:2" ht="15.75" thickBot="1">
      <c r="A36" s="999" t="s">
        <v>2120</v>
      </c>
      <c r="B36" s="1000"/>
    </row>
    <row r="37" spans="1:2" ht="25.5">
      <c r="A37" s="1013" t="s">
        <v>2121</v>
      </c>
      <c r="B37" s="1014" t="s">
        <v>2208</v>
      </c>
    </row>
    <row r="38" spans="1:2" ht="12.75" customHeight="1">
      <c r="A38" s="1649" t="s">
        <v>2122</v>
      </c>
      <c r="B38" s="1651" t="s">
        <v>2209</v>
      </c>
    </row>
    <row r="39" spans="1:2">
      <c r="A39" s="1650"/>
      <c r="B39" s="1652"/>
    </row>
    <row r="40" spans="1:2" ht="25.5">
      <c r="A40" s="1006" t="s">
        <v>2210</v>
      </c>
      <c r="B40" s="1015" t="s">
        <v>2211</v>
      </c>
    </row>
    <row r="41" spans="1:2" ht="26.25" thickBot="1">
      <c r="A41" s="1008" t="s">
        <v>2212</v>
      </c>
      <c r="B41" s="1016" t="s">
        <v>2213</v>
      </c>
    </row>
  </sheetData>
  <mergeCells count="18">
    <mergeCell ref="A6:A7"/>
    <mergeCell ref="B6:B7"/>
    <mergeCell ref="A8:A9"/>
    <mergeCell ref="B8:B9"/>
    <mergeCell ref="A10:A11"/>
    <mergeCell ref="B10:B11"/>
    <mergeCell ref="A21:A23"/>
    <mergeCell ref="B21:B23"/>
    <mergeCell ref="A24:A25"/>
    <mergeCell ref="B24:B25"/>
    <mergeCell ref="A28:A30"/>
    <mergeCell ref="B28:B30"/>
    <mergeCell ref="A31:A32"/>
    <mergeCell ref="B31:B32"/>
    <mergeCell ref="A33:A34"/>
    <mergeCell ref="B33:B34"/>
    <mergeCell ref="A38:A39"/>
    <mergeCell ref="B38:B39"/>
  </mergeCells>
  <phoneticPr fontId="26" type="noConversion"/>
  <hyperlinks>
    <hyperlink ref="B14" r:id="rId1" display="International Energy Agency (IEA) data, 2009"/>
    <hyperlink ref="B15" r:id="rId2" display="International Energy Agency (IEA) data, 2009 "/>
  </hyperlinks>
  <pageMargins left="0.74803149606299213" right="0.74803149606299213" top="0.98425196850393704" bottom="0.98425196850393704" header="0.51181102362204722" footer="0.51181102362204722"/>
  <pageSetup paperSize="9" scale="66" orientation="landscape"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007"/>
  <sheetViews>
    <sheetView topLeftCell="B1" workbookViewId="0">
      <selection activeCell="B24" sqref="B24"/>
    </sheetView>
  </sheetViews>
  <sheetFormatPr defaultRowHeight="12.75"/>
  <cols>
    <col min="1" max="1" width="42.7109375" style="558" customWidth="1"/>
    <col min="2" max="2" width="21.140625" style="153" bestFit="1" customWidth="1"/>
    <col min="3" max="3" width="7.85546875" style="153" customWidth="1"/>
    <col min="4" max="4" width="24.28515625" style="153" bestFit="1" customWidth="1"/>
    <col min="5" max="9" width="9.140625" style="153"/>
    <col min="10" max="10" width="11.7109375" style="572" bestFit="1" customWidth="1"/>
    <col min="11" max="11" width="17.5703125" style="153" customWidth="1"/>
    <col min="12" max="12" width="22.7109375" style="153" customWidth="1"/>
    <col min="13" max="13" width="14" style="571" customWidth="1"/>
    <col min="14" max="14" width="9.140625" style="153"/>
    <col min="15" max="15" width="62.85546875" style="153" customWidth="1"/>
    <col min="16" max="16384" width="9.140625" style="153"/>
  </cols>
  <sheetData>
    <row r="1" spans="1:16">
      <c r="A1" s="558" t="s">
        <v>1819</v>
      </c>
      <c r="B1" s="153" t="s">
        <v>794</v>
      </c>
      <c r="C1" s="153" t="s">
        <v>795</v>
      </c>
      <c r="D1" s="153" t="s">
        <v>796</v>
      </c>
      <c r="E1" s="153" t="s">
        <v>797</v>
      </c>
      <c r="F1" s="153" t="s">
        <v>798</v>
      </c>
      <c r="G1" s="153" t="s">
        <v>799</v>
      </c>
      <c r="H1" s="153" t="s">
        <v>800</v>
      </c>
      <c r="I1" s="153" t="s">
        <v>1633</v>
      </c>
      <c r="J1" s="572" t="s">
        <v>1820</v>
      </c>
      <c r="K1" s="153" t="s">
        <v>802</v>
      </c>
      <c r="L1" s="153" t="s">
        <v>803</v>
      </c>
      <c r="M1" s="571" t="s">
        <v>804</v>
      </c>
      <c r="N1" s="153" t="s">
        <v>805</v>
      </c>
      <c r="O1" s="153" t="s">
        <v>806</v>
      </c>
      <c r="P1" s="1082" t="s">
        <v>3847</v>
      </c>
    </row>
    <row r="2" spans="1:16">
      <c r="A2" s="558" t="str">
        <f>B2&amp;"-"&amp;C2&amp;"-"&amp;D2&amp;"-"&amp;I2</f>
        <v>Albania-2011-0-4-1000 m3</v>
      </c>
      <c r="B2" s="153" t="s">
        <v>1560</v>
      </c>
      <c r="C2" s="153">
        <v>2011</v>
      </c>
      <c r="D2" s="153" t="s">
        <v>2184</v>
      </c>
      <c r="E2" s="153" t="s">
        <v>809</v>
      </c>
      <c r="F2" s="153" t="s">
        <v>810</v>
      </c>
      <c r="I2" s="153" t="s">
        <v>811</v>
      </c>
      <c r="J2" s="572">
        <v>1160.002230773521</v>
      </c>
      <c r="O2" s="153" t="s">
        <v>2185</v>
      </c>
    </row>
    <row r="3" spans="1:16">
      <c r="A3" s="558" t="str">
        <f t="shared" ref="A3:A66" si="0">B3&amp;"-"&amp;C3&amp;"-"&amp;D3&amp;"-"&amp;I3</f>
        <v>Armenia-2011-0-4-1000 m3</v>
      </c>
      <c r="B3" s="153" t="s">
        <v>1647</v>
      </c>
      <c r="C3" s="153">
        <v>2011</v>
      </c>
      <c r="D3" s="153" t="s">
        <v>2184</v>
      </c>
      <c r="E3" s="153" t="s">
        <v>809</v>
      </c>
      <c r="F3" s="153" t="s">
        <v>810</v>
      </c>
      <c r="I3" s="153" t="s">
        <v>811</v>
      </c>
      <c r="J3" s="572">
        <v>2074.3559999999998</v>
      </c>
      <c r="O3" s="153" t="s">
        <v>2185</v>
      </c>
    </row>
    <row r="4" spans="1:16">
      <c r="A4" s="558" t="str">
        <f t="shared" si="0"/>
        <v>Austria-2011-0-4-1000 m3</v>
      </c>
      <c r="B4" s="153" t="s">
        <v>1561</v>
      </c>
      <c r="C4" s="153">
        <v>2011</v>
      </c>
      <c r="D4" s="153" t="s">
        <v>2184</v>
      </c>
      <c r="E4" s="153" t="s">
        <v>809</v>
      </c>
      <c r="F4" s="153" t="s">
        <v>810</v>
      </c>
      <c r="I4" s="153" t="s">
        <v>811</v>
      </c>
      <c r="J4" s="572">
        <v>20107.281735863413</v>
      </c>
      <c r="O4" s="153" t="s">
        <v>2185</v>
      </c>
    </row>
    <row r="5" spans="1:16">
      <c r="A5" s="558" t="str">
        <f t="shared" si="0"/>
        <v>Belarus-2011-0-4-1000 m3</v>
      </c>
      <c r="B5" s="153" t="s">
        <v>1649</v>
      </c>
      <c r="C5" s="153">
        <v>2011</v>
      </c>
      <c r="D5" s="153" t="s">
        <v>2184</v>
      </c>
      <c r="E5" s="153" t="s">
        <v>809</v>
      </c>
      <c r="F5" s="153" t="s">
        <v>810</v>
      </c>
      <c r="I5" s="153" t="s">
        <v>811</v>
      </c>
      <c r="J5" s="576" t="s">
        <v>2106</v>
      </c>
      <c r="K5" s="153" t="s">
        <v>1674</v>
      </c>
      <c r="O5" s="153" t="s">
        <v>2185</v>
      </c>
    </row>
    <row r="6" spans="1:16">
      <c r="A6" s="558" t="str">
        <f t="shared" si="0"/>
        <v>Belgium-2011-0-4-1000 m3</v>
      </c>
      <c r="B6" s="153" t="s">
        <v>1562</v>
      </c>
      <c r="C6" s="153">
        <v>2011</v>
      </c>
      <c r="D6" s="153" t="s">
        <v>2184</v>
      </c>
      <c r="E6" s="153" t="s">
        <v>809</v>
      </c>
      <c r="F6" s="153" t="s">
        <v>810</v>
      </c>
      <c r="I6" s="153" t="s">
        <v>811</v>
      </c>
      <c r="J6" s="576" t="s">
        <v>2106</v>
      </c>
      <c r="K6" s="153" t="s">
        <v>1674</v>
      </c>
      <c r="O6" s="153" t="s">
        <v>2185</v>
      </c>
    </row>
    <row r="7" spans="1:16">
      <c r="A7" s="558" t="str">
        <f t="shared" si="0"/>
        <v>Bosnia and Herzegovina-2011-0-4-1000 m3</v>
      </c>
      <c r="B7" s="153" t="s">
        <v>1445</v>
      </c>
      <c r="C7" s="153">
        <v>2011</v>
      </c>
      <c r="D7" s="153" t="s">
        <v>2184</v>
      </c>
      <c r="E7" s="153" t="s">
        <v>809</v>
      </c>
      <c r="F7" s="153" t="s">
        <v>810</v>
      </c>
      <c r="I7" s="153" t="s">
        <v>811</v>
      </c>
      <c r="J7" s="576">
        <v>1166.4924275184651</v>
      </c>
      <c r="K7" s="153" t="s">
        <v>1674</v>
      </c>
      <c r="O7" s="153" t="s">
        <v>2185</v>
      </c>
    </row>
    <row r="8" spans="1:16">
      <c r="A8" s="558" t="str">
        <f t="shared" si="0"/>
        <v>Bulgaria-2011-0-4-1000 m3</v>
      </c>
      <c r="B8" s="153" t="s">
        <v>1446</v>
      </c>
      <c r="C8" s="153">
        <v>2011</v>
      </c>
      <c r="D8" s="153" t="s">
        <v>2184</v>
      </c>
      <c r="E8" s="153" t="s">
        <v>809</v>
      </c>
      <c r="F8" s="153" t="s">
        <v>810</v>
      </c>
      <c r="I8" s="153" t="s">
        <v>811</v>
      </c>
      <c r="J8" s="576" t="s">
        <v>2106</v>
      </c>
      <c r="K8" s="153" t="s">
        <v>1674</v>
      </c>
      <c r="O8" s="153" t="s">
        <v>2185</v>
      </c>
    </row>
    <row r="9" spans="1:16">
      <c r="A9" s="558" t="str">
        <f t="shared" si="0"/>
        <v>Canada-2011-0-4-1000 m3</v>
      </c>
      <c r="B9" s="153" t="s">
        <v>1659</v>
      </c>
      <c r="C9" s="153">
        <v>2011</v>
      </c>
      <c r="D9" s="153" t="s">
        <v>2184</v>
      </c>
      <c r="E9" s="153" t="s">
        <v>809</v>
      </c>
      <c r="F9" s="153" t="s">
        <v>810</v>
      </c>
      <c r="I9" s="153" t="s">
        <v>811</v>
      </c>
      <c r="J9" s="576">
        <v>71093.12230215827</v>
      </c>
      <c r="K9" s="153" t="s">
        <v>1674</v>
      </c>
      <c r="O9" s="153" t="s">
        <v>2185</v>
      </c>
    </row>
    <row r="10" spans="1:16">
      <c r="A10" s="558" t="str">
        <f t="shared" si="0"/>
        <v>Cyprus-2011-0-4-1000 m3</v>
      </c>
      <c r="B10" s="153" t="s">
        <v>1448</v>
      </c>
      <c r="C10" s="153">
        <v>2011</v>
      </c>
      <c r="D10" s="153" t="s">
        <v>2184</v>
      </c>
      <c r="E10" s="153" t="s">
        <v>809</v>
      </c>
      <c r="F10" s="153" t="s">
        <v>810</v>
      </c>
      <c r="I10" s="153" t="s">
        <v>811</v>
      </c>
      <c r="J10" s="576">
        <v>79.441247002398086</v>
      </c>
      <c r="K10" s="153" t="s">
        <v>1674</v>
      </c>
      <c r="O10" s="153" t="s">
        <v>2185</v>
      </c>
    </row>
    <row r="11" spans="1:16">
      <c r="A11" s="558" t="str">
        <f t="shared" si="0"/>
        <v>Czech Republic-2011-0-4-1000 m3</v>
      </c>
      <c r="B11" s="153" t="s">
        <v>1449</v>
      </c>
      <c r="C11" s="153">
        <v>2011</v>
      </c>
      <c r="D11" s="153" t="s">
        <v>2184</v>
      </c>
      <c r="E11" s="153" t="s">
        <v>809</v>
      </c>
      <c r="F11" s="153" t="s">
        <v>810</v>
      </c>
      <c r="I11" s="153" t="s">
        <v>811</v>
      </c>
      <c r="J11" s="576">
        <v>9055.7391394809747</v>
      </c>
      <c r="K11" s="153" t="s">
        <v>1674</v>
      </c>
      <c r="O11" s="153" t="s">
        <v>2185</v>
      </c>
    </row>
    <row r="12" spans="1:16">
      <c r="A12" s="558" t="str">
        <f t="shared" si="0"/>
        <v>Denmark-2011-0-4-1000 m3</v>
      </c>
      <c r="B12" s="153" t="s">
        <v>1450</v>
      </c>
      <c r="C12" s="153">
        <v>2011</v>
      </c>
      <c r="D12" s="153" t="s">
        <v>2184</v>
      </c>
      <c r="E12" s="153" t="s">
        <v>809</v>
      </c>
      <c r="F12" s="153" t="s">
        <v>810</v>
      </c>
      <c r="I12" s="153" t="s">
        <v>811</v>
      </c>
      <c r="J12" s="576">
        <v>7390.9911462829723</v>
      </c>
      <c r="K12" s="153" t="s">
        <v>1674</v>
      </c>
      <c r="O12" s="153" t="s">
        <v>2185</v>
      </c>
    </row>
    <row r="13" spans="1:16">
      <c r="A13" s="558" t="str">
        <f t="shared" si="0"/>
        <v>Estonia-2011-0-4-1000 m3</v>
      </c>
      <c r="B13" s="153" t="s">
        <v>1451</v>
      </c>
      <c r="C13" s="153">
        <v>2011</v>
      </c>
      <c r="D13" s="153" t="s">
        <v>2184</v>
      </c>
      <c r="E13" s="153" t="s">
        <v>809</v>
      </c>
      <c r="F13" s="153" t="s">
        <v>810</v>
      </c>
      <c r="I13" s="153" t="s">
        <v>811</v>
      </c>
      <c r="J13" s="576">
        <v>4565.1285224272997</v>
      </c>
      <c r="K13" s="153" t="s">
        <v>1674</v>
      </c>
      <c r="O13" s="153" t="s">
        <v>2185</v>
      </c>
    </row>
    <row r="14" spans="1:16">
      <c r="A14" s="558" t="str">
        <f t="shared" si="0"/>
        <v>Finland-2011-0-4-1000 m3</v>
      </c>
      <c r="B14" s="153" t="s">
        <v>1452</v>
      </c>
      <c r="C14" s="153">
        <v>2011</v>
      </c>
      <c r="D14" s="153" t="s">
        <v>2184</v>
      </c>
      <c r="E14" s="153" t="s">
        <v>809</v>
      </c>
      <c r="F14" s="153" t="s">
        <v>810</v>
      </c>
      <c r="I14" s="153" t="s">
        <v>811</v>
      </c>
      <c r="J14" s="576">
        <v>36357.165133208851</v>
      </c>
      <c r="K14" s="153" t="s">
        <v>1674</v>
      </c>
      <c r="O14" s="153" t="s">
        <v>2185</v>
      </c>
    </row>
    <row r="15" spans="1:16">
      <c r="A15" s="558" t="str">
        <f t="shared" si="0"/>
        <v>France-2011-0-4-1000 m3</v>
      </c>
      <c r="B15" s="153" t="s">
        <v>1453</v>
      </c>
      <c r="C15" s="153">
        <v>2011</v>
      </c>
      <c r="D15" s="153" t="s">
        <v>2184</v>
      </c>
      <c r="E15" s="153" t="s">
        <v>809</v>
      </c>
      <c r="F15" s="153" t="s">
        <v>810</v>
      </c>
      <c r="I15" s="153" t="s">
        <v>811</v>
      </c>
      <c r="J15" s="576">
        <v>40273.640585960398</v>
      </c>
      <c r="K15" s="153" t="s">
        <v>1674</v>
      </c>
      <c r="O15" s="153" t="s">
        <v>2185</v>
      </c>
    </row>
    <row r="16" spans="1:16">
      <c r="A16" s="558" t="str">
        <f t="shared" si="0"/>
        <v>Germany-2011-0-4-1000 m3</v>
      </c>
      <c r="B16" s="153" t="s">
        <v>1454</v>
      </c>
      <c r="C16" s="153">
        <v>2011</v>
      </c>
      <c r="D16" s="153" t="s">
        <v>2184</v>
      </c>
      <c r="E16" s="153" t="s">
        <v>809</v>
      </c>
      <c r="F16" s="153" t="s">
        <v>810</v>
      </c>
      <c r="I16" s="153" t="s">
        <v>811</v>
      </c>
      <c r="J16" s="576">
        <v>64019.232843545244</v>
      </c>
      <c r="K16" s="153" t="s">
        <v>1674</v>
      </c>
      <c r="O16" s="153" t="s">
        <v>2185</v>
      </c>
    </row>
    <row r="17" spans="1:15">
      <c r="A17" s="558" t="str">
        <f t="shared" si="0"/>
        <v>Iceland-2011-0-4-1000 m3</v>
      </c>
      <c r="B17" s="153" t="s">
        <v>1665</v>
      </c>
      <c r="C17" s="153">
        <v>2011</v>
      </c>
      <c r="D17" s="153" t="s">
        <v>2184</v>
      </c>
      <c r="E17" s="153" t="s">
        <v>809</v>
      </c>
      <c r="F17" s="153" t="s">
        <v>810</v>
      </c>
      <c r="I17" s="153" t="s">
        <v>811</v>
      </c>
      <c r="J17" s="576">
        <v>19.132509352517985</v>
      </c>
      <c r="K17" s="153" t="s">
        <v>1674</v>
      </c>
      <c r="O17" s="153" t="s">
        <v>2185</v>
      </c>
    </row>
    <row r="18" spans="1:15">
      <c r="A18" s="558" t="str">
        <f t="shared" si="0"/>
        <v>Ireland-2011-0-4-1000 m3</v>
      </c>
      <c r="B18" s="153" t="s">
        <v>1457</v>
      </c>
      <c r="C18" s="153">
        <v>2011</v>
      </c>
      <c r="D18" s="153" t="s">
        <v>2184</v>
      </c>
      <c r="E18" s="153" t="s">
        <v>809</v>
      </c>
      <c r="F18" s="153" t="s">
        <v>810</v>
      </c>
      <c r="I18" s="153" t="s">
        <v>811</v>
      </c>
      <c r="J18" s="576">
        <v>710.08153194724218</v>
      </c>
      <c r="K18" s="153" t="s">
        <v>1674</v>
      </c>
      <c r="O18" s="153" t="s">
        <v>2185</v>
      </c>
    </row>
    <row r="19" spans="1:15">
      <c r="A19" s="558" t="str">
        <f t="shared" si="0"/>
        <v>Italy-2011-0-4-1000 m3</v>
      </c>
      <c r="B19" s="153" t="s">
        <v>1459</v>
      </c>
      <c r="C19" s="153">
        <v>2011</v>
      </c>
      <c r="D19" s="153" t="s">
        <v>2184</v>
      </c>
      <c r="E19" s="153" t="s">
        <v>809</v>
      </c>
      <c r="F19" s="153" t="s">
        <v>810</v>
      </c>
      <c r="I19" s="153" t="s">
        <v>811</v>
      </c>
      <c r="J19" s="576">
        <v>11926.501393285371</v>
      </c>
      <c r="K19" s="153" t="s">
        <v>1674</v>
      </c>
      <c r="O19" s="153" t="s">
        <v>2185</v>
      </c>
    </row>
    <row r="20" spans="1:15">
      <c r="A20" s="558" t="str">
        <f t="shared" si="0"/>
        <v>Latvia-2011-0-4-1000 m3</v>
      </c>
      <c r="B20" s="153" t="s">
        <v>1460</v>
      </c>
      <c r="C20" s="153">
        <v>2011</v>
      </c>
      <c r="D20" s="153" t="s">
        <v>2184</v>
      </c>
      <c r="E20" s="153" t="s">
        <v>809</v>
      </c>
      <c r="F20" s="153" t="s">
        <v>810</v>
      </c>
      <c r="I20" s="153" t="s">
        <v>811</v>
      </c>
      <c r="J20" s="576" t="s">
        <v>2106</v>
      </c>
      <c r="K20" s="153" t="s">
        <v>1674</v>
      </c>
      <c r="O20" s="153" t="s">
        <v>2185</v>
      </c>
    </row>
    <row r="21" spans="1:15">
      <c r="A21" s="558" t="str">
        <f t="shared" si="0"/>
        <v>Liechtenstein-2011-0-4-1000 m3</v>
      </c>
      <c r="B21" s="153" t="s">
        <v>1461</v>
      </c>
      <c r="C21" s="153">
        <v>2011</v>
      </c>
      <c r="D21" s="153" t="s">
        <v>2184</v>
      </c>
      <c r="E21" s="153" t="s">
        <v>809</v>
      </c>
      <c r="F21" s="153" t="s">
        <v>810</v>
      </c>
      <c r="I21" s="153" t="s">
        <v>811</v>
      </c>
      <c r="J21" s="572" t="s">
        <v>2106</v>
      </c>
      <c r="K21" s="153" t="s">
        <v>1580</v>
      </c>
      <c r="O21" s="153" t="s">
        <v>2185</v>
      </c>
    </row>
    <row r="22" spans="1:15">
      <c r="A22" s="558" t="str">
        <f t="shared" si="0"/>
        <v>Lithuania-2011-0-4-1000 m3</v>
      </c>
      <c r="B22" s="153" t="s">
        <v>1462</v>
      </c>
      <c r="C22" s="153">
        <v>2011</v>
      </c>
      <c r="D22" s="153" t="s">
        <v>2184</v>
      </c>
      <c r="E22" s="153" t="s">
        <v>809</v>
      </c>
      <c r="F22" s="153" t="s">
        <v>810</v>
      </c>
      <c r="I22" s="153" t="s">
        <v>811</v>
      </c>
      <c r="J22" s="572" t="s">
        <v>2106</v>
      </c>
      <c r="K22" s="153" t="s">
        <v>1580</v>
      </c>
      <c r="O22" s="153" t="s">
        <v>2185</v>
      </c>
    </row>
    <row r="23" spans="1:15">
      <c r="A23" s="558" t="str">
        <f t="shared" si="0"/>
        <v>Luxembourg-2011-0-4-1000 m3</v>
      </c>
      <c r="B23" s="153" t="s">
        <v>1463</v>
      </c>
      <c r="C23" s="153">
        <v>2011</v>
      </c>
      <c r="D23" s="153" t="s">
        <v>2184</v>
      </c>
      <c r="E23" s="153" t="s">
        <v>809</v>
      </c>
      <c r="F23" s="153" t="s">
        <v>810</v>
      </c>
      <c r="I23" s="153" t="s">
        <v>811</v>
      </c>
      <c r="J23" s="572">
        <v>342.05346271581988</v>
      </c>
      <c r="K23" s="153" t="s">
        <v>1580</v>
      </c>
      <c r="O23" s="153" t="s">
        <v>2185</v>
      </c>
    </row>
    <row r="24" spans="1:15">
      <c r="A24" s="558" t="str">
        <f t="shared" si="0"/>
        <v>Netherlands-2011-0-4-1000 m3</v>
      </c>
      <c r="B24" s="153" t="s">
        <v>1464</v>
      </c>
      <c r="C24" s="153">
        <v>2011</v>
      </c>
      <c r="D24" s="153" t="s">
        <v>2184</v>
      </c>
      <c r="E24" s="153" t="s">
        <v>809</v>
      </c>
      <c r="F24" s="153" t="s">
        <v>810</v>
      </c>
      <c r="I24" s="153" t="s">
        <v>811</v>
      </c>
      <c r="J24" s="572">
        <v>5006.7049408171797</v>
      </c>
      <c r="K24" s="153" t="s">
        <v>1580</v>
      </c>
      <c r="O24" s="153" t="s">
        <v>2185</v>
      </c>
    </row>
    <row r="25" spans="1:15">
      <c r="A25" s="558" t="str">
        <f t="shared" si="0"/>
        <v>Norway-2011-0-4-1000 m3</v>
      </c>
      <c r="B25" s="153" t="s">
        <v>1465</v>
      </c>
      <c r="C25" s="153">
        <v>2011</v>
      </c>
      <c r="D25" s="153" t="s">
        <v>2184</v>
      </c>
      <c r="E25" s="153" t="s">
        <v>809</v>
      </c>
      <c r="F25" s="153" t="s">
        <v>810</v>
      </c>
      <c r="I25" s="153" t="s">
        <v>811</v>
      </c>
      <c r="J25" s="572">
        <v>5686.7817314148679</v>
      </c>
      <c r="K25" s="153" t="s">
        <v>1580</v>
      </c>
      <c r="O25" s="153" t="s">
        <v>2185</v>
      </c>
    </row>
    <row r="26" spans="1:15">
      <c r="A26" s="558" t="str">
        <f t="shared" si="0"/>
        <v>Poland-2011-0-4-1000 m3</v>
      </c>
      <c r="B26" s="153" t="s">
        <v>1466</v>
      </c>
      <c r="C26" s="153">
        <v>2011</v>
      </c>
      <c r="D26" s="153" t="s">
        <v>2184</v>
      </c>
      <c r="E26" s="153" t="s">
        <v>809</v>
      </c>
      <c r="F26" s="153" t="s">
        <v>810</v>
      </c>
      <c r="I26" s="153" t="s">
        <v>811</v>
      </c>
      <c r="J26" s="572">
        <v>9996.5508393285345</v>
      </c>
      <c r="K26" s="153" t="s">
        <v>1580</v>
      </c>
      <c r="O26" s="153" t="s">
        <v>2185</v>
      </c>
    </row>
    <row r="27" spans="1:15">
      <c r="A27" s="558" t="str">
        <f t="shared" si="0"/>
        <v>Romania-2011-0-4-1000 m3</v>
      </c>
      <c r="B27" s="153" t="s">
        <v>1468</v>
      </c>
      <c r="C27" s="153">
        <v>2011</v>
      </c>
      <c r="D27" s="153" t="s">
        <v>2184</v>
      </c>
      <c r="E27" s="153" t="s">
        <v>809</v>
      </c>
      <c r="F27" s="153" t="s">
        <v>810</v>
      </c>
      <c r="I27" s="153" t="s">
        <v>811</v>
      </c>
      <c r="J27" s="572">
        <v>17988.00959232614</v>
      </c>
      <c r="K27" s="153" t="s">
        <v>1674</v>
      </c>
      <c r="O27" s="153" t="s">
        <v>2185</v>
      </c>
    </row>
    <row r="28" spans="1:15">
      <c r="A28" s="558" t="str">
        <f t="shared" si="0"/>
        <v>Russian Federation-2011-0-4-1000 m3</v>
      </c>
      <c r="B28" s="153" t="s">
        <v>1654</v>
      </c>
      <c r="C28" s="153">
        <v>2011</v>
      </c>
      <c r="D28" s="153" t="s">
        <v>2184</v>
      </c>
      <c r="E28" s="153" t="s">
        <v>809</v>
      </c>
      <c r="F28" s="153" t="s">
        <v>810</v>
      </c>
      <c r="I28" s="153" t="s">
        <v>811</v>
      </c>
      <c r="J28" s="572" t="s">
        <v>2106</v>
      </c>
      <c r="K28" s="153" t="s">
        <v>1674</v>
      </c>
      <c r="O28" s="153" t="s">
        <v>2185</v>
      </c>
    </row>
    <row r="29" spans="1:15">
      <c r="A29" s="558" t="str">
        <f t="shared" si="0"/>
        <v>Serbia-2011-0-4-1000 m3</v>
      </c>
      <c r="B29" s="153" t="s">
        <v>1638</v>
      </c>
      <c r="C29" s="153">
        <v>2011</v>
      </c>
      <c r="D29" s="153" t="s">
        <v>2184</v>
      </c>
      <c r="E29" s="153" t="s">
        <v>809</v>
      </c>
      <c r="F29" s="153" t="s">
        <v>810</v>
      </c>
      <c r="I29" s="153" t="s">
        <v>811</v>
      </c>
      <c r="J29" s="572">
        <v>7068.4673619489513</v>
      </c>
      <c r="K29" s="153" t="s">
        <v>1580</v>
      </c>
      <c r="O29" s="153" t="s">
        <v>2185</v>
      </c>
    </row>
    <row r="30" spans="1:15">
      <c r="A30" s="558" t="str">
        <f t="shared" si="0"/>
        <v>Slovak Republic-2011-0-4-1000 m3</v>
      </c>
      <c r="B30" s="153" t="s">
        <v>1996</v>
      </c>
      <c r="C30" s="153">
        <v>2011</v>
      </c>
      <c r="D30" s="153" t="s">
        <v>2184</v>
      </c>
      <c r="E30" s="153" t="s">
        <v>809</v>
      </c>
      <c r="F30" s="153" t="s">
        <v>810</v>
      </c>
      <c r="I30" s="153" t="s">
        <v>811</v>
      </c>
      <c r="J30" s="572">
        <v>5502.7014257663186</v>
      </c>
      <c r="K30" s="153" t="s">
        <v>1674</v>
      </c>
      <c r="O30" s="153" t="s">
        <v>2185</v>
      </c>
    </row>
    <row r="31" spans="1:15">
      <c r="A31" s="558" t="str">
        <f t="shared" si="0"/>
        <v>Slovenia-2011-0-4-1000 m3</v>
      </c>
      <c r="B31" s="153" t="s">
        <v>1640</v>
      </c>
      <c r="C31" s="153">
        <v>2011</v>
      </c>
      <c r="D31" s="153" t="s">
        <v>2184</v>
      </c>
      <c r="E31" s="153" t="s">
        <v>809</v>
      </c>
      <c r="F31" s="153" t="s">
        <v>810</v>
      </c>
      <c r="I31" s="153" t="s">
        <v>811</v>
      </c>
      <c r="J31" s="572">
        <v>2254.3517116094554</v>
      </c>
      <c r="K31" s="153" t="s">
        <v>1580</v>
      </c>
      <c r="O31" s="153" t="s">
        <v>2185</v>
      </c>
    </row>
    <row r="32" spans="1:15">
      <c r="A32" s="558" t="str">
        <f t="shared" si="0"/>
        <v>Sweden-2011-0-4-1000 m3</v>
      </c>
      <c r="B32" s="153" t="s">
        <v>1642</v>
      </c>
      <c r="C32" s="153">
        <v>2011</v>
      </c>
      <c r="D32" s="153" t="s">
        <v>2184</v>
      </c>
      <c r="E32" s="153" t="s">
        <v>809</v>
      </c>
      <c r="F32" s="153" t="s">
        <v>810</v>
      </c>
      <c r="I32" s="153" t="s">
        <v>811</v>
      </c>
      <c r="J32" s="572">
        <v>48781.141818944838</v>
      </c>
      <c r="K32" s="153" t="s">
        <v>1580</v>
      </c>
      <c r="O32" s="153" t="s">
        <v>2185</v>
      </c>
    </row>
    <row r="33" spans="1:15">
      <c r="A33" s="558" t="str">
        <f t="shared" si="0"/>
        <v>Switzerland-2011-0-4-1000 m3</v>
      </c>
      <c r="B33" s="153" t="s">
        <v>1643</v>
      </c>
      <c r="C33" s="153">
        <v>2011</v>
      </c>
      <c r="D33" s="153" t="s">
        <v>2184</v>
      </c>
      <c r="E33" s="153" t="s">
        <v>809</v>
      </c>
      <c r="F33" s="153" t="s">
        <v>810</v>
      </c>
      <c r="I33" s="153" t="s">
        <v>811</v>
      </c>
      <c r="J33" s="572">
        <v>4139.5616574973228</v>
      </c>
      <c r="K33" s="153" t="s">
        <v>1580</v>
      </c>
      <c r="O33" s="153" t="s">
        <v>2185</v>
      </c>
    </row>
    <row r="34" spans="1:15">
      <c r="A34" s="558" t="str">
        <f t="shared" si="0"/>
        <v>Turkey-2011-0-4-1000 m3</v>
      </c>
      <c r="B34" s="153" t="s">
        <v>1645</v>
      </c>
      <c r="C34" s="153">
        <v>2011</v>
      </c>
      <c r="D34" s="153" t="s">
        <v>2184</v>
      </c>
      <c r="E34" s="153" t="s">
        <v>809</v>
      </c>
      <c r="F34" s="153" t="s">
        <v>810</v>
      </c>
      <c r="I34" s="153" t="s">
        <v>811</v>
      </c>
      <c r="J34" s="572">
        <v>21538.215669222864</v>
      </c>
      <c r="K34" s="153" t="s">
        <v>1580</v>
      </c>
      <c r="O34" s="153" t="s">
        <v>2185</v>
      </c>
    </row>
    <row r="35" spans="1:15">
      <c r="A35" s="558" t="str">
        <f t="shared" si="0"/>
        <v>Ukraine-2011-0-4-1000 m3</v>
      </c>
      <c r="B35" s="153" t="s">
        <v>1657</v>
      </c>
      <c r="C35" s="153">
        <v>2011</v>
      </c>
      <c r="D35" s="153" t="s">
        <v>2184</v>
      </c>
      <c r="E35" s="153" t="s">
        <v>809</v>
      </c>
      <c r="F35" s="153" t="s">
        <v>810</v>
      </c>
      <c r="I35" s="153" t="s">
        <v>811</v>
      </c>
      <c r="J35" s="572">
        <v>6182</v>
      </c>
      <c r="K35" s="153" t="s">
        <v>1580</v>
      </c>
      <c r="O35" s="153" t="s">
        <v>2185</v>
      </c>
    </row>
    <row r="36" spans="1:15">
      <c r="A36" s="558" t="str">
        <f t="shared" si="0"/>
        <v>United Kingdom-2011-0-4-1000 m3</v>
      </c>
      <c r="B36" s="153" t="s">
        <v>1646</v>
      </c>
      <c r="C36" s="153">
        <v>2011</v>
      </c>
      <c r="D36" s="153" t="s">
        <v>2184</v>
      </c>
      <c r="E36" s="153" t="s">
        <v>809</v>
      </c>
      <c r="F36" s="153" t="s">
        <v>810</v>
      </c>
      <c r="I36" s="153" t="s">
        <v>811</v>
      </c>
      <c r="J36" s="572">
        <v>10333.070198019766</v>
      </c>
      <c r="K36" s="153" t="s">
        <v>1580</v>
      </c>
      <c r="O36" s="153" t="s">
        <v>2185</v>
      </c>
    </row>
    <row r="37" spans="1:15">
      <c r="A37" s="558" t="str">
        <f t="shared" si="0"/>
        <v>United States-2011-0-4-1000 m3</v>
      </c>
      <c r="B37" s="153" t="s">
        <v>1660</v>
      </c>
      <c r="C37" s="153">
        <v>2011</v>
      </c>
      <c r="D37" s="153" t="s">
        <v>2184</v>
      </c>
      <c r="E37" s="153" t="s">
        <v>809</v>
      </c>
      <c r="F37" s="153" t="s">
        <v>810</v>
      </c>
      <c r="I37" s="153" t="s">
        <v>811</v>
      </c>
      <c r="J37" s="572">
        <v>206652.8020287671</v>
      </c>
      <c r="K37" s="153" t="s">
        <v>1580</v>
      </c>
      <c r="O37" s="153" t="s">
        <v>2185</v>
      </c>
    </row>
    <row r="38" spans="1:15">
      <c r="A38" s="558" t="str">
        <f t="shared" si="0"/>
        <v>Albania-2009-0-3-1000 m3</v>
      </c>
      <c r="B38" s="153" t="s">
        <v>1560</v>
      </c>
      <c r="C38" s="153">
        <v>2009</v>
      </c>
      <c r="D38" s="153" t="s">
        <v>817</v>
      </c>
      <c r="E38" s="153" t="s">
        <v>809</v>
      </c>
      <c r="F38" s="153" t="s">
        <v>810</v>
      </c>
      <c r="I38" s="153" t="s">
        <v>811</v>
      </c>
      <c r="J38" s="572" t="s">
        <v>2106</v>
      </c>
      <c r="K38" s="153" t="s">
        <v>1674</v>
      </c>
      <c r="O38" s="153" t="s">
        <v>818</v>
      </c>
    </row>
    <row r="39" spans="1:15">
      <c r="A39" s="558" t="str">
        <f t="shared" si="0"/>
        <v>Armenia-2009-0-3-1000 m3</v>
      </c>
      <c r="B39" s="153" t="s">
        <v>1647</v>
      </c>
      <c r="C39" s="153">
        <v>2009</v>
      </c>
      <c r="D39" s="153" t="s">
        <v>817</v>
      </c>
      <c r="E39" s="153" t="s">
        <v>809</v>
      </c>
      <c r="F39" s="153" t="s">
        <v>810</v>
      </c>
      <c r="I39" s="153" t="s">
        <v>811</v>
      </c>
      <c r="J39" s="572" t="s">
        <v>2106</v>
      </c>
      <c r="K39" s="153" t="s">
        <v>1674</v>
      </c>
      <c r="O39" s="153" t="s">
        <v>818</v>
      </c>
    </row>
    <row r="40" spans="1:15">
      <c r="A40" s="558" t="str">
        <f t="shared" si="0"/>
        <v>Austria-2009-0-3-1000 m3</v>
      </c>
      <c r="B40" s="153" t="s">
        <v>1561</v>
      </c>
      <c r="C40" s="153">
        <v>2009</v>
      </c>
      <c r="D40" s="153" t="s">
        <v>817</v>
      </c>
      <c r="E40" s="153" t="s">
        <v>809</v>
      </c>
      <c r="F40" s="153" t="s">
        <v>810</v>
      </c>
      <c r="I40" s="153" t="s">
        <v>811</v>
      </c>
      <c r="J40" s="572">
        <v>17733.946052753836</v>
      </c>
      <c r="K40" s="153" t="s">
        <v>1580</v>
      </c>
      <c r="O40" s="153" t="s">
        <v>818</v>
      </c>
    </row>
    <row r="41" spans="1:15">
      <c r="A41" s="558" t="str">
        <f t="shared" si="0"/>
        <v>Belarus-2009-0-3-1000 m3</v>
      </c>
      <c r="B41" s="153" t="s">
        <v>1649</v>
      </c>
      <c r="C41" s="153">
        <v>2009</v>
      </c>
      <c r="D41" s="153" t="s">
        <v>817</v>
      </c>
      <c r="E41" s="153" t="s">
        <v>809</v>
      </c>
      <c r="F41" s="153" t="s">
        <v>810</v>
      </c>
      <c r="I41" s="153" t="s">
        <v>811</v>
      </c>
      <c r="J41" s="572" t="s">
        <v>2106</v>
      </c>
      <c r="K41" s="153" t="s">
        <v>1674</v>
      </c>
      <c r="O41" s="153" t="s">
        <v>818</v>
      </c>
    </row>
    <row r="42" spans="1:15">
      <c r="A42" s="558" t="str">
        <f t="shared" si="0"/>
        <v>Belgium-2009-0-3-1000 m3</v>
      </c>
      <c r="B42" s="153" t="s">
        <v>1562</v>
      </c>
      <c r="C42" s="153">
        <v>2009</v>
      </c>
      <c r="D42" s="153" t="s">
        <v>817</v>
      </c>
      <c r="E42" s="153" t="s">
        <v>809</v>
      </c>
      <c r="F42" s="153" t="s">
        <v>810</v>
      </c>
      <c r="I42" s="153" t="s">
        <v>811</v>
      </c>
      <c r="J42" s="572">
        <v>2522.5616623483929</v>
      </c>
      <c r="K42" s="153" t="s">
        <v>1674</v>
      </c>
      <c r="O42" s="153" t="s">
        <v>818</v>
      </c>
    </row>
    <row r="43" spans="1:15">
      <c r="A43" s="558" t="str">
        <f t="shared" si="0"/>
        <v>Bosnia and Herzegovina-2009-0-3-1000 m3</v>
      </c>
      <c r="B43" s="153" t="s">
        <v>1445</v>
      </c>
      <c r="C43" s="153">
        <v>2009</v>
      </c>
      <c r="D43" s="153" t="s">
        <v>817</v>
      </c>
      <c r="E43" s="153" t="s">
        <v>809</v>
      </c>
      <c r="F43" s="153" t="s">
        <v>810</v>
      </c>
      <c r="I43" s="153" t="s">
        <v>811</v>
      </c>
      <c r="J43" s="572" t="s">
        <v>2106</v>
      </c>
      <c r="K43" s="153" t="s">
        <v>1580</v>
      </c>
      <c r="O43" s="153" t="s">
        <v>818</v>
      </c>
    </row>
    <row r="44" spans="1:15">
      <c r="A44" s="558" t="str">
        <f t="shared" si="0"/>
        <v>Bulgaria-2009-0-3-1000 m3</v>
      </c>
      <c r="B44" s="153" t="s">
        <v>1446</v>
      </c>
      <c r="C44" s="153">
        <v>2009</v>
      </c>
      <c r="D44" s="153" t="s">
        <v>817</v>
      </c>
      <c r="E44" s="153" t="s">
        <v>809</v>
      </c>
      <c r="F44" s="153" t="s">
        <v>810</v>
      </c>
      <c r="I44" s="153" t="s">
        <v>811</v>
      </c>
      <c r="J44" s="572" t="s">
        <v>2106</v>
      </c>
      <c r="K44" s="153" t="s">
        <v>1580</v>
      </c>
      <c r="O44" s="153" t="s">
        <v>818</v>
      </c>
    </row>
    <row r="45" spans="1:15">
      <c r="A45" s="558" t="str">
        <f t="shared" si="0"/>
        <v>Canada-2009-0-3-1000 m3</v>
      </c>
      <c r="B45" s="153" t="s">
        <v>1659</v>
      </c>
      <c r="C45" s="153">
        <v>2009</v>
      </c>
      <c r="D45" s="153" t="s">
        <v>817</v>
      </c>
      <c r="E45" s="153" t="s">
        <v>809</v>
      </c>
      <c r="F45" s="153" t="s">
        <v>810</v>
      </c>
      <c r="I45" s="153" t="s">
        <v>811</v>
      </c>
      <c r="J45" s="572">
        <v>47875.059952038362</v>
      </c>
      <c r="K45" s="153" t="s">
        <v>1580</v>
      </c>
      <c r="O45" s="153" t="s">
        <v>818</v>
      </c>
    </row>
    <row r="46" spans="1:15">
      <c r="A46" s="558" t="str">
        <f t="shared" si="0"/>
        <v>Cyprus-2009-0-3-1000 m3</v>
      </c>
      <c r="B46" s="153" t="s">
        <v>1448</v>
      </c>
      <c r="C46" s="153">
        <v>2009</v>
      </c>
      <c r="D46" s="153" t="s">
        <v>817</v>
      </c>
      <c r="E46" s="153" t="s">
        <v>809</v>
      </c>
      <c r="F46" s="153" t="s">
        <v>810</v>
      </c>
      <c r="I46" s="153" t="s">
        <v>811</v>
      </c>
      <c r="J46" s="572">
        <v>67.319883242206231</v>
      </c>
      <c r="K46" s="153" t="s">
        <v>1580</v>
      </c>
      <c r="O46" s="153" t="s">
        <v>818</v>
      </c>
    </row>
    <row r="47" spans="1:15">
      <c r="A47" s="558" t="str">
        <f t="shared" si="0"/>
        <v>Czech Republic-2009-0-3-1000 m3</v>
      </c>
      <c r="B47" s="153" t="s">
        <v>1449</v>
      </c>
      <c r="C47" s="153">
        <v>2009</v>
      </c>
      <c r="D47" s="153" t="s">
        <v>817</v>
      </c>
      <c r="E47" s="153" t="s">
        <v>809</v>
      </c>
      <c r="F47" s="153" t="s">
        <v>810</v>
      </c>
      <c r="I47" s="153" t="s">
        <v>811</v>
      </c>
      <c r="J47" s="572">
        <v>8356.3731544425591</v>
      </c>
      <c r="K47" s="153" t="s">
        <v>1580</v>
      </c>
      <c r="O47" s="153" t="s">
        <v>818</v>
      </c>
    </row>
    <row r="48" spans="1:15">
      <c r="A48" s="558" t="str">
        <f t="shared" si="0"/>
        <v>Denmark-2009-0-3-1000 m3</v>
      </c>
      <c r="B48" s="153" t="s">
        <v>1450</v>
      </c>
      <c r="C48" s="153">
        <v>2009</v>
      </c>
      <c r="D48" s="153" t="s">
        <v>817</v>
      </c>
      <c r="E48" s="153" t="s">
        <v>809</v>
      </c>
      <c r="F48" s="153" t="s">
        <v>810</v>
      </c>
      <c r="I48" s="153" t="s">
        <v>811</v>
      </c>
      <c r="J48" s="572" t="s">
        <v>2106</v>
      </c>
      <c r="K48" s="153" t="s">
        <v>1580</v>
      </c>
      <c r="O48" s="153" t="s">
        <v>818</v>
      </c>
    </row>
    <row r="49" spans="1:15">
      <c r="A49" s="558" t="str">
        <f t="shared" si="0"/>
        <v>Estonia-2009-0-3-1000 m3</v>
      </c>
      <c r="B49" s="153" t="s">
        <v>1451</v>
      </c>
      <c r="C49" s="153">
        <v>2009</v>
      </c>
      <c r="D49" s="153" t="s">
        <v>817</v>
      </c>
      <c r="E49" s="153" t="s">
        <v>809</v>
      </c>
      <c r="F49" s="153" t="s">
        <v>810</v>
      </c>
      <c r="I49" s="153" t="s">
        <v>811</v>
      </c>
      <c r="J49" s="572">
        <v>4322.9687992860827</v>
      </c>
      <c r="K49" s="153" t="s">
        <v>1580</v>
      </c>
      <c r="O49" s="153" t="s">
        <v>818</v>
      </c>
    </row>
    <row r="50" spans="1:15">
      <c r="A50" s="558" t="str">
        <f t="shared" si="0"/>
        <v>Finland-2009-0-3-1000 m3</v>
      </c>
      <c r="B50" s="153" t="s">
        <v>1452</v>
      </c>
      <c r="C50" s="153">
        <v>2009</v>
      </c>
      <c r="D50" s="153" t="s">
        <v>817</v>
      </c>
      <c r="E50" s="153" t="s">
        <v>809</v>
      </c>
      <c r="F50" s="153" t="s">
        <v>810</v>
      </c>
      <c r="I50" s="153" t="s">
        <v>811</v>
      </c>
      <c r="J50" s="572">
        <v>29805.661701370529</v>
      </c>
      <c r="K50" s="153" t="s">
        <v>1674</v>
      </c>
      <c r="O50" s="153" t="s">
        <v>818</v>
      </c>
    </row>
    <row r="51" spans="1:15">
      <c r="A51" s="558" t="str">
        <f t="shared" si="0"/>
        <v>France-2009-0-3-1000 m3</v>
      </c>
      <c r="B51" s="153" t="s">
        <v>1453</v>
      </c>
      <c r="C51" s="153">
        <v>2009</v>
      </c>
      <c r="D51" s="153" t="s">
        <v>817</v>
      </c>
      <c r="E51" s="153" t="s">
        <v>809</v>
      </c>
      <c r="F51" s="153" t="s">
        <v>810</v>
      </c>
      <c r="I51" s="153" t="s">
        <v>811</v>
      </c>
      <c r="J51" s="572">
        <v>43458.5108939606</v>
      </c>
      <c r="K51" s="153" t="s">
        <v>1674</v>
      </c>
      <c r="O51" s="153" t="s">
        <v>818</v>
      </c>
    </row>
    <row r="52" spans="1:15">
      <c r="A52" s="558" t="str">
        <f t="shared" si="0"/>
        <v>Germany-2009-0-3-1000 m3</v>
      </c>
      <c r="B52" s="153" t="s">
        <v>1454</v>
      </c>
      <c r="C52" s="153">
        <v>2009</v>
      </c>
      <c r="D52" s="153" t="s">
        <v>817</v>
      </c>
      <c r="E52" s="153" t="s">
        <v>809</v>
      </c>
      <c r="F52" s="153" t="s">
        <v>810</v>
      </c>
      <c r="I52" s="153" t="s">
        <v>811</v>
      </c>
      <c r="J52" s="572">
        <v>50129.465067249992</v>
      </c>
      <c r="K52" s="153" t="s">
        <v>1674</v>
      </c>
      <c r="O52" s="153" t="s">
        <v>818</v>
      </c>
    </row>
    <row r="53" spans="1:15">
      <c r="A53" s="558" t="str">
        <f t="shared" si="0"/>
        <v>Iceland-2009-0-3-1000 m3</v>
      </c>
      <c r="B53" s="153" t="s">
        <v>1665</v>
      </c>
      <c r="C53" s="153">
        <v>2009</v>
      </c>
      <c r="D53" s="153" t="s">
        <v>817</v>
      </c>
      <c r="E53" s="153" t="s">
        <v>809</v>
      </c>
      <c r="F53" s="153" t="s">
        <v>810</v>
      </c>
      <c r="I53" s="153" t="s">
        <v>811</v>
      </c>
      <c r="J53" s="572" t="s">
        <v>2106</v>
      </c>
      <c r="K53" s="153" t="s">
        <v>1580</v>
      </c>
      <c r="O53" s="153" t="s">
        <v>818</v>
      </c>
    </row>
    <row r="54" spans="1:15">
      <c r="A54" s="558" t="str">
        <f t="shared" si="0"/>
        <v>Ireland-2009-0-3-1000 m3</v>
      </c>
      <c r="B54" s="153" t="s">
        <v>1457</v>
      </c>
      <c r="C54" s="153">
        <v>2009</v>
      </c>
      <c r="D54" s="153" t="s">
        <v>817</v>
      </c>
      <c r="E54" s="153" t="s">
        <v>809</v>
      </c>
      <c r="F54" s="153" t="s">
        <v>810</v>
      </c>
      <c r="I54" s="153" t="s">
        <v>811</v>
      </c>
      <c r="J54" s="572">
        <v>701.15038472932122</v>
      </c>
      <c r="K54" s="153" t="s">
        <v>1580</v>
      </c>
      <c r="O54" s="153" t="s">
        <v>818</v>
      </c>
    </row>
    <row r="55" spans="1:15">
      <c r="A55" s="558" t="str">
        <f t="shared" si="0"/>
        <v>Italy-2009-0-3-1000 m3</v>
      </c>
      <c r="B55" s="153" t="s">
        <v>1459</v>
      </c>
      <c r="C55" s="153">
        <v>2009</v>
      </c>
      <c r="D55" s="153" t="s">
        <v>817</v>
      </c>
      <c r="E55" s="153" t="s">
        <v>809</v>
      </c>
      <c r="F55" s="153" t="s">
        <v>810</v>
      </c>
      <c r="I55" s="153" t="s">
        <v>811</v>
      </c>
      <c r="J55" s="572">
        <v>11925.449700239806</v>
      </c>
      <c r="K55" s="153" t="s">
        <v>1580</v>
      </c>
      <c r="O55" s="153" t="s">
        <v>818</v>
      </c>
    </row>
    <row r="56" spans="1:15">
      <c r="A56" s="558" t="str">
        <f t="shared" si="0"/>
        <v>Latvia-2009-0-3-1000 m3</v>
      </c>
      <c r="B56" s="153" t="s">
        <v>1460</v>
      </c>
      <c r="C56" s="153">
        <v>2009</v>
      </c>
      <c r="D56" s="153" t="s">
        <v>817</v>
      </c>
      <c r="E56" s="153" t="s">
        <v>809</v>
      </c>
      <c r="F56" s="153" t="s">
        <v>810</v>
      </c>
      <c r="I56" s="153" t="s">
        <v>811</v>
      </c>
      <c r="J56" s="572" t="s">
        <v>2106</v>
      </c>
      <c r="K56" s="153" t="s">
        <v>1580</v>
      </c>
      <c r="O56" s="153" t="s">
        <v>818</v>
      </c>
    </row>
    <row r="57" spans="1:15">
      <c r="A57" s="558" t="str">
        <f t="shared" si="0"/>
        <v>Liechtenstein-2009-0-3-1000 m3</v>
      </c>
      <c r="B57" s="153" t="s">
        <v>1461</v>
      </c>
      <c r="C57" s="153">
        <v>2009</v>
      </c>
      <c r="D57" s="153" t="s">
        <v>817</v>
      </c>
      <c r="E57" s="153" t="s">
        <v>809</v>
      </c>
      <c r="F57" s="153" t="s">
        <v>810</v>
      </c>
      <c r="I57" s="153" t="s">
        <v>811</v>
      </c>
      <c r="J57" s="572">
        <v>32.338129496402871</v>
      </c>
      <c r="K57" s="153" t="s">
        <v>1580</v>
      </c>
      <c r="O57" s="153" t="s">
        <v>818</v>
      </c>
    </row>
    <row r="58" spans="1:15">
      <c r="A58" s="558" t="str">
        <f t="shared" si="0"/>
        <v>Lithuania-2009-0-3-1000 m3</v>
      </c>
      <c r="B58" s="153" t="s">
        <v>1462</v>
      </c>
      <c r="C58" s="153">
        <v>2009</v>
      </c>
      <c r="D58" s="153" t="s">
        <v>817</v>
      </c>
      <c r="E58" s="153" t="s">
        <v>809</v>
      </c>
      <c r="F58" s="153" t="s">
        <v>810</v>
      </c>
      <c r="I58" s="153" t="s">
        <v>811</v>
      </c>
      <c r="J58" s="572">
        <v>3392.3642406621721</v>
      </c>
      <c r="K58" s="153" t="s">
        <v>1580</v>
      </c>
      <c r="O58" s="153" t="s">
        <v>818</v>
      </c>
    </row>
    <row r="59" spans="1:15">
      <c r="A59" s="558" t="str">
        <f t="shared" si="0"/>
        <v>Luxembourg-2009-0-3-1000 m3</v>
      </c>
      <c r="B59" s="153" t="s">
        <v>1463</v>
      </c>
      <c r="C59" s="153">
        <v>2009</v>
      </c>
      <c r="D59" s="153" t="s">
        <v>817</v>
      </c>
      <c r="E59" s="153" t="s">
        <v>809</v>
      </c>
      <c r="F59" s="153" t="s">
        <v>810</v>
      </c>
      <c r="I59" s="153" t="s">
        <v>811</v>
      </c>
      <c r="J59" s="572">
        <v>387.48357603357312</v>
      </c>
      <c r="K59" s="153" t="s">
        <v>1580</v>
      </c>
      <c r="O59" s="153" t="s">
        <v>818</v>
      </c>
    </row>
    <row r="60" spans="1:15">
      <c r="A60" s="558" t="str">
        <f t="shared" si="0"/>
        <v>Netherlands-2009-0-3-1000 m3</v>
      </c>
      <c r="B60" s="153" t="s">
        <v>1464</v>
      </c>
      <c r="C60" s="153">
        <v>2009</v>
      </c>
      <c r="D60" s="153" t="s">
        <v>817</v>
      </c>
      <c r="E60" s="153" t="s">
        <v>809</v>
      </c>
      <c r="F60" s="153" t="s">
        <v>810</v>
      </c>
      <c r="I60" s="153" t="s">
        <v>811</v>
      </c>
      <c r="J60" s="572" t="s">
        <v>2106</v>
      </c>
      <c r="K60" s="153" t="s">
        <v>1580</v>
      </c>
      <c r="O60" s="153" t="s">
        <v>818</v>
      </c>
    </row>
    <row r="61" spans="1:15">
      <c r="A61" s="558" t="str">
        <f t="shared" si="0"/>
        <v>Norway-2009-0-3-1000 m3</v>
      </c>
      <c r="B61" s="153" t="s">
        <v>1465</v>
      </c>
      <c r="C61" s="153">
        <v>2009</v>
      </c>
      <c r="D61" s="153" t="s">
        <v>817</v>
      </c>
      <c r="E61" s="153" t="s">
        <v>809</v>
      </c>
      <c r="F61" s="153" t="s">
        <v>810</v>
      </c>
      <c r="I61" s="153" t="s">
        <v>811</v>
      </c>
      <c r="J61" s="572">
        <v>4680.3380623501189</v>
      </c>
      <c r="K61" s="153" t="s">
        <v>1580</v>
      </c>
      <c r="O61" s="153" t="s">
        <v>818</v>
      </c>
    </row>
    <row r="62" spans="1:15">
      <c r="A62" s="558" t="str">
        <f t="shared" si="0"/>
        <v>Poland-2009-0-3-1000 m3</v>
      </c>
      <c r="B62" s="153" t="s">
        <v>1466</v>
      </c>
      <c r="C62" s="153">
        <v>2009</v>
      </c>
      <c r="D62" s="153" t="s">
        <v>817</v>
      </c>
      <c r="E62" s="153" t="s">
        <v>809</v>
      </c>
      <c r="F62" s="153" t="s">
        <v>810</v>
      </c>
      <c r="I62" s="153" t="s">
        <v>811</v>
      </c>
      <c r="J62" s="572" t="s">
        <v>2106</v>
      </c>
      <c r="K62" s="153" t="s">
        <v>1580</v>
      </c>
      <c r="O62" s="153" t="s">
        <v>818</v>
      </c>
    </row>
    <row r="63" spans="1:15">
      <c r="A63" s="558" t="str">
        <f t="shared" si="0"/>
        <v>Romania-2009-0-3-1000 m3</v>
      </c>
      <c r="B63" s="153" t="s">
        <v>1468</v>
      </c>
      <c r="C63" s="153">
        <v>2009</v>
      </c>
      <c r="D63" s="153" t="s">
        <v>817</v>
      </c>
      <c r="E63" s="153" t="s">
        <v>809</v>
      </c>
      <c r="F63" s="153" t="s">
        <v>810</v>
      </c>
      <c r="I63" s="153" t="s">
        <v>811</v>
      </c>
      <c r="J63" s="572" t="s">
        <v>2106</v>
      </c>
      <c r="K63" s="153" t="s">
        <v>1580</v>
      </c>
      <c r="O63" s="153" t="s">
        <v>818</v>
      </c>
    </row>
    <row r="64" spans="1:15">
      <c r="A64" s="558" t="str">
        <f t="shared" si="0"/>
        <v>Russian Federation-2009-0-3-1000 m3</v>
      </c>
      <c r="B64" s="153" t="s">
        <v>1654</v>
      </c>
      <c r="C64" s="153">
        <v>2009</v>
      </c>
      <c r="D64" s="153" t="s">
        <v>817</v>
      </c>
      <c r="E64" s="153" t="s">
        <v>809</v>
      </c>
      <c r="F64" s="153" t="s">
        <v>810</v>
      </c>
      <c r="I64" s="153" t="s">
        <v>811</v>
      </c>
      <c r="J64" s="572">
        <v>74758.532000000007</v>
      </c>
      <c r="K64" s="153" t="s">
        <v>1580</v>
      </c>
      <c r="O64" s="153" t="s">
        <v>818</v>
      </c>
    </row>
    <row r="65" spans="1:15">
      <c r="A65" s="558" t="str">
        <f t="shared" si="0"/>
        <v>Serbia-2009-0-3-1000 m3</v>
      </c>
      <c r="B65" s="153" t="s">
        <v>1638</v>
      </c>
      <c r="C65" s="153">
        <v>2009</v>
      </c>
      <c r="D65" s="153" t="s">
        <v>817</v>
      </c>
      <c r="E65" s="153" t="s">
        <v>809</v>
      </c>
      <c r="F65" s="153" t="s">
        <v>810</v>
      </c>
      <c r="I65" s="153" t="s">
        <v>811</v>
      </c>
      <c r="J65" s="572">
        <v>7532.8899326257006</v>
      </c>
      <c r="K65" s="153" t="s">
        <v>1580</v>
      </c>
      <c r="O65" s="153" t="s">
        <v>818</v>
      </c>
    </row>
    <row r="66" spans="1:15">
      <c r="A66" s="558" t="str">
        <f t="shared" si="0"/>
        <v>Slovak Republic-2009-0-3-1000 m3</v>
      </c>
      <c r="B66" s="153" t="s">
        <v>1996</v>
      </c>
      <c r="C66" s="153">
        <v>2009</v>
      </c>
      <c r="D66" s="153" t="s">
        <v>817</v>
      </c>
      <c r="E66" s="153" t="s">
        <v>809</v>
      </c>
      <c r="F66" s="153" t="s">
        <v>810</v>
      </c>
      <c r="I66" s="153" t="s">
        <v>811</v>
      </c>
      <c r="J66" s="572">
        <v>3208.2075990915982</v>
      </c>
      <c r="K66" s="153" t="s">
        <v>1580</v>
      </c>
      <c r="O66" s="153" t="s">
        <v>818</v>
      </c>
    </row>
    <row r="67" spans="1:15">
      <c r="A67" s="558" t="str">
        <f t="shared" ref="A67:A130" si="1">B67&amp;"-"&amp;C67&amp;"-"&amp;D67&amp;"-"&amp;I67</f>
        <v>Slovenia-2009-0-3-1000 m3</v>
      </c>
      <c r="B67" s="153" t="s">
        <v>1640</v>
      </c>
      <c r="C67" s="153">
        <v>2009</v>
      </c>
      <c r="D67" s="153" t="s">
        <v>817</v>
      </c>
      <c r="E67" s="153" t="s">
        <v>809</v>
      </c>
      <c r="F67" s="153" t="s">
        <v>810</v>
      </c>
      <c r="I67" s="153" t="s">
        <v>811</v>
      </c>
      <c r="J67" s="572">
        <v>1856.2588968824939</v>
      </c>
      <c r="K67" s="153" t="s">
        <v>1580</v>
      </c>
      <c r="O67" s="153" t="s">
        <v>818</v>
      </c>
    </row>
    <row r="68" spans="1:15">
      <c r="A68" s="558" t="str">
        <f t="shared" si="1"/>
        <v>Sweden-2009-0-3-1000 m3</v>
      </c>
      <c r="B68" s="153" t="s">
        <v>1642</v>
      </c>
      <c r="C68" s="153">
        <v>2009</v>
      </c>
      <c r="D68" s="153" t="s">
        <v>817</v>
      </c>
      <c r="E68" s="153" t="s">
        <v>809</v>
      </c>
      <c r="F68" s="153" t="s">
        <v>810</v>
      </c>
      <c r="I68" s="153" t="s">
        <v>811</v>
      </c>
      <c r="J68" s="572">
        <v>48593.386972757799</v>
      </c>
      <c r="K68" s="153" t="s">
        <v>1580</v>
      </c>
      <c r="O68" s="153" t="s">
        <v>818</v>
      </c>
    </row>
    <row r="69" spans="1:15">
      <c r="A69" s="558" t="str">
        <f t="shared" si="1"/>
        <v>Switzerland-2009-0-3-1000 m3</v>
      </c>
      <c r="B69" s="153" t="s">
        <v>1643</v>
      </c>
      <c r="C69" s="153">
        <v>2009</v>
      </c>
      <c r="D69" s="153" t="s">
        <v>817</v>
      </c>
      <c r="E69" s="153" t="s">
        <v>809</v>
      </c>
      <c r="F69" s="153" t="s">
        <v>810</v>
      </c>
      <c r="I69" s="153" t="s">
        <v>811</v>
      </c>
      <c r="J69" s="572">
        <v>4199.6429612952434</v>
      </c>
      <c r="K69" s="153" t="s">
        <v>1580</v>
      </c>
      <c r="O69" s="153" t="s">
        <v>818</v>
      </c>
    </row>
    <row r="70" spans="1:15">
      <c r="A70" s="558" t="str">
        <f t="shared" si="1"/>
        <v>Turkey-2009-0-3-1000 m3</v>
      </c>
      <c r="B70" s="153" t="s">
        <v>1645</v>
      </c>
      <c r="C70" s="153">
        <v>2009</v>
      </c>
      <c r="D70" s="153" t="s">
        <v>817</v>
      </c>
      <c r="E70" s="153" t="s">
        <v>809</v>
      </c>
      <c r="F70" s="153" t="s">
        <v>810</v>
      </c>
      <c r="I70" s="153" t="s">
        <v>811</v>
      </c>
      <c r="J70" s="572" t="s">
        <v>2106</v>
      </c>
      <c r="K70" s="153" t="s">
        <v>1580</v>
      </c>
      <c r="O70" s="153" t="s">
        <v>818</v>
      </c>
    </row>
    <row r="71" spans="1:15">
      <c r="A71" s="558" t="str">
        <f t="shared" si="1"/>
        <v>Ukraine-2009-0-3-1000 m3</v>
      </c>
      <c r="B71" s="153" t="s">
        <v>1657</v>
      </c>
      <c r="C71" s="153">
        <v>2009</v>
      </c>
      <c r="D71" s="153" t="s">
        <v>817</v>
      </c>
      <c r="E71" s="153" t="s">
        <v>809</v>
      </c>
      <c r="F71" s="153" t="s">
        <v>810</v>
      </c>
      <c r="I71" s="153" t="s">
        <v>811</v>
      </c>
      <c r="J71" s="572" t="s">
        <v>2106</v>
      </c>
      <c r="K71" s="153" t="s">
        <v>1674</v>
      </c>
      <c r="O71" s="153" t="s">
        <v>818</v>
      </c>
    </row>
    <row r="72" spans="1:15">
      <c r="A72" s="558" t="str">
        <f t="shared" si="1"/>
        <v>United Kingdom-2009-0-3-1000 m3</v>
      </c>
      <c r="B72" s="153" t="s">
        <v>1646</v>
      </c>
      <c r="C72" s="153">
        <v>2009</v>
      </c>
      <c r="D72" s="153" t="s">
        <v>817</v>
      </c>
      <c r="E72" s="153" t="s">
        <v>809</v>
      </c>
      <c r="F72" s="153" t="s">
        <v>810</v>
      </c>
      <c r="I72" s="153" t="s">
        <v>811</v>
      </c>
      <c r="J72" s="572">
        <v>5004.1731296215912</v>
      </c>
      <c r="K72" s="153" t="s">
        <v>1674</v>
      </c>
      <c r="O72" s="153" t="s">
        <v>818</v>
      </c>
    </row>
    <row r="73" spans="1:15">
      <c r="A73" s="558" t="str">
        <f t="shared" si="1"/>
        <v>United States-2009-0-3-1000 m3</v>
      </c>
      <c r="B73" s="153" t="s">
        <v>1660</v>
      </c>
      <c r="C73" s="153">
        <v>2009</v>
      </c>
      <c r="D73" s="153" t="s">
        <v>817</v>
      </c>
      <c r="E73" s="153" t="s">
        <v>809</v>
      </c>
      <c r="F73" s="153" t="s">
        <v>810</v>
      </c>
      <c r="I73" s="153" t="s">
        <v>811</v>
      </c>
      <c r="J73" s="572">
        <v>266018.47090114531</v>
      </c>
      <c r="K73" s="153" t="s">
        <v>1674</v>
      </c>
      <c r="O73" s="153" t="s">
        <v>818</v>
      </c>
    </row>
    <row r="74" spans="1:15">
      <c r="A74" s="558" t="str">
        <f t="shared" si="1"/>
        <v>Albania-2007-0-2-1000 m3</v>
      </c>
      <c r="B74" s="153" t="s">
        <v>1560</v>
      </c>
      <c r="C74" s="153">
        <v>2007</v>
      </c>
      <c r="D74" s="153" t="s">
        <v>814</v>
      </c>
      <c r="E74" s="153" t="s">
        <v>809</v>
      </c>
      <c r="F74" s="153" t="s">
        <v>810</v>
      </c>
      <c r="I74" s="153" t="s">
        <v>811</v>
      </c>
      <c r="J74" s="572" t="s">
        <v>2106</v>
      </c>
      <c r="K74" s="153" t="s">
        <v>1674</v>
      </c>
      <c r="O74" s="153" t="s">
        <v>815</v>
      </c>
    </row>
    <row r="75" spans="1:15">
      <c r="A75" s="558" t="str">
        <f t="shared" si="1"/>
        <v>Armenia-2007-0-2-1000 m3</v>
      </c>
      <c r="B75" s="153" t="s">
        <v>1647</v>
      </c>
      <c r="C75" s="153">
        <v>2007</v>
      </c>
      <c r="D75" s="153" t="s">
        <v>814</v>
      </c>
      <c r="E75" s="153" t="s">
        <v>809</v>
      </c>
      <c r="F75" s="153" t="s">
        <v>810</v>
      </c>
      <c r="I75" s="153" t="s">
        <v>811</v>
      </c>
      <c r="J75" s="572" t="s">
        <v>2106</v>
      </c>
      <c r="K75" s="153" t="s">
        <v>1674</v>
      </c>
      <c r="O75" s="153" t="s">
        <v>815</v>
      </c>
    </row>
    <row r="76" spans="1:15">
      <c r="A76" s="558" t="str">
        <f t="shared" si="1"/>
        <v>Austria-2007-0-2-1000 m3</v>
      </c>
      <c r="B76" s="153" t="s">
        <v>1561</v>
      </c>
      <c r="C76" s="153">
        <v>2007</v>
      </c>
      <c r="D76" s="153" t="s">
        <v>814</v>
      </c>
      <c r="E76" s="153" t="s">
        <v>809</v>
      </c>
      <c r="F76" s="153" t="s">
        <v>810</v>
      </c>
      <c r="I76" s="153" t="s">
        <v>811</v>
      </c>
      <c r="J76" s="572">
        <v>15178.434988674</v>
      </c>
      <c r="K76" s="153" t="s">
        <v>1674</v>
      </c>
      <c r="O76" s="153" t="s">
        <v>815</v>
      </c>
    </row>
    <row r="77" spans="1:15">
      <c r="A77" s="558" t="str">
        <f t="shared" si="1"/>
        <v>Belarus-2007-0-2-1000 m3</v>
      </c>
      <c r="B77" s="153" t="s">
        <v>1649</v>
      </c>
      <c r="C77" s="153">
        <v>2007</v>
      </c>
      <c r="D77" s="153" t="s">
        <v>814</v>
      </c>
      <c r="E77" s="153" t="s">
        <v>809</v>
      </c>
      <c r="F77" s="153" t="s">
        <v>810</v>
      </c>
      <c r="I77" s="153" t="s">
        <v>811</v>
      </c>
      <c r="J77" s="572" t="s">
        <v>2106</v>
      </c>
      <c r="K77" s="153" t="s">
        <v>1674</v>
      </c>
      <c r="O77" s="153" t="s">
        <v>815</v>
      </c>
    </row>
    <row r="78" spans="1:15">
      <c r="A78" s="558" t="str">
        <f t="shared" si="1"/>
        <v>Belgium-2007-0-2-1000 m3</v>
      </c>
      <c r="B78" s="153" t="s">
        <v>1562</v>
      </c>
      <c r="C78" s="153">
        <v>2007</v>
      </c>
      <c r="D78" s="153" t="s">
        <v>814</v>
      </c>
      <c r="E78" s="153" t="s">
        <v>809</v>
      </c>
      <c r="F78" s="153" t="s">
        <v>810</v>
      </c>
      <c r="I78" s="153" t="s">
        <v>811</v>
      </c>
      <c r="J78" s="572" t="s">
        <v>2106</v>
      </c>
      <c r="K78" s="153" t="s">
        <v>1674</v>
      </c>
      <c r="O78" s="153" t="s">
        <v>815</v>
      </c>
    </row>
    <row r="79" spans="1:15">
      <c r="A79" s="558" t="str">
        <f t="shared" si="1"/>
        <v>Bosnia and Herzegovina-2007-0-2-1000 m3</v>
      </c>
      <c r="B79" s="153" t="s">
        <v>1445</v>
      </c>
      <c r="C79" s="153">
        <v>2007</v>
      </c>
      <c r="D79" s="153" t="s">
        <v>814</v>
      </c>
      <c r="E79" s="153" t="s">
        <v>809</v>
      </c>
      <c r="F79" s="153" t="s">
        <v>810</v>
      </c>
      <c r="I79" s="153" t="s">
        <v>811</v>
      </c>
      <c r="J79" s="572" t="s">
        <v>2106</v>
      </c>
      <c r="K79" s="153" t="s">
        <v>1674</v>
      </c>
      <c r="O79" s="153" t="s">
        <v>815</v>
      </c>
    </row>
    <row r="80" spans="1:15">
      <c r="A80" s="558" t="str">
        <f t="shared" si="1"/>
        <v>Bulgaria-2007-0-2-1000 m3</v>
      </c>
      <c r="B80" s="153" t="s">
        <v>1446</v>
      </c>
      <c r="C80" s="153">
        <v>2007</v>
      </c>
      <c r="D80" s="153" t="s">
        <v>814</v>
      </c>
      <c r="E80" s="153" t="s">
        <v>809</v>
      </c>
      <c r="F80" s="153" t="s">
        <v>810</v>
      </c>
      <c r="I80" s="153" t="s">
        <v>811</v>
      </c>
      <c r="J80" s="572" t="s">
        <v>2106</v>
      </c>
      <c r="K80" s="153" t="s">
        <v>1674</v>
      </c>
      <c r="O80" s="153" t="s">
        <v>815</v>
      </c>
    </row>
    <row r="81" spans="1:15">
      <c r="A81" s="558" t="str">
        <f t="shared" si="1"/>
        <v>Canada-2007-0-2-1000 m3</v>
      </c>
      <c r="B81" s="153" t="s">
        <v>1659</v>
      </c>
      <c r="C81" s="153">
        <v>2007</v>
      </c>
      <c r="D81" s="153" t="s">
        <v>814</v>
      </c>
      <c r="E81" s="153" t="s">
        <v>809</v>
      </c>
      <c r="F81" s="153" t="s">
        <v>810</v>
      </c>
      <c r="I81" s="153" t="s">
        <v>811</v>
      </c>
      <c r="J81" s="572">
        <v>77816.016972705678</v>
      </c>
      <c r="K81" s="153" t="s">
        <v>1674</v>
      </c>
      <c r="O81" s="153" t="s">
        <v>815</v>
      </c>
    </row>
    <row r="82" spans="1:15">
      <c r="A82" s="558" t="str">
        <f t="shared" si="1"/>
        <v>Cyprus-2007-0-2-1000 m3</v>
      </c>
      <c r="B82" s="153" t="s">
        <v>1448</v>
      </c>
      <c r="C82" s="153">
        <v>2007</v>
      </c>
      <c r="D82" s="153" t="s">
        <v>814</v>
      </c>
      <c r="E82" s="153" t="s">
        <v>809</v>
      </c>
      <c r="F82" s="153" t="s">
        <v>810</v>
      </c>
      <c r="I82" s="153" t="s">
        <v>811</v>
      </c>
      <c r="J82" s="572">
        <v>31.525784172661872</v>
      </c>
      <c r="K82" s="153" t="s">
        <v>1674</v>
      </c>
      <c r="O82" s="153" t="s">
        <v>815</v>
      </c>
    </row>
    <row r="83" spans="1:15">
      <c r="A83" s="558" t="str">
        <f t="shared" si="1"/>
        <v>Czech Republic-2007-0-2-1000 m3</v>
      </c>
      <c r="B83" s="153" t="s">
        <v>1449</v>
      </c>
      <c r="C83" s="153">
        <v>2007</v>
      </c>
      <c r="D83" s="153" t="s">
        <v>814</v>
      </c>
      <c r="E83" s="153" t="s">
        <v>809</v>
      </c>
      <c r="F83" s="153" t="s">
        <v>810</v>
      </c>
      <c r="I83" s="153" t="s">
        <v>811</v>
      </c>
      <c r="J83" s="572" t="s">
        <v>2106</v>
      </c>
      <c r="K83" s="153" t="s">
        <v>1674</v>
      </c>
      <c r="O83" s="153" t="s">
        <v>815</v>
      </c>
    </row>
    <row r="84" spans="1:15">
      <c r="A84" s="558" t="str">
        <f t="shared" si="1"/>
        <v>Denmark-2007-0-2-1000 m3</v>
      </c>
      <c r="B84" s="153" t="s">
        <v>1450</v>
      </c>
      <c r="C84" s="153">
        <v>2007</v>
      </c>
      <c r="D84" s="153" t="s">
        <v>814</v>
      </c>
      <c r="E84" s="153" t="s">
        <v>809</v>
      </c>
      <c r="F84" s="153" t="s">
        <v>810</v>
      </c>
      <c r="I84" s="153" t="s">
        <v>811</v>
      </c>
      <c r="J84" s="572" t="s">
        <v>2106</v>
      </c>
      <c r="K84" s="153" t="s">
        <v>1674</v>
      </c>
      <c r="O84" s="153" t="s">
        <v>815</v>
      </c>
    </row>
    <row r="85" spans="1:15">
      <c r="A85" s="558" t="str">
        <f t="shared" si="1"/>
        <v>Estonia-2007-0-2-1000 m3</v>
      </c>
      <c r="B85" s="153" t="s">
        <v>1451</v>
      </c>
      <c r="C85" s="153">
        <v>2007</v>
      </c>
      <c r="D85" s="153" t="s">
        <v>814</v>
      </c>
      <c r="E85" s="153" t="s">
        <v>809</v>
      </c>
      <c r="F85" s="153" t="s">
        <v>810</v>
      </c>
      <c r="I85" s="153" t="s">
        <v>811</v>
      </c>
      <c r="J85" s="572" t="s">
        <v>2106</v>
      </c>
      <c r="K85" s="153" t="s">
        <v>1674</v>
      </c>
      <c r="O85" s="153" t="s">
        <v>815</v>
      </c>
    </row>
    <row r="86" spans="1:15">
      <c r="A86" s="558" t="str">
        <f t="shared" si="1"/>
        <v>Finland-2007-0-2-1000 m3</v>
      </c>
      <c r="B86" s="153" t="s">
        <v>1452</v>
      </c>
      <c r="C86" s="153">
        <v>2007</v>
      </c>
      <c r="D86" s="153" t="s">
        <v>814</v>
      </c>
      <c r="E86" s="153" t="s">
        <v>809</v>
      </c>
      <c r="F86" s="153" t="s">
        <v>810</v>
      </c>
      <c r="I86" s="153" t="s">
        <v>811</v>
      </c>
      <c r="J86" s="572">
        <v>35729.157558417064</v>
      </c>
      <c r="K86" s="153" t="s">
        <v>1674</v>
      </c>
      <c r="O86" s="153" t="s">
        <v>815</v>
      </c>
    </row>
    <row r="87" spans="1:15">
      <c r="A87" s="558" t="str">
        <f t="shared" si="1"/>
        <v>France-2007-0-2-1000 m3</v>
      </c>
      <c r="B87" s="153" t="s">
        <v>1453</v>
      </c>
      <c r="C87" s="153">
        <v>2007</v>
      </c>
      <c r="D87" s="153" t="s">
        <v>814</v>
      </c>
      <c r="E87" s="153" t="s">
        <v>809</v>
      </c>
      <c r="F87" s="153" t="s">
        <v>810</v>
      </c>
      <c r="I87" s="153" t="s">
        <v>811</v>
      </c>
      <c r="J87" s="572">
        <v>41230.303934996089</v>
      </c>
      <c r="K87" s="153" t="s">
        <v>1674</v>
      </c>
      <c r="O87" s="153" t="s">
        <v>815</v>
      </c>
    </row>
    <row r="88" spans="1:15">
      <c r="A88" s="558" t="str">
        <f t="shared" si="1"/>
        <v>Germany-2007-0-2-1000 m3</v>
      </c>
      <c r="B88" s="153" t="s">
        <v>1454</v>
      </c>
      <c r="C88" s="153">
        <v>2007</v>
      </c>
      <c r="D88" s="153" t="s">
        <v>814</v>
      </c>
      <c r="E88" s="153" t="s">
        <v>809</v>
      </c>
      <c r="F88" s="153" t="s">
        <v>810</v>
      </c>
      <c r="I88" s="153" t="s">
        <v>811</v>
      </c>
      <c r="J88" s="572">
        <v>49966.601020405898</v>
      </c>
      <c r="K88" s="153" t="s">
        <v>1674</v>
      </c>
      <c r="O88" s="153" t="s">
        <v>815</v>
      </c>
    </row>
    <row r="89" spans="1:15">
      <c r="A89" s="558" t="str">
        <f t="shared" si="1"/>
        <v>Iceland-2007-0-2-1000 m3</v>
      </c>
      <c r="B89" s="153" t="s">
        <v>1665</v>
      </c>
      <c r="C89" s="153">
        <v>2007</v>
      </c>
      <c r="D89" s="153" t="s">
        <v>814</v>
      </c>
      <c r="E89" s="153" t="s">
        <v>809</v>
      </c>
      <c r="F89" s="153" t="s">
        <v>810</v>
      </c>
      <c r="I89" s="153" t="s">
        <v>811</v>
      </c>
      <c r="J89" s="572" t="s">
        <v>2106</v>
      </c>
      <c r="K89" s="153" t="s">
        <v>1674</v>
      </c>
      <c r="O89" s="153" t="s">
        <v>815</v>
      </c>
    </row>
    <row r="90" spans="1:15">
      <c r="A90" s="558" t="str">
        <f t="shared" si="1"/>
        <v>Ireland-2007-0-2-1000 m3</v>
      </c>
      <c r="B90" s="153" t="s">
        <v>1457</v>
      </c>
      <c r="C90" s="153">
        <v>2007</v>
      </c>
      <c r="D90" s="153" t="s">
        <v>814</v>
      </c>
      <c r="E90" s="153" t="s">
        <v>809</v>
      </c>
      <c r="F90" s="153" t="s">
        <v>810</v>
      </c>
      <c r="I90" s="153" t="s">
        <v>811</v>
      </c>
      <c r="J90" s="572">
        <v>434.04181618787453</v>
      </c>
      <c r="K90" s="153" t="s">
        <v>1674</v>
      </c>
      <c r="O90" s="153" t="s">
        <v>815</v>
      </c>
    </row>
    <row r="91" spans="1:15">
      <c r="A91" s="558" t="str">
        <f t="shared" si="1"/>
        <v>Italy-2007-0-2-1000 m3</v>
      </c>
      <c r="B91" s="153" t="s">
        <v>1459</v>
      </c>
      <c r="C91" s="153">
        <v>2007</v>
      </c>
      <c r="D91" s="153" t="s">
        <v>814</v>
      </c>
      <c r="E91" s="153" t="s">
        <v>809</v>
      </c>
      <c r="F91" s="153" t="s">
        <v>810</v>
      </c>
      <c r="I91" s="153" t="s">
        <v>811</v>
      </c>
      <c r="J91" s="572" t="s">
        <v>2106</v>
      </c>
      <c r="K91" s="153" t="s">
        <v>1674</v>
      </c>
      <c r="O91" s="153" t="s">
        <v>815</v>
      </c>
    </row>
    <row r="92" spans="1:15">
      <c r="A92" s="558" t="str">
        <f t="shared" si="1"/>
        <v>Latvia-2007-0-2-1000 m3</v>
      </c>
      <c r="B92" s="153" t="s">
        <v>1460</v>
      </c>
      <c r="C92" s="153">
        <v>2007</v>
      </c>
      <c r="D92" s="153" t="s">
        <v>814</v>
      </c>
      <c r="E92" s="153" t="s">
        <v>809</v>
      </c>
      <c r="F92" s="153" t="s">
        <v>810</v>
      </c>
      <c r="I92" s="153" t="s">
        <v>811</v>
      </c>
      <c r="J92" s="572">
        <v>6860.7770718819083</v>
      </c>
      <c r="K92" s="153" t="s">
        <v>1674</v>
      </c>
      <c r="O92" s="153" t="s">
        <v>815</v>
      </c>
    </row>
    <row r="93" spans="1:15">
      <c r="A93" s="558" t="str">
        <f t="shared" si="1"/>
        <v>Liechtenstein-2007-0-2-1000 m3</v>
      </c>
      <c r="B93" s="153" t="s">
        <v>1461</v>
      </c>
      <c r="C93" s="153">
        <v>2007</v>
      </c>
      <c r="D93" s="153" t="s">
        <v>814</v>
      </c>
      <c r="E93" s="153" t="s">
        <v>809</v>
      </c>
      <c r="F93" s="153" t="s">
        <v>810</v>
      </c>
      <c r="I93" s="153" t="s">
        <v>811</v>
      </c>
      <c r="J93" s="572">
        <v>14.100719424460429</v>
      </c>
      <c r="K93" s="153" t="s">
        <v>1674</v>
      </c>
      <c r="O93" s="153" t="s">
        <v>815</v>
      </c>
    </row>
    <row r="94" spans="1:15">
      <c r="A94" s="558" t="str">
        <f t="shared" si="1"/>
        <v>Lithuania-2007-0-2-1000 m3</v>
      </c>
      <c r="B94" s="153" t="s">
        <v>1462</v>
      </c>
      <c r="C94" s="153">
        <v>2007</v>
      </c>
      <c r="D94" s="153" t="s">
        <v>814</v>
      </c>
      <c r="E94" s="153" t="s">
        <v>809</v>
      </c>
      <c r="F94" s="153" t="s">
        <v>810</v>
      </c>
      <c r="I94" s="153" t="s">
        <v>811</v>
      </c>
      <c r="J94" s="572">
        <v>3376.4988009592325</v>
      </c>
      <c r="K94" s="153" t="s">
        <v>1674</v>
      </c>
      <c r="O94" s="153" t="s">
        <v>815</v>
      </c>
    </row>
    <row r="95" spans="1:15">
      <c r="A95" s="558" t="str">
        <f t="shared" si="1"/>
        <v>Luxembourg-2007-0-2-1000 m3</v>
      </c>
      <c r="B95" s="153" t="s">
        <v>1463</v>
      </c>
      <c r="C95" s="153">
        <v>2007</v>
      </c>
      <c r="D95" s="153" t="s">
        <v>814</v>
      </c>
      <c r="E95" s="153" t="s">
        <v>809</v>
      </c>
      <c r="F95" s="153" t="s">
        <v>810</v>
      </c>
      <c r="I95" s="153" t="s">
        <v>811</v>
      </c>
      <c r="J95" s="572">
        <v>359.06222417745801</v>
      </c>
      <c r="K95" s="153" t="s">
        <v>1674</v>
      </c>
      <c r="O95" s="153" t="s">
        <v>815</v>
      </c>
    </row>
    <row r="96" spans="1:15">
      <c r="A96" s="558" t="str">
        <f t="shared" si="1"/>
        <v>Netherlands-2007-0-2-1000 m3</v>
      </c>
      <c r="B96" s="153" t="s">
        <v>1464</v>
      </c>
      <c r="C96" s="153">
        <v>2007</v>
      </c>
      <c r="D96" s="153" t="s">
        <v>814</v>
      </c>
      <c r="E96" s="153" t="s">
        <v>809</v>
      </c>
      <c r="F96" s="153" t="s">
        <v>810</v>
      </c>
      <c r="I96" s="153" t="s">
        <v>811</v>
      </c>
      <c r="J96" s="572">
        <v>3333.0598980815348</v>
      </c>
      <c r="K96" s="153" t="s">
        <v>1674</v>
      </c>
      <c r="O96" s="153" t="s">
        <v>815</v>
      </c>
    </row>
    <row r="97" spans="1:15">
      <c r="A97" s="558" t="str">
        <f t="shared" si="1"/>
        <v>Norway-2007-0-2-1000 m3</v>
      </c>
      <c r="B97" s="153" t="s">
        <v>1465</v>
      </c>
      <c r="C97" s="153">
        <v>2007</v>
      </c>
      <c r="D97" s="153" t="s">
        <v>814</v>
      </c>
      <c r="E97" s="153" t="s">
        <v>809</v>
      </c>
      <c r="F97" s="153" t="s">
        <v>810</v>
      </c>
      <c r="I97" s="153" t="s">
        <v>811</v>
      </c>
      <c r="J97" s="572">
        <v>2794.6527050359709</v>
      </c>
      <c r="K97" s="153" t="s">
        <v>1674</v>
      </c>
      <c r="O97" s="153" t="s">
        <v>815</v>
      </c>
    </row>
    <row r="98" spans="1:15">
      <c r="A98" s="558" t="str">
        <f t="shared" si="1"/>
        <v>Poland-2007-0-2-1000 m3</v>
      </c>
      <c r="B98" s="153" t="s">
        <v>1466</v>
      </c>
      <c r="C98" s="153">
        <v>2007</v>
      </c>
      <c r="D98" s="153" t="s">
        <v>814</v>
      </c>
      <c r="E98" s="153" t="s">
        <v>809</v>
      </c>
      <c r="F98" s="153" t="s">
        <v>810</v>
      </c>
      <c r="I98" s="153" t="s">
        <v>811</v>
      </c>
      <c r="J98" s="572" t="s">
        <v>2106</v>
      </c>
      <c r="K98" s="153" t="s">
        <v>1674</v>
      </c>
      <c r="O98" s="153" t="s">
        <v>815</v>
      </c>
    </row>
    <row r="99" spans="1:15">
      <c r="A99" s="558" t="str">
        <f t="shared" si="1"/>
        <v>Romania-2007-0-2-1000 m3</v>
      </c>
      <c r="B99" s="153" t="s">
        <v>1468</v>
      </c>
      <c r="C99" s="153">
        <v>2007</v>
      </c>
      <c r="D99" s="153" t="s">
        <v>814</v>
      </c>
      <c r="E99" s="153" t="s">
        <v>809</v>
      </c>
      <c r="F99" s="153" t="s">
        <v>810</v>
      </c>
      <c r="I99" s="153" t="s">
        <v>811</v>
      </c>
      <c r="J99" s="572" t="s">
        <v>2106</v>
      </c>
      <c r="K99" s="153" t="s">
        <v>1674</v>
      </c>
      <c r="O99" s="153" t="s">
        <v>815</v>
      </c>
    </row>
    <row r="100" spans="1:15">
      <c r="A100" s="558" t="str">
        <f t="shared" si="1"/>
        <v>Russian Federation-2007-0-2-1000 m3</v>
      </c>
      <c r="B100" s="153" t="s">
        <v>1654</v>
      </c>
      <c r="C100" s="153">
        <v>2007</v>
      </c>
      <c r="D100" s="153" t="s">
        <v>814</v>
      </c>
      <c r="E100" s="153" t="s">
        <v>809</v>
      </c>
      <c r="F100" s="153" t="s">
        <v>810</v>
      </c>
      <c r="I100" s="153" t="s">
        <v>811</v>
      </c>
      <c r="J100" s="572">
        <v>38273.381294964027</v>
      </c>
      <c r="K100" s="153" t="s">
        <v>1674</v>
      </c>
      <c r="O100" s="153" t="s">
        <v>815</v>
      </c>
    </row>
    <row r="101" spans="1:15">
      <c r="A101" s="558" t="str">
        <f t="shared" si="1"/>
        <v>Serbia-2007-0-2-1000 m3</v>
      </c>
      <c r="B101" s="153" t="s">
        <v>1638</v>
      </c>
      <c r="C101" s="153">
        <v>2007</v>
      </c>
      <c r="D101" s="153" t="s">
        <v>814</v>
      </c>
      <c r="E101" s="153" t="s">
        <v>809</v>
      </c>
      <c r="F101" s="153" t="s">
        <v>810</v>
      </c>
      <c r="I101" s="153" t="s">
        <v>811</v>
      </c>
      <c r="J101" s="572">
        <v>5881.7324361823757</v>
      </c>
      <c r="K101" s="153" t="s">
        <v>1674</v>
      </c>
      <c r="O101" s="153" t="s">
        <v>815</v>
      </c>
    </row>
    <row r="102" spans="1:15">
      <c r="A102" s="558" t="str">
        <f t="shared" si="1"/>
        <v>Slovak Republic-2007-0-2-1000 m3</v>
      </c>
      <c r="B102" s="153" t="s">
        <v>1996</v>
      </c>
      <c r="C102" s="153">
        <v>2007</v>
      </c>
      <c r="D102" s="153" t="s">
        <v>814</v>
      </c>
      <c r="E102" s="153" t="s">
        <v>809</v>
      </c>
      <c r="F102" s="153" t="s">
        <v>810</v>
      </c>
      <c r="I102" s="153" t="s">
        <v>811</v>
      </c>
      <c r="J102" s="572">
        <v>3561.193884765491</v>
      </c>
      <c r="K102" s="153" t="s">
        <v>1674</v>
      </c>
      <c r="O102" s="153" t="s">
        <v>815</v>
      </c>
    </row>
    <row r="103" spans="1:15">
      <c r="A103" s="558" t="str">
        <f t="shared" si="1"/>
        <v>Slovenia-2007-0-2-1000 m3</v>
      </c>
      <c r="B103" s="153" t="s">
        <v>1640</v>
      </c>
      <c r="C103" s="153">
        <v>2007</v>
      </c>
      <c r="D103" s="153" t="s">
        <v>814</v>
      </c>
      <c r="E103" s="153" t="s">
        <v>809</v>
      </c>
      <c r="F103" s="153" t="s">
        <v>810</v>
      </c>
      <c r="I103" s="153" t="s">
        <v>811</v>
      </c>
      <c r="J103" s="572">
        <v>1180.4393858841001</v>
      </c>
      <c r="K103" s="153" t="s">
        <v>1674</v>
      </c>
      <c r="O103" s="153" t="s">
        <v>815</v>
      </c>
    </row>
    <row r="104" spans="1:15">
      <c r="A104" s="558" t="str">
        <f t="shared" si="1"/>
        <v>Sweden-2007-0-2-1000 m3</v>
      </c>
      <c r="B104" s="153" t="s">
        <v>1642</v>
      </c>
      <c r="C104" s="153">
        <v>2007</v>
      </c>
      <c r="D104" s="153" t="s">
        <v>814</v>
      </c>
      <c r="E104" s="153" t="s">
        <v>809</v>
      </c>
      <c r="F104" s="153" t="s">
        <v>810</v>
      </c>
      <c r="I104" s="153" t="s">
        <v>811</v>
      </c>
      <c r="J104" s="572">
        <v>45945.37976378898</v>
      </c>
      <c r="K104" s="153" t="s">
        <v>1674</v>
      </c>
      <c r="O104" s="153" t="s">
        <v>815</v>
      </c>
    </row>
    <row r="105" spans="1:15">
      <c r="A105" s="558" t="str">
        <f t="shared" si="1"/>
        <v>Switzerland-2007-0-2-1000 m3</v>
      </c>
      <c r="B105" s="153" t="s">
        <v>1643</v>
      </c>
      <c r="C105" s="153">
        <v>2007</v>
      </c>
      <c r="D105" s="153" t="s">
        <v>814</v>
      </c>
      <c r="E105" s="153" t="s">
        <v>809</v>
      </c>
      <c r="F105" s="153" t="s">
        <v>810</v>
      </c>
      <c r="I105" s="153" t="s">
        <v>811</v>
      </c>
      <c r="J105" s="572">
        <v>3714.8571428571431</v>
      </c>
      <c r="K105" s="153" t="s">
        <v>1674</v>
      </c>
      <c r="O105" s="153" t="s">
        <v>815</v>
      </c>
    </row>
    <row r="106" spans="1:15">
      <c r="A106" s="558" t="str">
        <f t="shared" si="1"/>
        <v>Turkey-2007-0-2-1000 m3</v>
      </c>
      <c r="B106" s="153" t="s">
        <v>1645</v>
      </c>
      <c r="C106" s="153">
        <v>2007</v>
      </c>
      <c r="D106" s="153" t="s">
        <v>814</v>
      </c>
      <c r="E106" s="153" t="s">
        <v>809</v>
      </c>
      <c r="F106" s="153" t="s">
        <v>810</v>
      </c>
      <c r="I106" s="153" t="s">
        <v>811</v>
      </c>
      <c r="J106" s="572" t="s">
        <v>2106</v>
      </c>
      <c r="K106" s="153" t="s">
        <v>1674</v>
      </c>
      <c r="O106" s="153" t="s">
        <v>815</v>
      </c>
    </row>
    <row r="107" spans="1:15">
      <c r="A107" s="558" t="str">
        <f t="shared" si="1"/>
        <v>Ukraine-2007-0-2-1000 m3</v>
      </c>
      <c r="B107" s="153" t="s">
        <v>1657</v>
      </c>
      <c r="C107" s="153">
        <v>2007</v>
      </c>
      <c r="D107" s="153" t="s">
        <v>814</v>
      </c>
      <c r="E107" s="153" t="s">
        <v>809</v>
      </c>
      <c r="F107" s="153" t="s">
        <v>810</v>
      </c>
      <c r="I107" s="153" t="s">
        <v>811</v>
      </c>
      <c r="J107" s="572" t="s">
        <v>2106</v>
      </c>
      <c r="K107" s="153" t="s">
        <v>1674</v>
      </c>
      <c r="O107" s="153" t="s">
        <v>815</v>
      </c>
    </row>
    <row r="108" spans="1:15">
      <c r="A108" s="558" t="str">
        <f t="shared" si="1"/>
        <v>United Kingdom-2007-0-2-1000 m3</v>
      </c>
      <c r="B108" s="153" t="s">
        <v>1646</v>
      </c>
      <c r="C108" s="153">
        <v>2007</v>
      </c>
      <c r="D108" s="153" t="s">
        <v>814</v>
      </c>
      <c r="E108" s="153" t="s">
        <v>809</v>
      </c>
      <c r="F108" s="153" t="s">
        <v>810</v>
      </c>
      <c r="I108" s="153" t="s">
        <v>811</v>
      </c>
      <c r="J108" s="572">
        <v>2274.4626196683753</v>
      </c>
      <c r="K108" s="153" t="s">
        <v>1674</v>
      </c>
      <c r="O108" s="153" t="s">
        <v>815</v>
      </c>
    </row>
    <row r="109" spans="1:15">
      <c r="A109" s="558" t="str">
        <f t="shared" si="1"/>
        <v>United States-2007-0-2-1000 m3</v>
      </c>
      <c r="B109" s="153" t="s">
        <v>1660</v>
      </c>
      <c r="C109" s="153">
        <v>2007</v>
      </c>
      <c r="D109" s="153" t="s">
        <v>814</v>
      </c>
      <c r="E109" s="153" t="s">
        <v>809</v>
      </c>
      <c r="F109" s="153" t="s">
        <v>810</v>
      </c>
      <c r="I109" s="153" t="s">
        <v>811</v>
      </c>
      <c r="J109" s="572">
        <v>365295.84118551156</v>
      </c>
      <c r="K109" s="153" t="s">
        <v>1674</v>
      </c>
      <c r="O109" s="153" t="s">
        <v>815</v>
      </c>
    </row>
    <row r="110" spans="1:15">
      <c r="A110" s="558" t="str">
        <f t="shared" si="1"/>
        <v>Austria-2005-0-1-1000 m3</v>
      </c>
      <c r="B110" s="153" t="s">
        <v>1561</v>
      </c>
      <c r="C110" s="153">
        <v>2005</v>
      </c>
      <c r="D110" s="153" t="s">
        <v>808</v>
      </c>
      <c r="E110" s="153" t="s">
        <v>809</v>
      </c>
      <c r="F110" s="153" t="s">
        <v>810</v>
      </c>
      <c r="I110" s="153" t="s">
        <v>811</v>
      </c>
      <c r="J110" s="572">
        <v>14442.967062830483</v>
      </c>
      <c r="K110" s="153" t="s">
        <v>1674</v>
      </c>
      <c r="O110" s="153" t="s">
        <v>812</v>
      </c>
    </row>
    <row r="111" spans="1:15">
      <c r="A111" s="558" t="str">
        <f t="shared" si="1"/>
        <v>Belarus-2005-0-1-1000 m3</v>
      </c>
      <c r="B111" s="153" t="s">
        <v>1649</v>
      </c>
      <c r="C111" s="153">
        <v>2005</v>
      </c>
      <c r="D111" s="153" t="s">
        <v>808</v>
      </c>
      <c r="E111" s="153" t="s">
        <v>809</v>
      </c>
      <c r="F111" s="153" t="s">
        <v>810</v>
      </c>
      <c r="I111" s="153" t="s">
        <v>811</v>
      </c>
      <c r="J111" s="572" t="s">
        <v>1674</v>
      </c>
      <c r="K111" s="153" t="s">
        <v>1674</v>
      </c>
      <c r="O111" s="153" t="s">
        <v>812</v>
      </c>
    </row>
    <row r="112" spans="1:15">
      <c r="A112" s="558" t="str">
        <f t="shared" si="1"/>
        <v>Belgium-2005-0-1-1000 m3</v>
      </c>
      <c r="B112" s="153" t="s">
        <v>1562</v>
      </c>
      <c r="C112" s="153">
        <v>2005</v>
      </c>
      <c r="D112" s="153" t="s">
        <v>808</v>
      </c>
      <c r="E112" s="153" t="s">
        <v>809</v>
      </c>
      <c r="F112" s="153" t="s">
        <v>810</v>
      </c>
      <c r="I112" s="153" t="s">
        <v>811</v>
      </c>
      <c r="J112" s="572" t="s">
        <v>1674</v>
      </c>
      <c r="K112" s="153" t="s">
        <v>1674</v>
      </c>
      <c r="O112" s="153" t="s">
        <v>812</v>
      </c>
    </row>
    <row r="113" spans="1:15">
      <c r="A113" s="558" t="str">
        <f t="shared" si="1"/>
        <v>Bosnia and Herzegovina-2005-0-1-1000 m3</v>
      </c>
      <c r="B113" s="153" t="s">
        <v>1445</v>
      </c>
      <c r="C113" s="153">
        <v>2005</v>
      </c>
      <c r="D113" s="153" t="s">
        <v>808</v>
      </c>
      <c r="E113" s="153" t="s">
        <v>809</v>
      </c>
      <c r="F113" s="153" t="s">
        <v>810</v>
      </c>
      <c r="I113" s="153" t="s">
        <v>811</v>
      </c>
      <c r="J113" s="572" t="s">
        <v>1674</v>
      </c>
      <c r="K113" s="153" t="s">
        <v>1674</v>
      </c>
      <c r="O113" s="153" t="s">
        <v>812</v>
      </c>
    </row>
    <row r="114" spans="1:15">
      <c r="A114" s="558" t="str">
        <f t="shared" si="1"/>
        <v>Canada-2005-0-1-1000 m3</v>
      </c>
      <c r="B114" s="153" t="s">
        <v>1659</v>
      </c>
      <c r="C114" s="153">
        <v>2005</v>
      </c>
      <c r="D114" s="153" t="s">
        <v>808</v>
      </c>
      <c r="E114" s="153" t="s">
        <v>809</v>
      </c>
      <c r="F114" s="153" t="s">
        <v>810</v>
      </c>
      <c r="I114" s="153" t="s">
        <v>811</v>
      </c>
      <c r="J114" s="572">
        <v>47810</v>
      </c>
      <c r="K114" s="153" t="s">
        <v>1674</v>
      </c>
      <c r="O114" s="153" t="s">
        <v>812</v>
      </c>
    </row>
    <row r="115" spans="1:15">
      <c r="A115" s="558" t="str">
        <f t="shared" si="1"/>
        <v>Cyprus-2005-0-1-1000 m3</v>
      </c>
      <c r="B115" s="153" t="s">
        <v>1448</v>
      </c>
      <c r="C115" s="153">
        <v>2005</v>
      </c>
      <c r="D115" s="153" t="s">
        <v>808</v>
      </c>
      <c r="E115" s="153" t="s">
        <v>809</v>
      </c>
      <c r="F115" s="153" t="s">
        <v>810</v>
      </c>
      <c r="I115" s="153" t="s">
        <v>811</v>
      </c>
      <c r="J115" s="572" t="s">
        <v>1674</v>
      </c>
      <c r="K115" s="153" t="s">
        <v>1674</v>
      </c>
      <c r="O115" s="153" t="s">
        <v>812</v>
      </c>
    </row>
    <row r="116" spans="1:15">
      <c r="A116" s="558" t="str">
        <f t="shared" si="1"/>
        <v>Czech Republic-2005-0-1-1000 m3</v>
      </c>
      <c r="B116" s="153" t="s">
        <v>1449</v>
      </c>
      <c r="C116" s="153">
        <v>2005</v>
      </c>
      <c r="D116" s="153" t="s">
        <v>808</v>
      </c>
      <c r="E116" s="153" t="s">
        <v>809</v>
      </c>
      <c r="F116" s="153" t="s">
        <v>810</v>
      </c>
      <c r="I116" s="153" t="s">
        <v>811</v>
      </c>
      <c r="J116" s="572">
        <v>7939</v>
      </c>
      <c r="K116" s="153" t="s">
        <v>1674</v>
      </c>
      <c r="O116" s="153" t="s">
        <v>812</v>
      </c>
    </row>
    <row r="117" spans="1:15">
      <c r="A117" s="558" t="str">
        <f t="shared" si="1"/>
        <v>Estonia-2005-0-1-1000 m3</v>
      </c>
      <c r="B117" s="153" t="s">
        <v>1451</v>
      </c>
      <c r="C117" s="153">
        <v>2005</v>
      </c>
      <c r="D117" s="153" t="s">
        <v>808</v>
      </c>
      <c r="E117" s="153" t="s">
        <v>809</v>
      </c>
      <c r="F117" s="153" t="s">
        <v>810</v>
      </c>
      <c r="I117" s="153" t="s">
        <v>811</v>
      </c>
      <c r="J117" s="572" t="s">
        <v>1674</v>
      </c>
      <c r="K117" s="153" t="s">
        <v>1674</v>
      </c>
      <c r="O117" s="153" t="s">
        <v>812</v>
      </c>
    </row>
    <row r="118" spans="1:15">
      <c r="A118" s="558" t="str">
        <f t="shared" si="1"/>
        <v>Finland-2005-0-1-1000 m3</v>
      </c>
      <c r="B118" s="153" t="s">
        <v>1452</v>
      </c>
      <c r="C118" s="153">
        <v>2005</v>
      </c>
      <c r="D118" s="153" t="s">
        <v>808</v>
      </c>
      <c r="E118" s="153" t="s">
        <v>809</v>
      </c>
      <c r="F118" s="153" t="s">
        <v>810</v>
      </c>
      <c r="I118" s="153" t="s">
        <v>811</v>
      </c>
      <c r="J118" s="572">
        <v>32913.102645874256</v>
      </c>
      <c r="K118" s="153" t="s">
        <v>1674</v>
      </c>
      <c r="O118" s="153" t="s">
        <v>812</v>
      </c>
    </row>
    <row r="119" spans="1:15">
      <c r="A119" s="558" t="str">
        <f t="shared" si="1"/>
        <v>France-2005-0-1-1000 m3</v>
      </c>
      <c r="B119" s="153" t="s">
        <v>1453</v>
      </c>
      <c r="C119" s="153">
        <v>2005</v>
      </c>
      <c r="D119" s="153" t="s">
        <v>808</v>
      </c>
      <c r="E119" s="153" t="s">
        <v>809</v>
      </c>
      <c r="F119" s="153" t="s">
        <v>810</v>
      </c>
      <c r="I119" s="153" t="s">
        <v>811</v>
      </c>
      <c r="J119" s="572">
        <v>41265.119718309856</v>
      </c>
      <c r="K119" s="153" t="s">
        <v>1674</v>
      </c>
      <c r="O119" s="153" t="s">
        <v>812</v>
      </c>
    </row>
    <row r="120" spans="1:15">
      <c r="A120" s="558" t="str">
        <f t="shared" si="1"/>
        <v>Germany-2005-0-1-1000 m3</v>
      </c>
      <c r="B120" s="153" t="s">
        <v>1454</v>
      </c>
      <c r="C120" s="153">
        <v>2005</v>
      </c>
      <c r="D120" s="153" t="s">
        <v>808</v>
      </c>
      <c r="E120" s="153" t="s">
        <v>809</v>
      </c>
      <c r="F120" s="153" t="s">
        <v>810</v>
      </c>
      <c r="I120" s="153" t="s">
        <v>811</v>
      </c>
      <c r="J120" s="572">
        <v>30270.6</v>
      </c>
      <c r="K120" s="153" t="s">
        <v>1674</v>
      </c>
      <c r="O120" s="153" t="s">
        <v>812</v>
      </c>
    </row>
    <row r="121" spans="1:15">
      <c r="A121" s="558" t="str">
        <f t="shared" si="1"/>
        <v>Ireland-2005-0-1-1000 m3</v>
      </c>
      <c r="B121" s="153" t="s">
        <v>1457</v>
      </c>
      <c r="C121" s="153">
        <v>2005</v>
      </c>
      <c r="D121" s="153" t="s">
        <v>808</v>
      </c>
      <c r="E121" s="153" t="s">
        <v>809</v>
      </c>
      <c r="F121" s="153" t="s">
        <v>810</v>
      </c>
      <c r="I121" s="153" t="s">
        <v>811</v>
      </c>
      <c r="J121" s="572" t="s">
        <v>1674</v>
      </c>
      <c r="K121" s="153" t="s">
        <v>1674</v>
      </c>
      <c r="O121" s="153" t="s">
        <v>812</v>
      </c>
    </row>
    <row r="122" spans="1:15">
      <c r="A122" s="558" t="str">
        <f t="shared" si="1"/>
        <v>Italy-2005-0-1-1000 m3</v>
      </c>
      <c r="B122" s="153" t="s">
        <v>1459</v>
      </c>
      <c r="C122" s="153">
        <v>2005</v>
      </c>
      <c r="D122" s="153" t="s">
        <v>808</v>
      </c>
      <c r="E122" s="153" t="s">
        <v>809</v>
      </c>
      <c r="F122" s="153" t="s">
        <v>810</v>
      </c>
      <c r="I122" s="153" t="s">
        <v>811</v>
      </c>
      <c r="J122" s="572" t="s">
        <v>1674</v>
      </c>
      <c r="K122" s="153" t="s">
        <v>1674</v>
      </c>
      <c r="O122" s="153" t="s">
        <v>812</v>
      </c>
    </row>
    <row r="123" spans="1:15">
      <c r="A123" s="558" t="str">
        <f t="shared" si="1"/>
        <v>Latvia-2005-0-1-1000 m3</v>
      </c>
      <c r="B123" s="153" t="s">
        <v>1460</v>
      </c>
      <c r="C123" s="153">
        <v>2005</v>
      </c>
      <c r="D123" s="153" t="s">
        <v>808</v>
      </c>
      <c r="E123" s="153" t="s">
        <v>809</v>
      </c>
      <c r="F123" s="153" t="s">
        <v>810</v>
      </c>
      <c r="I123" s="153" t="s">
        <v>811</v>
      </c>
      <c r="J123" s="572" t="s">
        <v>1674</v>
      </c>
      <c r="K123" s="153" t="s">
        <v>1674</v>
      </c>
      <c r="O123" s="153" t="s">
        <v>812</v>
      </c>
    </row>
    <row r="124" spans="1:15">
      <c r="A124" s="558" t="str">
        <f t="shared" si="1"/>
        <v>Liechtenstein-2005-0-1-1000 m3</v>
      </c>
      <c r="B124" s="153" t="s">
        <v>1461</v>
      </c>
      <c r="C124" s="153">
        <v>2005</v>
      </c>
      <c r="D124" s="153" t="s">
        <v>808</v>
      </c>
      <c r="E124" s="153" t="s">
        <v>809</v>
      </c>
      <c r="F124" s="153" t="s">
        <v>810</v>
      </c>
      <c r="I124" s="153" t="s">
        <v>811</v>
      </c>
      <c r="J124" s="572" t="s">
        <v>1674</v>
      </c>
      <c r="K124" s="153" t="s">
        <v>1674</v>
      </c>
      <c r="O124" s="153" t="s">
        <v>812</v>
      </c>
    </row>
    <row r="125" spans="1:15">
      <c r="A125" s="558" t="str">
        <f t="shared" si="1"/>
        <v>Lithuania-2005-0-1-1000 m3</v>
      </c>
      <c r="B125" s="153" t="s">
        <v>1462</v>
      </c>
      <c r="C125" s="153">
        <v>2005</v>
      </c>
      <c r="D125" s="153" t="s">
        <v>808</v>
      </c>
      <c r="E125" s="153" t="s">
        <v>809</v>
      </c>
      <c r="F125" s="153" t="s">
        <v>810</v>
      </c>
      <c r="I125" s="153" t="s">
        <v>811</v>
      </c>
      <c r="J125" s="572">
        <v>3208.64</v>
      </c>
      <c r="K125" s="153" t="s">
        <v>1674</v>
      </c>
      <c r="O125" s="153" t="s">
        <v>812</v>
      </c>
    </row>
    <row r="126" spans="1:15">
      <c r="A126" s="558" t="str">
        <f t="shared" si="1"/>
        <v>Netherlands-2005-0-1-1000 m3</v>
      </c>
      <c r="B126" s="153" t="s">
        <v>1464</v>
      </c>
      <c r="C126" s="153">
        <v>2005</v>
      </c>
      <c r="D126" s="153" t="s">
        <v>808</v>
      </c>
      <c r="E126" s="153" t="s">
        <v>809</v>
      </c>
      <c r="F126" s="153" t="s">
        <v>810</v>
      </c>
      <c r="I126" s="153" t="s">
        <v>811</v>
      </c>
      <c r="J126" s="572">
        <v>1962</v>
      </c>
      <c r="K126" s="153" t="s">
        <v>1674</v>
      </c>
      <c r="O126" s="153" t="s">
        <v>812</v>
      </c>
    </row>
    <row r="127" spans="1:15">
      <c r="A127" s="558" t="str">
        <f t="shared" si="1"/>
        <v>Norway-2005-0-1-1000 m3</v>
      </c>
      <c r="B127" s="153" t="s">
        <v>1465</v>
      </c>
      <c r="C127" s="153">
        <v>2005</v>
      </c>
      <c r="D127" s="153" t="s">
        <v>808</v>
      </c>
      <c r="E127" s="153" t="s">
        <v>809</v>
      </c>
      <c r="F127" s="153" t="s">
        <v>810</v>
      </c>
      <c r="I127" s="153" t="s">
        <v>811</v>
      </c>
      <c r="J127" s="572">
        <v>5772.8</v>
      </c>
      <c r="K127" s="153" t="s">
        <v>1674</v>
      </c>
      <c r="O127" s="153" t="s">
        <v>812</v>
      </c>
    </row>
    <row r="128" spans="1:15">
      <c r="A128" s="558" t="str">
        <f t="shared" si="1"/>
        <v>Russian Federation-2005-0-1-1000 m3</v>
      </c>
      <c r="B128" s="153" t="s">
        <v>1654</v>
      </c>
      <c r="C128" s="153">
        <v>2005</v>
      </c>
      <c r="D128" s="153" t="s">
        <v>808</v>
      </c>
      <c r="E128" s="153" t="s">
        <v>809</v>
      </c>
      <c r="F128" s="153" t="s">
        <v>810</v>
      </c>
      <c r="I128" s="153" t="s">
        <v>811</v>
      </c>
      <c r="J128" s="572" t="s">
        <v>1674</v>
      </c>
      <c r="K128" s="153" t="s">
        <v>1674</v>
      </c>
      <c r="O128" s="153" t="s">
        <v>812</v>
      </c>
    </row>
    <row r="129" spans="1:15">
      <c r="A129" s="558" t="str">
        <f t="shared" si="1"/>
        <v>Serbia-2005-0-1-1000 m3</v>
      </c>
      <c r="B129" s="153" t="s">
        <v>1638</v>
      </c>
      <c r="C129" s="153">
        <v>2005</v>
      </c>
      <c r="D129" s="153" t="s">
        <v>808</v>
      </c>
      <c r="E129" s="153" t="s">
        <v>809</v>
      </c>
      <c r="F129" s="153" t="s">
        <v>810</v>
      </c>
      <c r="I129" s="153" t="s">
        <v>811</v>
      </c>
      <c r="J129" s="572" t="s">
        <v>1674</v>
      </c>
      <c r="K129" s="153" t="s">
        <v>1674</v>
      </c>
      <c r="O129" s="153" t="s">
        <v>812</v>
      </c>
    </row>
    <row r="130" spans="1:15">
      <c r="A130" s="558" t="str">
        <f t="shared" si="1"/>
        <v>Slovak Republic-2005-0-1-1000 m3</v>
      </c>
      <c r="B130" s="153" t="s">
        <v>1996</v>
      </c>
      <c r="C130" s="153">
        <v>2005</v>
      </c>
      <c r="D130" s="153" t="s">
        <v>808</v>
      </c>
      <c r="E130" s="153" t="s">
        <v>809</v>
      </c>
      <c r="F130" s="153" t="s">
        <v>810</v>
      </c>
      <c r="I130" s="153" t="s">
        <v>811</v>
      </c>
      <c r="J130" s="572" t="s">
        <v>1674</v>
      </c>
      <c r="K130" s="153" t="s">
        <v>1674</v>
      </c>
      <c r="O130" s="153" t="s">
        <v>812</v>
      </c>
    </row>
    <row r="131" spans="1:15">
      <c r="A131" s="558" t="str">
        <f t="shared" ref="A131:A136" si="2">B131&amp;"-"&amp;C131&amp;"-"&amp;D131&amp;"-"&amp;I131</f>
        <v>Slovenia-2005-0-1-1000 m3</v>
      </c>
      <c r="B131" s="153" t="s">
        <v>1640</v>
      </c>
      <c r="C131" s="153">
        <v>2005</v>
      </c>
      <c r="D131" s="153" t="s">
        <v>808</v>
      </c>
      <c r="E131" s="153" t="s">
        <v>809</v>
      </c>
      <c r="F131" s="153" t="s">
        <v>810</v>
      </c>
      <c r="I131" s="153" t="s">
        <v>811</v>
      </c>
      <c r="J131" s="572">
        <v>2213.6010000000001</v>
      </c>
      <c r="K131" s="153" t="s">
        <v>1674</v>
      </c>
      <c r="O131" s="153" t="s">
        <v>812</v>
      </c>
    </row>
    <row r="132" spans="1:15">
      <c r="A132" s="558" t="str">
        <f t="shared" si="2"/>
        <v>Sweden-2005-0-1-1000 m3</v>
      </c>
      <c r="B132" s="153" t="s">
        <v>1642</v>
      </c>
      <c r="C132" s="153">
        <v>2005</v>
      </c>
      <c r="D132" s="153" t="s">
        <v>808</v>
      </c>
      <c r="E132" s="153" t="s">
        <v>809</v>
      </c>
      <c r="F132" s="153" t="s">
        <v>810</v>
      </c>
      <c r="I132" s="153" t="s">
        <v>811</v>
      </c>
      <c r="J132" s="572">
        <v>39377.098755832034</v>
      </c>
      <c r="K132" s="153" t="s">
        <v>1674</v>
      </c>
      <c r="O132" s="153" t="s">
        <v>812</v>
      </c>
    </row>
    <row r="133" spans="1:15">
      <c r="A133" s="558" t="str">
        <f t="shared" si="2"/>
        <v>Switzerland-2005-0-1-1000 m3</v>
      </c>
      <c r="B133" s="153" t="s">
        <v>1643</v>
      </c>
      <c r="C133" s="153">
        <v>2005</v>
      </c>
      <c r="D133" s="153" t="s">
        <v>808</v>
      </c>
      <c r="E133" s="153" t="s">
        <v>809</v>
      </c>
      <c r="F133" s="153" t="s">
        <v>810</v>
      </c>
      <c r="I133" s="153" t="s">
        <v>811</v>
      </c>
      <c r="J133" s="572">
        <v>3784.8040000000001</v>
      </c>
      <c r="K133" s="153" t="s">
        <v>1674</v>
      </c>
      <c r="O133" s="153" t="s">
        <v>812</v>
      </c>
    </row>
    <row r="134" spans="1:15">
      <c r="A134" s="558" t="str">
        <f t="shared" si="2"/>
        <v>Turkey-2005-0-1-1000 m3</v>
      </c>
      <c r="B134" s="153" t="s">
        <v>1645</v>
      </c>
      <c r="C134" s="153">
        <v>2005</v>
      </c>
      <c r="D134" s="153" t="s">
        <v>808</v>
      </c>
      <c r="E134" s="153" t="s">
        <v>809</v>
      </c>
      <c r="F134" s="153" t="s">
        <v>810</v>
      </c>
      <c r="I134" s="153" t="s">
        <v>811</v>
      </c>
      <c r="J134" s="572">
        <v>10800</v>
      </c>
      <c r="K134" s="153" t="s">
        <v>1674</v>
      </c>
      <c r="O134" s="153" t="s">
        <v>812</v>
      </c>
    </row>
    <row r="135" spans="1:15">
      <c r="A135" s="558" t="str">
        <f t="shared" si="2"/>
        <v>United Kingdom-2005-0-1-1000 m3</v>
      </c>
      <c r="B135" s="153" t="s">
        <v>1646</v>
      </c>
      <c r="C135" s="153">
        <v>2005</v>
      </c>
      <c r="D135" s="153" t="s">
        <v>808</v>
      </c>
      <c r="E135" s="153" t="s">
        <v>809</v>
      </c>
      <c r="F135" s="153" t="s">
        <v>810</v>
      </c>
      <c r="I135" s="153" t="s">
        <v>811</v>
      </c>
      <c r="J135" s="572">
        <v>1562.1</v>
      </c>
      <c r="K135" s="153" t="s">
        <v>1674</v>
      </c>
      <c r="O135" s="153" t="s">
        <v>812</v>
      </c>
    </row>
    <row r="136" spans="1:15">
      <c r="A136" s="558" t="str">
        <f t="shared" si="2"/>
        <v>United States-2005-0-1-1000 m3</v>
      </c>
      <c r="B136" s="153" t="s">
        <v>1660</v>
      </c>
      <c r="C136" s="153">
        <v>2005</v>
      </c>
      <c r="D136" s="153" t="s">
        <v>808</v>
      </c>
      <c r="E136" s="153" t="s">
        <v>809</v>
      </c>
      <c r="F136" s="153" t="s">
        <v>810</v>
      </c>
      <c r="I136" s="153" t="s">
        <v>811</v>
      </c>
      <c r="J136" s="572" t="s">
        <v>1674</v>
      </c>
      <c r="K136" s="153" t="s">
        <v>1674</v>
      </c>
      <c r="O136" s="153" t="s">
        <v>812</v>
      </c>
    </row>
    <row r="137" spans="1:15">
      <c r="K137" s="153" t="s">
        <v>1674</v>
      </c>
    </row>
    <row r="138" spans="1:15">
      <c r="K138" s="153" t="s">
        <v>1674</v>
      </c>
    </row>
    <row r="139" spans="1:15">
      <c r="K139" s="153" t="s">
        <v>1674</v>
      </c>
    </row>
    <row r="140" spans="1:15">
      <c r="K140" s="153" t="s">
        <v>1674</v>
      </c>
    </row>
    <row r="141" spans="1:15">
      <c r="K141" s="153" t="s">
        <v>1674</v>
      </c>
    </row>
    <row r="142" spans="1:15">
      <c r="K142" s="153" t="s">
        <v>1674</v>
      </c>
    </row>
    <row r="143" spans="1:15">
      <c r="K143" s="153" t="s">
        <v>1674</v>
      </c>
    </row>
    <row r="144" spans="1:15">
      <c r="K144" s="153" t="s">
        <v>1674</v>
      </c>
    </row>
    <row r="145" spans="11:11">
      <c r="K145" s="153" t="s">
        <v>1674</v>
      </c>
    </row>
    <row r="146" spans="11:11">
      <c r="K146" s="153" t="s">
        <v>1674</v>
      </c>
    </row>
    <row r="147" spans="11:11">
      <c r="K147" s="153" t="s">
        <v>1674</v>
      </c>
    </row>
    <row r="148" spans="11:11">
      <c r="K148" s="153" t="s">
        <v>1674</v>
      </c>
    </row>
    <row r="149" spans="11:11">
      <c r="K149" s="153" t="s">
        <v>1674</v>
      </c>
    </row>
    <row r="150" spans="11:11">
      <c r="K150" s="153" t="s">
        <v>1674</v>
      </c>
    </row>
    <row r="151" spans="11:11">
      <c r="K151" s="153" t="s">
        <v>1674</v>
      </c>
    </row>
    <row r="152" spans="11:11">
      <c r="K152" s="153" t="s">
        <v>1674</v>
      </c>
    </row>
    <row r="153" spans="11:11">
      <c r="K153" s="153" t="s">
        <v>1674</v>
      </c>
    </row>
    <row r="154" spans="11:11">
      <c r="K154" s="153" t="s">
        <v>1674</v>
      </c>
    </row>
    <row r="155" spans="11:11">
      <c r="K155" s="153" t="s">
        <v>1674</v>
      </c>
    </row>
    <row r="156" spans="11:11">
      <c r="K156" s="153" t="s">
        <v>1674</v>
      </c>
    </row>
    <row r="157" spans="11:11">
      <c r="K157" s="153" t="s">
        <v>1674</v>
      </c>
    </row>
    <row r="158" spans="11:11">
      <c r="K158" s="153" t="s">
        <v>1674</v>
      </c>
    </row>
    <row r="159" spans="11:11">
      <c r="K159" s="153" t="s">
        <v>1674</v>
      </c>
    </row>
    <row r="160" spans="11:11">
      <c r="K160" s="153" t="s">
        <v>1674</v>
      </c>
    </row>
    <row r="161" spans="11:11">
      <c r="K161" s="153" t="s">
        <v>1674</v>
      </c>
    </row>
    <row r="162" spans="11:11">
      <c r="K162" s="153" t="s">
        <v>1674</v>
      </c>
    </row>
    <row r="163" spans="11:11">
      <c r="K163" s="153" t="s">
        <v>1674</v>
      </c>
    </row>
    <row r="164" spans="11:11">
      <c r="K164" s="153" t="s">
        <v>1674</v>
      </c>
    </row>
    <row r="165" spans="11:11">
      <c r="K165" s="153" t="s">
        <v>1674</v>
      </c>
    </row>
    <row r="166" spans="11:11">
      <c r="K166" s="153" t="s">
        <v>1674</v>
      </c>
    </row>
    <row r="167" spans="11:11">
      <c r="K167" s="153" t="s">
        <v>1674</v>
      </c>
    </row>
    <row r="168" spans="11:11">
      <c r="K168" s="153" t="s">
        <v>1674</v>
      </c>
    </row>
    <row r="169" spans="11:11">
      <c r="K169" s="153" t="s">
        <v>1674</v>
      </c>
    </row>
    <row r="170" spans="11:11">
      <c r="K170" s="153" t="s">
        <v>1674</v>
      </c>
    </row>
    <row r="171" spans="11:11">
      <c r="K171" s="153" t="s">
        <v>1674</v>
      </c>
    </row>
    <row r="172" spans="11:11">
      <c r="K172" s="153" t="s">
        <v>1674</v>
      </c>
    </row>
    <row r="173" spans="11:11">
      <c r="K173" s="153" t="s">
        <v>1674</v>
      </c>
    </row>
    <row r="174" spans="11:11">
      <c r="K174" s="153" t="s">
        <v>1674</v>
      </c>
    </row>
    <row r="175" spans="11:11">
      <c r="K175" s="153" t="s">
        <v>1674</v>
      </c>
    </row>
    <row r="176" spans="11:11">
      <c r="K176" s="153" t="s">
        <v>1674</v>
      </c>
    </row>
    <row r="177" spans="11:11">
      <c r="K177" s="153" t="s">
        <v>1674</v>
      </c>
    </row>
    <row r="178" spans="11:11">
      <c r="K178" s="153" t="s">
        <v>1674</v>
      </c>
    </row>
    <row r="179" spans="11:11">
      <c r="K179" s="153" t="s">
        <v>1674</v>
      </c>
    </row>
    <row r="180" spans="11:11">
      <c r="K180" s="153" t="s">
        <v>1674</v>
      </c>
    </row>
    <row r="181" spans="11:11">
      <c r="K181" s="153" t="s">
        <v>1674</v>
      </c>
    </row>
    <row r="182" spans="11:11">
      <c r="K182" s="153" t="s">
        <v>1674</v>
      </c>
    </row>
    <row r="183" spans="11:11">
      <c r="K183" s="153" t="s">
        <v>1674</v>
      </c>
    </row>
    <row r="184" spans="11:11">
      <c r="K184" s="153" t="s">
        <v>1674</v>
      </c>
    </row>
    <row r="185" spans="11:11">
      <c r="K185" s="153" t="s">
        <v>1674</v>
      </c>
    </row>
    <row r="186" spans="11:11">
      <c r="K186" s="153" t="s">
        <v>1674</v>
      </c>
    </row>
    <row r="187" spans="11:11">
      <c r="K187" s="153" t="s">
        <v>1674</v>
      </c>
    </row>
    <row r="188" spans="11:11">
      <c r="K188" s="153" t="s">
        <v>1674</v>
      </c>
    </row>
    <row r="189" spans="11:11">
      <c r="K189" s="153" t="s">
        <v>1674</v>
      </c>
    </row>
    <row r="190" spans="11:11">
      <c r="K190" s="153" t="s">
        <v>1674</v>
      </c>
    </row>
    <row r="191" spans="11:11">
      <c r="K191" s="153" t="s">
        <v>1674</v>
      </c>
    </row>
    <row r="192" spans="11:11">
      <c r="K192" s="153" t="s">
        <v>1674</v>
      </c>
    </row>
    <row r="193" spans="11:11">
      <c r="K193" s="153" t="s">
        <v>1674</v>
      </c>
    </row>
    <row r="194" spans="11:11">
      <c r="K194" s="153" t="s">
        <v>1674</v>
      </c>
    </row>
    <row r="195" spans="11:11">
      <c r="K195" s="153" t="s">
        <v>1674</v>
      </c>
    </row>
    <row r="196" spans="11:11">
      <c r="K196" s="153" t="s">
        <v>1674</v>
      </c>
    </row>
    <row r="197" spans="11:11">
      <c r="K197" s="153" t="s">
        <v>1674</v>
      </c>
    </row>
    <row r="198" spans="11:11">
      <c r="K198" s="153" t="s">
        <v>1674</v>
      </c>
    </row>
    <row r="199" spans="11:11">
      <c r="K199" s="153" t="s">
        <v>1674</v>
      </c>
    </row>
    <row r="200" spans="11:11">
      <c r="K200" s="153" t="s">
        <v>1674</v>
      </c>
    </row>
    <row r="201" spans="11:11">
      <c r="K201" s="153" t="s">
        <v>1674</v>
      </c>
    </row>
    <row r="202" spans="11:11">
      <c r="K202" s="153" t="s">
        <v>1674</v>
      </c>
    </row>
    <row r="203" spans="11:11">
      <c r="K203" s="153" t="s">
        <v>1674</v>
      </c>
    </row>
    <row r="204" spans="11:11">
      <c r="K204" s="153" t="s">
        <v>1674</v>
      </c>
    </row>
    <row r="205" spans="11:11">
      <c r="K205" s="153" t="s">
        <v>1674</v>
      </c>
    </row>
    <row r="206" spans="11:11">
      <c r="K206" s="153" t="s">
        <v>1674</v>
      </c>
    </row>
    <row r="207" spans="11:11">
      <c r="K207" s="153" t="s">
        <v>1674</v>
      </c>
    </row>
    <row r="208" spans="11:11">
      <c r="K208" s="153" t="s">
        <v>1674</v>
      </c>
    </row>
    <row r="209" spans="11:11">
      <c r="K209" s="153" t="s">
        <v>1674</v>
      </c>
    </row>
    <row r="210" spans="11:11">
      <c r="K210" s="153" t="s">
        <v>1674</v>
      </c>
    </row>
    <row r="211" spans="11:11">
      <c r="K211" s="153" t="s">
        <v>1674</v>
      </c>
    </row>
    <row r="212" spans="11:11">
      <c r="K212" s="153" t="s">
        <v>1674</v>
      </c>
    </row>
    <row r="213" spans="11:11">
      <c r="K213" s="153" t="s">
        <v>1674</v>
      </c>
    </row>
    <row r="214" spans="11:11">
      <c r="K214" s="153" t="s">
        <v>1674</v>
      </c>
    </row>
    <row r="215" spans="11:11">
      <c r="K215" s="153" t="s">
        <v>1674</v>
      </c>
    </row>
    <row r="216" spans="11:11">
      <c r="K216" s="153" t="s">
        <v>1674</v>
      </c>
    </row>
    <row r="217" spans="11:11">
      <c r="K217" s="153" t="s">
        <v>1674</v>
      </c>
    </row>
    <row r="218" spans="11:11">
      <c r="K218" s="153" t="s">
        <v>1674</v>
      </c>
    </row>
    <row r="219" spans="11:11">
      <c r="K219" s="153" t="s">
        <v>1674</v>
      </c>
    </row>
    <row r="220" spans="11:11">
      <c r="K220" s="153" t="s">
        <v>1674</v>
      </c>
    </row>
    <row r="221" spans="11:11">
      <c r="K221" s="153" t="s">
        <v>1674</v>
      </c>
    </row>
    <row r="222" spans="11:11">
      <c r="K222" s="153" t="s">
        <v>1674</v>
      </c>
    </row>
    <row r="223" spans="11:11">
      <c r="K223" s="153" t="s">
        <v>1674</v>
      </c>
    </row>
    <row r="224" spans="11:11">
      <c r="K224" s="153" t="s">
        <v>1674</v>
      </c>
    </row>
    <row r="225" spans="11:11">
      <c r="K225" s="153" t="s">
        <v>1674</v>
      </c>
    </row>
    <row r="226" spans="11:11">
      <c r="K226" s="153" t="s">
        <v>1674</v>
      </c>
    </row>
    <row r="227" spans="11:11">
      <c r="K227" s="153" t="s">
        <v>1674</v>
      </c>
    </row>
    <row r="228" spans="11:11">
      <c r="K228" s="153" t="s">
        <v>1674</v>
      </c>
    </row>
    <row r="229" spans="11:11">
      <c r="K229" s="153" t="s">
        <v>1674</v>
      </c>
    </row>
    <row r="230" spans="11:11">
      <c r="K230" s="153" t="s">
        <v>1674</v>
      </c>
    </row>
    <row r="231" spans="11:11">
      <c r="K231" s="153" t="s">
        <v>1674</v>
      </c>
    </row>
    <row r="232" spans="11:11">
      <c r="K232" s="153" t="s">
        <v>1674</v>
      </c>
    </row>
    <row r="233" spans="11:11">
      <c r="K233" s="153" t="s">
        <v>1674</v>
      </c>
    </row>
    <row r="234" spans="11:11">
      <c r="K234" s="153" t="s">
        <v>1674</v>
      </c>
    </row>
    <row r="235" spans="11:11">
      <c r="K235" s="153" t="s">
        <v>1674</v>
      </c>
    </row>
    <row r="236" spans="11:11">
      <c r="K236" s="153" t="s">
        <v>1674</v>
      </c>
    </row>
    <row r="237" spans="11:11">
      <c r="K237" s="153" t="s">
        <v>1674</v>
      </c>
    </row>
    <row r="238" spans="11:11">
      <c r="K238" s="153" t="s">
        <v>1674</v>
      </c>
    </row>
    <row r="239" spans="11:11">
      <c r="K239" s="153" t="s">
        <v>1674</v>
      </c>
    </row>
    <row r="240" spans="11:11">
      <c r="K240" s="153" t="s">
        <v>1674</v>
      </c>
    </row>
    <row r="241" spans="11:11">
      <c r="K241" s="153" t="s">
        <v>1674</v>
      </c>
    </row>
    <row r="242" spans="11:11">
      <c r="K242" s="153" t="s">
        <v>1674</v>
      </c>
    </row>
    <row r="243" spans="11:11">
      <c r="K243" s="153" t="s">
        <v>1674</v>
      </c>
    </row>
    <row r="244" spans="11:11">
      <c r="K244" s="153" t="s">
        <v>1674</v>
      </c>
    </row>
    <row r="245" spans="11:11">
      <c r="K245" s="153" t="s">
        <v>1674</v>
      </c>
    </row>
    <row r="246" spans="11:11">
      <c r="K246" s="153" t="s">
        <v>1674</v>
      </c>
    </row>
    <row r="247" spans="11:11">
      <c r="K247" s="153" t="s">
        <v>1674</v>
      </c>
    </row>
    <row r="248" spans="11:11">
      <c r="K248" s="153" t="s">
        <v>1674</v>
      </c>
    </row>
    <row r="249" spans="11:11">
      <c r="K249" s="153" t="s">
        <v>1674</v>
      </c>
    </row>
    <row r="250" spans="11:11">
      <c r="K250" s="153" t="s">
        <v>1674</v>
      </c>
    </row>
    <row r="251" spans="11:11">
      <c r="K251" s="153" t="s">
        <v>1674</v>
      </c>
    </row>
    <row r="252" spans="11:11">
      <c r="K252" s="153" t="s">
        <v>1674</v>
      </c>
    </row>
    <row r="253" spans="11:11">
      <c r="K253" s="153" t="s">
        <v>1674</v>
      </c>
    </row>
    <row r="254" spans="11:11">
      <c r="K254" s="153" t="s">
        <v>1674</v>
      </c>
    </row>
    <row r="255" spans="11:11">
      <c r="K255" s="153" t="s">
        <v>1674</v>
      </c>
    </row>
    <row r="256" spans="11:11">
      <c r="K256" s="153" t="s">
        <v>1674</v>
      </c>
    </row>
    <row r="257" spans="11:11">
      <c r="K257" s="153" t="s">
        <v>1674</v>
      </c>
    </row>
    <row r="258" spans="11:11">
      <c r="K258" s="153" t="s">
        <v>1674</v>
      </c>
    </row>
    <row r="259" spans="11:11">
      <c r="K259" s="153" t="s">
        <v>1674</v>
      </c>
    </row>
    <row r="260" spans="11:11">
      <c r="K260" s="153" t="s">
        <v>1674</v>
      </c>
    </row>
    <row r="261" spans="11:11">
      <c r="K261" s="153" t="s">
        <v>1674</v>
      </c>
    </row>
    <row r="262" spans="11:11">
      <c r="K262" s="153" t="s">
        <v>1674</v>
      </c>
    </row>
    <row r="263" spans="11:11">
      <c r="K263" s="153" t="s">
        <v>1674</v>
      </c>
    </row>
    <row r="264" spans="11:11">
      <c r="K264" s="153" t="s">
        <v>1674</v>
      </c>
    </row>
    <row r="265" spans="11:11">
      <c r="K265" s="153" t="s">
        <v>1674</v>
      </c>
    </row>
    <row r="266" spans="11:11">
      <c r="K266" s="153" t="s">
        <v>1674</v>
      </c>
    </row>
    <row r="267" spans="11:11">
      <c r="K267" s="153" t="s">
        <v>1674</v>
      </c>
    </row>
    <row r="268" spans="11:11">
      <c r="K268" s="153" t="s">
        <v>1674</v>
      </c>
    </row>
    <row r="269" spans="11:11">
      <c r="K269" s="153" t="s">
        <v>1674</v>
      </c>
    </row>
    <row r="270" spans="11:11">
      <c r="K270" s="153" t="s">
        <v>1674</v>
      </c>
    </row>
    <row r="271" spans="11:11">
      <c r="K271" s="153" t="s">
        <v>1674</v>
      </c>
    </row>
    <row r="272" spans="11:11">
      <c r="K272" s="153" t="s">
        <v>1674</v>
      </c>
    </row>
    <row r="273" spans="11:11">
      <c r="K273" s="153" t="s">
        <v>1674</v>
      </c>
    </row>
    <row r="274" spans="11:11">
      <c r="K274" s="153" t="s">
        <v>1674</v>
      </c>
    </row>
    <row r="275" spans="11:11">
      <c r="K275" s="153" t="s">
        <v>1674</v>
      </c>
    </row>
    <row r="276" spans="11:11">
      <c r="K276" s="153" t="s">
        <v>1674</v>
      </c>
    </row>
    <row r="277" spans="11:11">
      <c r="K277" s="153" t="s">
        <v>1674</v>
      </c>
    </row>
    <row r="278" spans="11:11">
      <c r="K278" s="153" t="s">
        <v>1674</v>
      </c>
    </row>
    <row r="279" spans="11:11">
      <c r="K279" s="153" t="s">
        <v>1674</v>
      </c>
    </row>
    <row r="280" spans="11:11">
      <c r="K280" s="153" t="s">
        <v>1674</v>
      </c>
    </row>
    <row r="281" spans="11:11">
      <c r="K281" s="153" t="s">
        <v>1674</v>
      </c>
    </row>
    <row r="282" spans="11:11">
      <c r="K282" s="153" t="s">
        <v>1674</v>
      </c>
    </row>
    <row r="283" spans="11:11">
      <c r="K283" s="153" t="s">
        <v>1674</v>
      </c>
    </row>
    <row r="284" spans="11:11">
      <c r="K284" s="153" t="s">
        <v>1674</v>
      </c>
    </row>
    <row r="285" spans="11:11">
      <c r="K285" s="153" t="s">
        <v>1674</v>
      </c>
    </row>
    <row r="286" spans="11:11">
      <c r="K286" s="153" t="s">
        <v>1674</v>
      </c>
    </row>
    <row r="287" spans="11:11">
      <c r="K287" s="153" t="s">
        <v>1674</v>
      </c>
    </row>
    <row r="288" spans="11:11">
      <c r="K288" s="153" t="s">
        <v>1674</v>
      </c>
    </row>
    <row r="289" spans="10:11">
      <c r="K289" s="153" t="s">
        <v>1674</v>
      </c>
    </row>
    <row r="290" spans="10:11">
      <c r="K290" s="153" t="s">
        <v>1674</v>
      </c>
    </row>
    <row r="291" spans="10:11">
      <c r="J291" s="570"/>
      <c r="K291" s="153" t="s">
        <v>1674</v>
      </c>
    </row>
    <row r="292" spans="10:11">
      <c r="J292" s="570"/>
      <c r="K292" s="153" t="s">
        <v>1674</v>
      </c>
    </row>
    <row r="293" spans="10:11">
      <c r="J293" s="570"/>
      <c r="K293" s="153" t="s">
        <v>1674</v>
      </c>
    </row>
    <row r="294" spans="10:11">
      <c r="J294" s="570"/>
      <c r="K294" s="153" t="s">
        <v>1674</v>
      </c>
    </row>
    <row r="295" spans="10:11">
      <c r="J295" s="570"/>
      <c r="K295" s="153" t="s">
        <v>1674</v>
      </c>
    </row>
    <row r="296" spans="10:11">
      <c r="J296" s="570"/>
      <c r="K296" s="153" t="s">
        <v>1674</v>
      </c>
    </row>
    <row r="297" spans="10:11">
      <c r="J297" s="570"/>
      <c r="K297" s="153" t="s">
        <v>1674</v>
      </c>
    </row>
    <row r="298" spans="10:11">
      <c r="J298" s="570"/>
      <c r="K298" s="153" t="s">
        <v>1674</v>
      </c>
    </row>
    <row r="299" spans="10:11">
      <c r="J299" s="570"/>
      <c r="K299" s="153" t="s">
        <v>1674</v>
      </c>
    </row>
    <row r="300" spans="10:11">
      <c r="J300" s="570"/>
      <c r="K300" s="153" t="s">
        <v>1674</v>
      </c>
    </row>
    <row r="301" spans="10:11">
      <c r="J301" s="570"/>
      <c r="K301" s="153" t="s">
        <v>1674</v>
      </c>
    </row>
    <row r="302" spans="10:11">
      <c r="J302" s="570"/>
      <c r="K302" s="153" t="s">
        <v>1674</v>
      </c>
    </row>
    <row r="303" spans="10:11">
      <c r="J303" s="570"/>
      <c r="K303" s="153" t="s">
        <v>1674</v>
      </c>
    </row>
    <row r="304" spans="10:11">
      <c r="J304" s="570"/>
      <c r="K304" s="153" t="s">
        <v>1674</v>
      </c>
    </row>
    <row r="305" spans="10:11">
      <c r="J305" s="570"/>
      <c r="K305" s="153" t="s">
        <v>1674</v>
      </c>
    </row>
    <row r="306" spans="10:11">
      <c r="J306" s="570"/>
      <c r="K306" s="153" t="s">
        <v>1674</v>
      </c>
    </row>
    <row r="307" spans="10:11">
      <c r="J307" s="570"/>
      <c r="K307" s="153" t="s">
        <v>1674</v>
      </c>
    </row>
    <row r="308" spans="10:11">
      <c r="J308" s="570"/>
      <c r="K308" s="153" t="s">
        <v>1674</v>
      </c>
    </row>
    <row r="309" spans="10:11">
      <c r="J309" s="570"/>
      <c r="K309" s="153" t="s">
        <v>1674</v>
      </c>
    </row>
    <row r="310" spans="10:11">
      <c r="J310" s="570"/>
      <c r="K310" s="153" t="s">
        <v>1674</v>
      </c>
    </row>
    <row r="311" spans="10:11">
      <c r="J311" s="570"/>
      <c r="K311" s="153" t="s">
        <v>1674</v>
      </c>
    </row>
    <row r="312" spans="10:11">
      <c r="J312" s="570"/>
      <c r="K312" s="153" t="s">
        <v>1674</v>
      </c>
    </row>
    <row r="313" spans="10:11">
      <c r="J313" s="570"/>
      <c r="K313" s="153" t="s">
        <v>1674</v>
      </c>
    </row>
    <row r="314" spans="10:11">
      <c r="J314" s="570"/>
      <c r="K314" s="153" t="s">
        <v>1674</v>
      </c>
    </row>
    <row r="315" spans="10:11">
      <c r="J315" s="570"/>
      <c r="K315" s="153" t="s">
        <v>1674</v>
      </c>
    </row>
    <row r="316" spans="10:11">
      <c r="J316" s="570"/>
      <c r="K316" s="153" t="s">
        <v>1674</v>
      </c>
    </row>
    <row r="317" spans="10:11">
      <c r="J317" s="570"/>
      <c r="K317" s="153" t="s">
        <v>1674</v>
      </c>
    </row>
    <row r="318" spans="10:11">
      <c r="J318" s="570"/>
      <c r="K318" s="153" t="s">
        <v>1674</v>
      </c>
    </row>
    <row r="319" spans="10:11">
      <c r="J319" s="570"/>
      <c r="K319" s="153" t="s">
        <v>1674</v>
      </c>
    </row>
    <row r="320" spans="10:11">
      <c r="J320" s="570"/>
      <c r="K320" s="153" t="s">
        <v>1674</v>
      </c>
    </row>
    <row r="321" spans="10:11">
      <c r="J321" s="570"/>
      <c r="K321" s="153" t="s">
        <v>1674</v>
      </c>
    </row>
    <row r="322" spans="10:11">
      <c r="J322" s="570"/>
      <c r="K322" s="153" t="s">
        <v>1674</v>
      </c>
    </row>
    <row r="323" spans="10:11">
      <c r="J323" s="570"/>
      <c r="K323" s="153" t="s">
        <v>1674</v>
      </c>
    </row>
    <row r="324" spans="10:11">
      <c r="J324" s="570"/>
      <c r="K324" s="153" t="s">
        <v>1674</v>
      </c>
    </row>
    <row r="325" spans="10:11">
      <c r="J325" s="570"/>
      <c r="K325" s="153" t="s">
        <v>1674</v>
      </c>
    </row>
    <row r="326" spans="10:11">
      <c r="J326" s="570"/>
      <c r="K326" s="153" t="s">
        <v>1674</v>
      </c>
    </row>
    <row r="327" spans="10:11">
      <c r="J327" s="570"/>
      <c r="K327" s="153" t="s">
        <v>1674</v>
      </c>
    </row>
    <row r="328" spans="10:11">
      <c r="J328" s="570"/>
      <c r="K328" s="153" t="s">
        <v>1674</v>
      </c>
    </row>
    <row r="329" spans="10:11">
      <c r="J329" s="570"/>
      <c r="K329" s="153" t="s">
        <v>1674</v>
      </c>
    </row>
    <row r="330" spans="10:11">
      <c r="J330" s="570"/>
      <c r="K330" s="153" t="s">
        <v>1674</v>
      </c>
    </row>
    <row r="331" spans="10:11">
      <c r="J331" s="570"/>
      <c r="K331" s="153" t="s">
        <v>1674</v>
      </c>
    </row>
    <row r="332" spans="10:11">
      <c r="J332" s="570"/>
      <c r="K332" s="153" t="s">
        <v>1674</v>
      </c>
    </row>
    <row r="333" spans="10:11">
      <c r="J333" s="570"/>
      <c r="K333" s="153" t="s">
        <v>1674</v>
      </c>
    </row>
    <row r="334" spans="10:11">
      <c r="J334" s="570"/>
      <c r="K334" s="153" t="s">
        <v>1674</v>
      </c>
    </row>
    <row r="335" spans="10:11">
      <c r="J335" s="570"/>
      <c r="K335" s="153" t="s">
        <v>1674</v>
      </c>
    </row>
    <row r="336" spans="10:11">
      <c r="J336" s="570"/>
      <c r="K336" s="153" t="s">
        <v>1674</v>
      </c>
    </row>
    <row r="337" spans="10:11">
      <c r="J337" s="570"/>
      <c r="K337" s="153" t="s">
        <v>1674</v>
      </c>
    </row>
    <row r="338" spans="10:11">
      <c r="J338" s="570"/>
      <c r="K338" s="153" t="s">
        <v>1674</v>
      </c>
    </row>
    <row r="339" spans="10:11">
      <c r="J339" s="570"/>
      <c r="K339" s="153" t="s">
        <v>1674</v>
      </c>
    </row>
    <row r="340" spans="10:11">
      <c r="J340" s="570"/>
      <c r="K340" s="153" t="s">
        <v>1674</v>
      </c>
    </row>
    <row r="341" spans="10:11">
      <c r="J341" s="570"/>
      <c r="K341" s="153" t="s">
        <v>1674</v>
      </c>
    </row>
    <row r="342" spans="10:11">
      <c r="J342" s="570"/>
      <c r="K342" s="153" t="s">
        <v>1674</v>
      </c>
    </row>
    <row r="343" spans="10:11">
      <c r="J343" s="570"/>
      <c r="K343" s="153" t="s">
        <v>1674</v>
      </c>
    </row>
    <row r="344" spans="10:11">
      <c r="J344" s="570"/>
      <c r="K344" s="153" t="s">
        <v>1674</v>
      </c>
    </row>
    <row r="345" spans="10:11">
      <c r="J345" s="570"/>
      <c r="K345" s="153" t="s">
        <v>1674</v>
      </c>
    </row>
    <row r="346" spans="10:11">
      <c r="J346" s="570"/>
      <c r="K346" s="153" t="s">
        <v>1674</v>
      </c>
    </row>
    <row r="347" spans="10:11">
      <c r="J347" s="570"/>
      <c r="K347" s="153" t="s">
        <v>1674</v>
      </c>
    </row>
    <row r="348" spans="10:11">
      <c r="J348" s="570"/>
      <c r="K348" s="153" t="s">
        <v>1674</v>
      </c>
    </row>
    <row r="349" spans="10:11">
      <c r="J349" s="570"/>
      <c r="K349" s="153" t="s">
        <v>1674</v>
      </c>
    </row>
    <row r="350" spans="10:11">
      <c r="J350" s="570"/>
      <c r="K350" s="153" t="s">
        <v>1674</v>
      </c>
    </row>
    <row r="351" spans="10:11">
      <c r="J351" s="570"/>
      <c r="K351" s="153" t="s">
        <v>1674</v>
      </c>
    </row>
    <row r="352" spans="10:11">
      <c r="J352" s="570"/>
      <c r="K352" s="153" t="s">
        <v>1674</v>
      </c>
    </row>
    <row r="353" spans="10:11">
      <c r="J353" s="570"/>
      <c r="K353" s="153" t="s">
        <v>1674</v>
      </c>
    </row>
    <row r="354" spans="10:11">
      <c r="J354" s="570"/>
      <c r="K354" s="153" t="s">
        <v>1674</v>
      </c>
    </row>
    <row r="355" spans="10:11">
      <c r="J355" s="570"/>
      <c r="K355" s="153" t="s">
        <v>1674</v>
      </c>
    </row>
    <row r="356" spans="10:11">
      <c r="J356" s="570"/>
      <c r="K356" s="153" t="s">
        <v>1674</v>
      </c>
    </row>
    <row r="357" spans="10:11">
      <c r="J357" s="570"/>
      <c r="K357" s="153" t="s">
        <v>1674</v>
      </c>
    </row>
    <row r="358" spans="10:11">
      <c r="J358" s="570"/>
      <c r="K358" s="153" t="s">
        <v>1674</v>
      </c>
    </row>
    <row r="359" spans="10:11">
      <c r="J359" s="570"/>
      <c r="K359" s="153" t="s">
        <v>1674</v>
      </c>
    </row>
    <row r="360" spans="10:11">
      <c r="J360" s="570"/>
      <c r="K360" s="153" t="s">
        <v>1674</v>
      </c>
    </row>
    <row r="361" spans="10:11">
      <c r="J361" s="570"/>
      <c r="K361" s="153" t="s">
        <v>1674</v>
      </c>
    </row>
    <row r="362" spans="10:11">
      <c r="J362" s="570"/>
      <c r="K362" s="153" t="s">
        <v>1674</v>
      </c>
    </row>
    <row r="363" spans="10:11">
      <c r="J363" s="570"/>
      <c r="K363" s="153" t="s">
        <v>1674</v>
      </c>
    </row>
    <row r="364" spans="10:11">
      <c r="J364" s="570"/>
      <c r="K364" s="153" t="s">
        <v>1674</v>
      </c>
    </row>
    <row r="365" spans="10:11">
      <c r="J365" s="570"/>
      <c r="K365" s="153" t="s">
        <v>1674</v>
      </c>
    </row>
    <row r="366" spans="10:11">
      <c r="J366" s="570"/>
      <c r="K366" s="153" t="s">
        <v>1674</v>
      </c>
    </row>
    <row r="367" spans="10:11">
      <c r="J367" s="570"/>
      <c r="K367" s="153" t="s">
        <v>1674</v>
      </c>
    </row>
    <row r="368" spans="10:11">
      <c r="J368" s="570"/>
      <c r="K368" s="153" t="s">
        <v>1674</v>
      </c>
    </row>
    <row r="369" spans="10:11">
      <c r="J369" s="570"/>
      <c r="K369" s="153" t="s">
        <v>1674</v>
      </c>
    </row>
    <row r="370" spans="10:11">
      <c r="J370" s="570"/>
      <c r="K370" s="153" t="s">
        <v>1674</v>
      </c>
    </row>
    <row r="371" spans="10:11">
      <c r="J371" s="570"/>
      <c r="K371" s="153" t="s">
        <v>1674</v>
      </c>
    </row>
    <row r="372" spans="10:11">
      <c r="J372" s="570"/>
      <c r="K372" s="153" t="s">
        <v>1674</v>
      </c>
    </row>
    <row r="373" spans="10:11">
      <c r="J373" s="570"/>
      <c r="K373" s="153" t="s">
        <v>1674</v>
      </c>
    </row>
    <row r="374" spans="10:11">
      <c r="J374" s="570"/>
      <c r="K374" s="153" t="s">
        <v>1674</v>
      </c>
    </row>
    <row r="375" spans="10:11">
      <c r="J375" s="570"/>
      <c r="K375" s="153" t="s">
        <v>1674</v>
      </c>
    </row>
    <row r="376" spans="10:11">
      <c r="J376" s="570"/>
      <c r="K376" s="153" t="s">
        <v>1674</v>
      </c>
    </row>
    <row r="377" spans="10:11">
      <c r="J377" s="570"/>
      <c r="K377" s="153" t="s">
        <v>1674</v>
      </c>
    </row>
    <row r="378" spans="10:11">
      <c r="J378" s="570"/>
      <c r="K378" s="153" t="s">
        <v>1674</v>
      </c>
    </row>
    <row r="379" spans="10:11">
      <c r="J379" s="570"/>
      <c r="K379" s="153" t="s">
        <v>1674</v>
      </c>
    </row>
    <row r="380" spans="10:11">
      <c r="J380" s="570"/>
      <c r="K380" s="153" t="s">
        <v>1674</v>
      </c>
    </row>
    <row r="381" spans="10:11">
      <c r="J381" s="570"/>
      <c r="K381" s="153" t="s">
        <v>1674</v>
      </c>
    </row>
    <row r="382" spans="10:11">
      <c r="J382" s="570"/>
      <c r="K382" s="153" t="s">
        <v>1674</v>
      </c>
    </row>
    <row r="383" spans="10:11">
      <c r="J383" s="570"/>
      <c r="K383" s="153" t="s">
        <v>1674</v>
      </c>
    </row>
    <row r="384" spans="10:11">
      <c r="J384" s="570"/>
      <c r="K384" s="153" t="s">
        <v>1674</v>
      </c>
    </row>
    <row r="385" spans="10:11">
      <c r="J385" s="570"/>
      <c r="K385" s="153" t="s">
        <v>1674</v>
      </c>
    </row>
    <row r="386" spans="10:11">
      <c r="J386" s="570"/>
      <c r="K386" s="153" t="s">
        <v>1674</v>
      </c>
    </row>
    <row r="387" spans="10:11">
      <c r="J387" s="570"/>
      <c r="K387" s="153" t="s">
        <v>1674</v>
      </c>
    </row>
    <row r="388" spans="10:11">
      <c r="J388" s="570"/>
      <c r="K388" s="153" t="s">
        <v>1674</v>
      </c>
    </row>
    <row r="389" spans="10:11">
      <c r="J389" s="570"/>
      <c r="K389" s="153" t="s">
        <v>1674</v>
      </c>
    </row>
    <row r="390" spans="10:11">
      <c r="J390" s="570"/>
      <c r="K390" s="153" t="s">
        <v>1674</v>
      </c>
    </row>
    <row r="391" spans="10:11">
      <c r="J391" s="570"/>
      <c r="K391" s="153" t="s">
        <v>1674</v>
      </c>
    </row>
    <row r="392" spans="10:11">
      <c r="J392" s="570"/>
      <c r="K392" s="153" t="s">
        <v>1674</v>
      </c>
    </row>
    <row r="393" spans="10:11">
      <c r="J393" s="570"/>
      <c r="K393" s="153" t="s">
        <v>1674</v>
      </c>
    </row>
    <row r="394" spans="10:11">
      <c r="J394" s="570"/>
      <c r="K394" s="153" t="s">
        <v>1674</v>
      </c>
    </row>
    <row r="395" spans="10:11">
      <c r="J395" s="570"/>
      <c r="K395" s="153" t="s">
        <v>1674</v>
      </c>
    </row>
    <row r="396" spans="10:11">
      <c r="J396" s="570"/>
      <c r="K396" s="153" t="s">
        <v>1674</v>
      </c>
    </row>
    <row r="397" spans="10:11">
      <c r="J397" s="570"/>
      <c r="K397" s="153" t="s">
        <v>1674</v>
      </c>
    </row>
    <row r="398" spans="10:11">
      <c r="J398" s="570"/>
      <c r="K398" s="153" t="s">
        <v>1674</v>
      </c>
    </row>
    <row r="399" spans="10:11">
      <c r="J399" s="570"/>
      <c r="K399" s="153" t="s">
        <v>1674</v>
      </c>
    </row>
    <row r="400" spans="10:11">
      <c r="J400" s="570"/>
      <c r="K400" s="153" t="s">
        <v>1674</v>
      </c>
    </row>
    <row r="401" spans="10:11">
      <c r="J401" s="570"/>
      <c r="K401" s="153" t="s">
        <v>1674</v>
      </c>
    </row>
    <row r="402" spans="10:11">
      <c r="J402" s="570"/>
      <c r="K402" s="153" t="s">
        <v>1674</v>
      </c>
    </row>
    <row r="403" spans="10:11">
      <c r="J403" s="570"/>
      <c r="K403" s="153" t="s">
        <v>1674</v>
      </c>
    </row>
    <row r="404" spans="10:11">
      <c r="J404" s="570"/>
      <c r="K404" s="153" t="s">
        <v>1674</v>
      </c>
    </row>
    <row r="405" spans="10:11">
      <c r="J405" s="570"/>
      <c r="K405" s="153" t="s">
        <v>1674</v>
      </c>
    </row>
    <row r="406" spans="10:11">
      <c r="J406" s="570"/>
      <c r="K406" s="153" t="s">
        <v>1674</v>
      </c>
    </row>
    <row r="407" spans="10:11">
      <c r="J407" s="570"/>
      <c r="K407" s="153" t="s">
        <v>1674</v>
      </c>
    </row>
    <row r="408" spans="10:11">
      <c r="J408" s="570"/>
      <c r="K408" s="153" t="s">
        <v>1674</v>
      </c>
    </row>
    <row r="409" spans="10:11">
      <c r="J409" s="570"/>
      <c r="K409" s="153" t="s">
        <v>1674</v>
      </c>
    </row>
    <row r="410" spans="10:11">
      <c r="J410" s="570"/>
      <c r="K410" s="153" t="s">
        <v>1674</v>
      </c>
    </row>
    <row r="411" spans="10:11">
      <c r="J411" s="570"/>
      <c r="K411" s="153" t="s">
        <v>1674</v>
      </c>
    </row>
    <row r="412" spans="10:11">
      <c r="J412" s="570"/>
      <c r="K412" s="153" t="s">
        <v>1674</v>
      </c>
    </row>
    <row r="413" spans="10:11">
      <c r="J413" s="570"/>
      <c r="K413" s="153" t="s">
        <v>1674</v>
      </c>
    </row>
    <row r="414" spans="10:11">
      <c r="J414" s="570"/>
      <c r="K414" s="153" t="s">
        <v>1674</v>
      </c>
    </row>
    <row r="415" spans="10:11">
      <c r="J415" s="570"/>
      <c r="K415" s="153" t="s">
        <v>1674</v>
      </c>
    </row>
    <row r="416" spans="10:11">
      <c r="J416" s="570"/>
      <c r="K416" s="153" t="s">
        <v>1674</v>
      </c>
    </row>
    <row r="417" spans="10:11">
      <c r="J417" s="570"/>
      <c r="K417" s="153" t="s">
        <v>1674</v>
      </c>
    </row>
    <row r="418" spans="10:11">
      <c r="J418" s="570"/>
      <c r="K418" s="153" t="s">
        <v>1674</v>
      </c>
    </row>
    <row r="419" spans="10:11">
      <c r="J419" s="570"/>
      <c r="K419" s="153" t="s">
        <v>1674</v>
      </c>
    </row>
    <row r="420" spans="10:11">
      <c r="J420" s="570"/>
      <c r="K420" s="153" t="s">
        <v>1674</v>
      </c>
    </row>
    <row r="421" spans="10:11">
      <c r="J421" s="570"/>
      <c r="K421" s="153" t="s">
        <v>1674</v>
      </c>
    </row>
    <row r="422" spans="10:11">
      <c r="J422" s="570"/>
      <c r="K422" s="153" t="s">
        <v>1674</v>
      </c>
    </row>
    <row r="423" spans="10:11">
      <c r="J423" s="570"/>
      <c r="K423" s="153" t="s">
        <v>1674</v>
      </c>
    </row>
    <row r="424" spans="10:11">
      <c r="J424" s="570"/>
      <c r="K424" s="153" t="s">
        <v>1674</v>
      </c>
    </row>
    <row r="425" spans="10:11">
      <c r="J425" s="570"/>
      <c r="K425" s="153" t="s">
        <v>1674</v>
      </c>
    </row>
    <row r="426" spans="10:11">
      <c r="J426" s="570"/>
      <c r="K426" s="153" t="s">
        <v>1674</v>
      </c>
    </row>
    <row r="427" spans="10:11">
      <c r="J427" s="570"/>
      <c r="K427" s="153" t="s">
        <v>1674</v>
      </c>
    </row>
    <row r="428" spans="10:11">
      <c r="J428" s="570"/>
      <c r="K428" s="153" t="s">
        <v>1674</v>
      </c>
    </row>
    <row r="429" spans="10:11">
      <c r="J429" s="570"/>
      <c r="K429" s="153" t="s">
        <v>1674</v>
      </c>
    </row>
    <row r="430" spans="10:11">
      <c r="J430" s="570"/>
      <c r="K430" s="153" t="s">
        <v>1674</v>
      </c>
    </row>
    <row r="431" spans="10:11">
      <c r="J431" s="570"/>
      <c r="K431" s="153" t="s">
        <v>1674</v>
      </c>
    </row>
    <row r="432" spans="10:11">
      <c r="J432" s="570"/>
      <c r="K432" s="153" t="s">
        <v>1674</v>
      </c>
    </row>
    <row r="433" spans="10:11">
      <c r="J433" s="570"/>
      <c r="K433" s="153" t="s">
        <v>1674</v>
      </c>
    </row>
    <row r="434" spans="10:11">
      <c r="J434" s="570"/>
      <c r="K434" s="153" t="s">
        <v>1674</v>
      </c>
    </row>
    <row r="435" spans="10:11">
      <c r="J435" s="570"/>
      <c r="K435" s="153" t="s">
        <v>1674</v>
      </c>
    </row>
    <row r="436" spans="10:11">
      <c r="J436" s="570"/>
      <c r="K436" s="153" t="s">
        <v>1674</v>
      </c>
    </row>
    <row r="437" spans="10:11">
      <c r="J437" s="570"/>
      <c r="K437" s="153" t="s">
        <v>1674</v>
      </c>
    </row>
    <row r="438" spans="10:11">
      <c r="J438" s="570"/>
      <c r="K438" s="153" t="s">
        <v>1674</v>
      </c>
    </row>
    <row r="439" spans="10:11">
      <c r="J439" s="570"/>
      <c r="K439" s="153" t="s">
        <v>1674</v>
      </c>
    </row>
    <row r="440" spans="10:11">
      <c r="J440" s="570"/>
      <c r="K440" s="153" t="s">
        <v>1674</v>
      </c>
    </row>
    <row r="441" spans="10:11">
      <c r="J441" s="570"/>
      <c r="K441" s="153" t="s">
        <v>1674</v>
      </c>
    </row>
    <row r="442" spans="10:11">
      <c r="J442" s="570"/>
      <c r="K442" s="153" t="s">
        <v>1674</v>
      </c>
    </row>
    <row r="443" spans="10:11">
      <c r="J443" s="570"/>
      <c r="K443" s="153" t="s">
        <v>1674</v>
      </c>
    </row>
    <row r="444" spans="10:11">
      <c r="J444" s="570"/>
      <c r="K444" s="153" t="s">
        <v>1674</v>
      </c>
    </row>
    <row r="445" spans="10:11">
      <c r="J445" s="570"/>
      <c r="K445" s="153" t="s">
        <v>1674</v>
      </c>
    </row>
    <row r="446" spans="10:11">
      <c r="J446" s="570"/>
      <c r="K446" s="153" t="s">
        <v>1674</v>
      </c>
    </row>
    <row r="447" spans="10:11">
      <c r="J447" s="570"/>
      <c r="K447" s="153" t="s">
        <v>1674</v>
      </c>
    </row>
    <row r="448" spans="10:11">
      <c r="J448" s="570"/>
      <c r="K448" s="153" t="s">
        <v>1674</v>
      </c>
    </row>
    <row r="449" spans="10:11">
      <c r="J449" s="570"/>
      <c r="K449" s="153" t="s">
        <v>1674</v>
      </c>
    </row>
    <row r="450" spans="10:11">
      <c r="J450" s="570"/>
      <c r="K450" s="153" t="s">
        <v>1674</v>
      </c>
    </row>
    <row r="451" spans="10:11">
      <c r="J451" s="570"/>
      <c r="K451" s="153" t="s">
        <v>1674</v>
      </c>
    </row>
    <row r="452" spans="10:11">
      <c r="J452" s="570"/>
      <c r="K452" s="153" t="s">
        <v>1674</v>
      </c>
    </row>
    <row r="453" spans="10:11">
      <c r="J453" s="570"/>
      <c r="K453" s="153" t="s">
        <v>1674</v>
      </c>
    </row>
    <row r="454" spans="10:11">
      <c r="J454" s="570"/>
      <c r="K454" s="153" t="s">
        <v>1674</v>
      </c>
    </row>
    <row r="455" spans="10:11">
      <c r="J455" s="570"/>
      <c r="K455" s="153" t="s">
        <v>1674</v>
      </c>
    </row>
    <row r="456" spans="10:11">
      <c r="J456" s="570"/>
      <c r="K456" s="153" t="s">
        <v>1674</v>
      </c>
    </row>
    <row r="457" spans="10:11">
      <c r="J457" s="570"/>
      <c r="K457" s="153" t="s">
        <v>1674</v>
      </c>
    </row>
    <row r="458" spans="10:11">
      <c r="J458" s="570"/>
      <c r="K458" s="153" t="s">
        <v>1674</v>
      </c>
    </row>
    <row r="459" spans="10:11">
      <c r="J459" s="570"/>
      <c r="K459" s="153" t="s">
        <v>1674</v>
      </c>
    </row>
    <row r="460" spans="10:11">
      <c r="J460" s="570"/>
      <c r="K460" s="153" t="s">
        <v>1674</v>
      </c>
    </row>
    <row r="461" spans="10:11">
      <c r="J461" s="570"/>
      <c r="K461" s="153" t="s">
        <v>1674</v>
      </c>
    </row>
    <row r="462" spans="10:11">
      <c r="J462" s="570"/>
      <c r="K462" s="153" t="s">
        <v>1674</v>
      </c>
    </row>
    <row r="463" spans="10:11">
      <c r="J463" s="570"/>
      <c r="K463" s="153" t="s">
        <v>1674</v>
      </c>
    </row>
    <row r="464" spans="10:11">
      <c r="J464" s="570"/>
      <c r="K464" s="153" t="s">
        <v>1674</v>
      </c>
    </row>
    <row r="465" spans="10:11">
      <c r="J465" s="570"/>
      <c r="K465" s="153" t="s">
        <v>1674</v>
      </c>
    </row>
    <row r="466" spans="10:11">
      <c r="J466" s="570"/>
      <c r="K466" s="153" t="s">
        <v>1674</v>
      </c>
    </row>
    <row r="467" spans="10:11">
      <c r="J467" s="570"/>
      <c r="K467" s="153" t="s">
        <v>1674</v>
      </c>
    </row>
    <row r="468" spans="10:11">
      <c r="J468" s="570"/>
      <c r="K468" s="153" t="s">
        <v>1674</v>
      </c>
    </row>
    <row r="469" spans="10:11">
      <c r="J469" s="570"/>
      <c r="K469" s="153" t="s">
        <v>1674</v>
      </c>
    </row>
    <row r="470" spans="10:11">
      <c r="J470" s="570"/>
      <c r="K470" s="153" t="s">
        <v>1674</v>
      </c>
    </row>
    <row r="471" spans="10:11">
      <c r="J471" s="570"/>
      <c r="K471" s="153" t="s">
        <v>1674</v>
      </c>
    </row>
    <row r="472" spans="10:11">
      <c r="J472" s="570"/>
      <c r="K472" s="153" t="s">
        <v>1674</v>
      </c>
    </row>
    <row r="473" spans="10:11">
      <c r="J473" s="570"/>
      <c r="K473" s="153" t="s">
        <v>1674</v>
      </c>
    </row>
    <row r="474" spans="10:11">
      <c r="J474" s="570"/>
      <c r="K474" s="153" t="s">
        <v>1674</v>
      </c>
    </row>
    <row r="475" spans="10:11">
      <c r="J475" s="570"/>
      <c r="K475" s="153" t="s">
        <v>1674</v>
      </c>
    </row>
    <row r="476" spans="10:11">
      <c r="J476" s="570"/>
      <c r="K476" s="153" t="s">
        <v>1674</v>
      </c>
    </row>
    <row r="477" spans="10:11">
      <c r="J477" s="570"/>
      <c r="K477" s="153" t="s">
        <v>1674</v>
      </c>
    </row>
    <row r="478" spans="10:11">
      <c r="J478" s="570"/>
      <c r="K478" s="153" t="s">
        <v>1674</v>
      </c>
    </row>
    <row r="479" spans="10:11">
      <c r="J479" s="570"/>
      <c r="K479" s="153" t="s">
        <v>1674</v>
      </c>
    </row>
    <row r="480" spans="10:11">
      <c r="J480" s="570"/>
      <c r="K480" s="153" t="s">
        <v>1674</v>
      </c>
    </row>
    <row r="481" spans="10:11">
      <c r="J481" s="570"/>
    </row>
    <row r="482" spans="10:11">
      <c r="J482" s="570"/>
    </row>
    <row r="483" spans="10:11">
      <c r="J483" s="570"/>
    </row>
    <row r="484" spans="10:11">
      <c r="J484" s="570"/>
      <c r="K484" s="153" t="s">
        <v>1674</v>
      </c>
    </row>
    <row r="485" spans="10:11">
      <c r="J485" s="570"/>
      <c r="K485" s="153" t="s">
        <v>1674</v>
      </c>
    </row>
    <row r="486" spans="10:11">
      <c r="J486" s="570"/>
      <c r="K486" s="153" t="s">
        <v>1674</v>
      </c>
    </row>
    <row r="487" spans="10:11">
      <c r="J487" s="570"/>
      <c r="K487" s="153" t="s">
        <v>1674</v>
      </c>
    </row>
    <row r="488" spans="10:11">
      <c r="J488" s="570"/>
      <c r="K488" s="153" t="s">
        <v>1674</v>
      </c>
    </row>
    <row r="489" spans="10:11">
      <c r="J489" s="570"/>
      <c r="K489" s="153" t="s">
        <v>1674</v>
      </c>
    </row>
    <row r="490" spans="10:11">
      <c r="J490" s="570"/>
      <c r="K490" s="153" t="s">
        <v>1674</v>
      </c>
    </row>
    <row r="491" spans="10:11">
      <c r="J491" s="570"/>
      <c r="K491" s="153" t="s">
        <v>1674</v>
      </c>
    </row>
    <row r="492" spans="10:11">
      <c r="J492" s="570"/>
      <c r="K492" s="153" t="s">
        <v>1674</v>
      </c>
    </row>
    <row r="493" spans="10:11">
      <c r="J493" s="570"/>
      <c r="K493" s="153" t="s">
        <v>1674</v>
      </c>
    </row>
    <row r="494" spans="10:11">
      <c r="J494" s="570"/>
      <c r="K494" s="153" t="s">
        <v>1674</v>
      </c>
    </row>
    <row r="495" spans="10:11">
      <c r="J495" s="570"/>
      <c r="K495" s="153" t="s">
        <v>1674</v>
      </c>
    </row>
    <row r="496" spans="10:11">
      <c r="J496" s="570"/>
      <c r="K496" s="153" t="s">
        <v>1674</v>
      </c>
    </row>
    <row r="497" spans="10:11">
      <c r="J497" s="570"/>
      <c r="K497" s="153" t="s">
        <v>1674</v>
      </c>
    </row>
    <row r="498" spans="10:11">
      <c r="J498" s="570"/>
      <c r="K498" s="153" t="s">
        <v>1674</v>
      </c>
    </row>
    <row r="499" spans="10:11">
      <c r="J499" s="570"/>
      <c r="K499" s="153" t="s">
        <v>1674</v>
      </c>
    </row>
    <row r="500" spans="10:11">
      <c r="J500" s="570"/>
      <c r="K500" s="153" t="s">
        <v>1580</v>
      </c>
    </row>
    <row r="501" spans="10:11">
      <c r="J501" s="570"/>
      <c r="K501" s="153" t="s">
        <v>1580</v>
      </c>
    </row>
    <row r="502" spans="10:11">
      <c r="J502" s="570"/>
      <c r="K502" s="153" t="s">
        <v>1580</v>
      </c>
    </row>
    <row r="503" spans="10:11">
      <c r="J503" s="570"/>
      <c r="K503" s="153" t="s">
        <v>1580</v>
      </c>
    </row>
    <row r="504" spans="10:11">
      <c r="J504" s="570"/>
      <c r="K504" s="153" t="s">
        <v>1580</v>
      </c>
    </row>
    <row r="505" spans="10:11">
      <c r="J505" s="570"/>
      <c r="K505" s="153" t="s">
        <v>1580</v>
      </c>
    </row>
    <row r="506" spans="10:11">
      <c r="J506" s="570"/>
      <c r="K506" s="153" t="s">
        <v>1674</v>
      </c>
    </row>
    <row r="507" spans="10:11">
      <c r="J507" s="570"/>
      <c r="K507" s="153" t="s">
        <v>1674</v>
      </c>
    </row>
    <row r="508" spans="10:11">
      <c r="J508" s="570"/>
      <c r="K508" s="153" t="s">
        <v>1674</v>
      </c>
    </row>
    <row r="509" spans="10:11">
      <c r="J509" s="570"/>
      <c r="K509" s="153" t="s">
        <v>1674</v>
      </c>
    </row>
    <row r="510" spans="10:11">
      <c r="J510" s="570"/>
      <c r="K510" s="153" t="s">
        <v>1776</v>
      </c>
    </row>
    <row r="511" spans="10:11">
      <c r="J511" s="570"/>
      <c r="K511" s="153" t="s">
        <v>1776</v>
      </c>
    </row>
    <row r="512" spans="10:11">
      <c r="J512" s="570"/>
      <c r="K512" s="153" t="s">
        <v>1776</v>
      </c>
    </row>
    <row r="513" spans="10:11">
      <c r="J513" s="570"/>
      <c r="K513" s="153" t="s">
        <v>1776</v>
      </c>
    </row>
    <row r="514" spans="10:11">
      <c r="J514" s="570"/>
      <c r="K514" s="153" t="s">
        <v>1776</v>
      </c>
    </row>
    <row r="515" spans="10:11">
      <c r="J515" s="570"/>
      <c r="K515" s="153" t="s">
        <v>1776</v>
      </c>
    </row>
    <row r="516" spans="10:11">
      <c r="J516" s="570"/>
      <c r="K516" s="153" t="s">
        <v>1674</v>
      </c>
    </row>
    <row r="517" spans="10:11">
      <c r="J517" s="570"/>
      <c r="K517" s="153" t="s">
        <v>1674</v>
      </c>
    </row>
    <row r="518" spans="10:11">
      <c r="J518" s="570"/>
      <c r="K518" s="153" t="s">
        <v>1674</v>
      </c>
    </row>
    <row r="519" spans="10:11">
      <c r="J519" s="570"/>
      <c r="K519" s="153" t="s">
        <v>1674</v>
      </c>
    </row>
    <row r="520" spans="10:11">
      <c r="J520" s="570"/>
      <c r="K520" s="153" t="s">
        <v>1674</v>
      </c>
    </row>
    <row r="521" spans="10:11">
      <c r="J521" s="570"/>
      <c r="K521" s="153" t="s">
        <v>1580</v>
      </c>
    </row>
    <row r="522" spans="10:11">
      <c r="J522" s="570"/>
      <c r="K522" s="153" t="s">
        <v>1674</v>
      </c>
    </row>
    <row r="523" spans="10:11">
      <c r="J523" s="570"/>
      <c r="K523" s="153" t="s">
        <v>1674</v>
      </c>
    </row>
    <row r="524" spans="10:11">
      <c r="J524" s="570"/>
      <c r="K524" s="153" t="s">
        <v>1674</v>
      </c>
    </row>
    <row r="525" spans="10:11">
      <c r="J525" s="570"/>
      <c r="K525" s="153" t="s">
        <v>1674</v>
      </c>
    </row>
    <row r="526" spans="10:11">
      <c r="J526" s="570"/>
      <c r="K526" s="153" t="s">
        <v>1674</v>
      </c>
    </row>
    <row r="527" spans="10:11">
      <c r="J527" s="570"/>
      <c r="K527" s="153" t="s">
        <v>1674</v>
      </c>
    </row>
    <row r="528" spans="10:11">
      <c r="J528" s="570"/>
      <c r="K528" s="153" t="s">
        <v>1674</v>
      </c>
    </row>
    <row r="529" spans="10:11">
      <c r="J529" s="570"/>
      <c r="K529" s="153" t="s">
        <v>1674</v>
      </c>
    </row>
    <row r="530" spans="10:11">
      <c r="J530" s="570"/>
      <c r="K530" s="153" t="s">
        <v>1674</v>
      </c>
    </row>
    <row r="531" spans="10:11">
      <c r="J531" s="570"/>
      <c r="K531" s="153" t="s">
        <v>1674</v>
      </c>
    </row>
    <row r="532" spans="10:11">
      <c r="J532" s="570"/>
      <c r="K532" s="153" t="s">
        <v>1580</v>
      </c>
    </row>
    <row r="533" spans="10:11">
      <c r="J533" s="570"/>
      <c r="K533" s="153" t="s">
        <v>1580</v>
      </c>
    </row>
    <row r="534" spans="10:11">
      <c r="J534" s="570"/>
      <c r="K534" s="153" t="s">
        <v>1580</v>
      </c>
    </row>
    <row r="535" spans="10:11">
      <c r="J535" s="570"/>
      <c r="K535" s="153" t="s">
        <v>1674</v>
      </c>
    </row>
    <row r="536" spans="10:11">
      <c r="J536" s="570"/>
      <c r="K536" s="153" t="s">
        <v>1674</v>
      </c>
    </row>
    <row r="537" spans="10:11">
      <c r="J537" s="570"/>
      <c r="K537" s="153" t="s">
        <v>1674</v>
      </c>
    </row>
    <row r="538" spans="10:11">
      <c r="J538" s="570"/>
      <c r="K538" s="153" t="s">
        <v>1776</v>
      </c>
    </row>
    <row r="539" spans="10:11">
      <c r="J539" s="570"/>
      <c r="K539" s="153" t="s">
        <v>1674</v>
      </c>
    </row>
    <row r="540" spans="10:11">
      <c r="J540" s="570"/>
      <c r="K540" s="153" t="s">
        <v>1674</v>
      </c>
    </row>
    <row r="541" spans="10:11">
      <c r="J541" s="570"/>
      <c r="K541" s="153" t="s">
        <v>1674</v>
      </c>
    </row>
    <row r="542" spans="10:11">
      <c r="J542" s="570"/>
      <c r="K542" s="153" t="s">
        <v>1674</v>
      </c>
    </row>
    <row r="543" spans="10:11">
      <c r="J543" s="570"/>
      <c r="K543" s="153" t="s">
        <v>1674</v>
      </c>
    </row>
    <row r="544" spans="10:11">
      <c r="J544" s="570"/>
      <c r="K544" s="153" t="s">
        <v>1674</v>
      </c>
    </row>
    <row r="545" spans="10:11">
      <c r="J545" s="570"/>
      <c r="K545" s="153" t="s">
        <v>1674</v>
      </c>
    </row>
    <row r="546" spans="10:11">
      <c r="J546" s="570"/>
      <c r="K546" s="153" t="s">
        <v>1674</v>
      </c>
    </row>
    <row r="547" spans="10:11">
      <c r="J547" s="570"/>
      <c r="K547" s="153" t="s">
        <v>1674</v>
      </c>
    </row>
    <row r="548" spans="10:11">
      <c r="J548" s="570"/>
      <c r="K548" s="153" t="s">
        <v>1674</v>
      </c>
    </row>
    <row r="549" spans="10:11">
      <c r="J549" s="570"/>
      <c r="K549" s="153" t="s">
        <v>1674</v>
      </c>
    </row>
    <row r="550" spans="10:11">
      <c r="J550" s="570"/>
      <c r="K550" s="153" t="s">
        <v>1674</v>
      </c>
    </row>
    <row r="551" spans="10:11">
      <c r="J551" s="570"/>
      <c r="K551" s="153" t="s">
        <v>1674</v>
      </c>
    </row>
    <row r="552" spans="10:11">
      <c r="J552" s="570"/>
      <c r="K552" s="153" t="s">
        <v>1674</v>
      </c>
    </row>
    <row r="553" spans="10:11">
      <c r="J553" s="570"/>
      <c r="K553" s="153" t="s">
        <v>1674</v>
      </c>
    </row>
    <row r="554" spans="10:11">
      <c r="J554" s="570"/>
      <c r="K554" s="153" t="s">
        <v>1674</v>
      </c>
    </row>
    <row r="555" spans="10:11">
      <c r="J555" s="570"/>
      <c r="K555" s="153" t="s">
        <v>1674</v>
      </c>
    </row>
    <row r="556" spans="10:11">
      <c r="J556" s="570"/>
      <c r="K556" s="153" t="s">
        <v>1674</v>
      </c>
    </row>
    <row r="557" spans="10:11">
      <c r="J557" s="570"/>
      <c r="K557" s="153" t="s">
        <v>1674</v>
      </c>
    </row>
    <row r="558" spans="10:11">
      <c r="J558" s="570"/>
      <c r="K558" s="153" t="s">
        <v>1674</v>
      </c>
    </row>
    <row r="559" spans="10:11">
      <c r="J559" s="570"/>
      <c r="K559" s="153" t="s">
        <v>1674</v>
      </c>
    </row>
    <row r="560" spans="10:11">
      <c r="J560" s="570"/>
      <c r="K560" s="153" t="s">
        <v>1674</v>
      </c>
    </row>
    <row r="561" spans="10:11">
      <c r="J561" s="570"/>
      <c r="K561" s="153" t="s">
        <v>1674</v>
      </c>
    </row>
    <row r="562" spans="10:11">
      <c r="J562" s="570"/>
      <c r="K562" s="153" t="s">
        <v>1674</v>
      </c>
    </row>
    <row r="563" spans="10:11">
      <c r="J563" s="570"/>
      <c r="K563" s="153" t="s">
        <v>1674</v>
      </c>
    </row>
    <row r="564" spans="10:11">
      <c r="J564" s="570"/>
      <c r="K564" s="153" t="s">
        <v>1674</v>
      </c>
    </row>
    <row r="565" spans="10:11">
      <c r="J565" s="570"/>
      <c r="K565" s="153" t="s">
        <v>1674</v>
      </c>
    </row>
    <row r="566" spans="10:11">
      <c r="J566" s="570"/>
      <c r="K566" s="153" t="s">
        <v>1674</v>
      </c>
    </row>
    <row r="567" spans="10:11">
      <c r="J567" s="570"/>
      <c r="K567" s="153" t="s">
        <v>1674</v>
      </c>
    </row>
    <row r="568" spans="10:11">
      <c r="J568" s="570"/>
      <c r="K568" s="153" t="s">
        <v>1674</v>
      </c>
    </row>
    <row r="569" spans="10:11">
      <c r="J569" s="570"/>
      <c r="K569" s="153" t="s">
        <v>1674</v>
      </c>
    </row>
    <row r="570" spans="10:11">
      <c r="J570" s="570"/>
      <c r="K570" s="153" t="s">
        <v>1674</v>
      </c>
    </row>
    <row r="571" spans="10:11">
      <c r="J571" s="570"/>
      <c r="K571" s="153" t="s">
        <v>1674</v>
      </c>
    </row>
    <row r="572" spans="10:11">
      <c r="J572" s="570"/>
      <c r="K572" s="153" t="s">
        <v>1674</v>
      </c>
    </row>
    <row r="573" spans="10:11">
      <c r="J573" s="570"/>
      <c r="K573" s="153" t="s">
        <v>1674</v>
      </c>
    </row>
    <row r="574" spans="10:11">
      <c r="J574" s="570"/>
      <c r="K574" s="153" t="s">
        <v>1674</v>
      </c>
    </row>
    <row r="575" spans="10:11">
      <c r="J575" s="570"/>
      <c r="K575" s="153" t="s">
        <v>1674</v>
      </c>
    </row>
    <row r="576" spans="10:11">
      <c r="J576" s="570"/>
      <c r="K576" s="153" t="s">
        <v>1674</v>
      </c>
    </row>
    <row r="577" spans="10:11">
      <c r="J577" s="570"/>
      <c r="K577" s="153" t="s">
        <v>1674</v>
      </c>
    </row>
    <row r="578" spans="10:11">
      <c r="J578" s="570"/>
      <c r="K578" s="153" t="s">
        <v>1674</v>
      </c>
    </row>
    <row r="579" spans="10:11">
      <c r="J579" s="570"/>
      <c r="K579" s="153" t="s">
        <v>1674</v>
      </c>
    </row>
    <row r="580" spans="10:11">
      <c r="J580" s="570"/>
      <c r="K580" s="153" t="s">
        <v>1674</v>
      </c>
    </row>
    <row r="581" spans="10:11">
      <c r="J581" s="570"/>
      <c r="K581" s="153" t="s">
        <v>1674</v>
      </c>
    </row>
    <row r="582" spans="10:11">
      <c r="J582" s="570"/>
      <c r="K582" s="153" t="s">
        <v>1674</v>
      </c>
    </row>
    <row r="583" spans="10:11">
      <c r="J583" s="570"/>
      <c r="K583" s="153" t="s">
        <v>1674</v>
      </c>
    </row>
    <row r="584" spans="10:11">
      <c r="J584" s="570"/>
      <c r="K584" s="153" t="s">
        <v>1674</v>
      </c>
    </row>
    <row r="585" spans="10:11">
      <c r="J585" s="570"/>
      <c r="K585" s="153" t="s">
        <v>1674</v>
      </c>
    </row>
    <row r="586" spans="10:11">
      <c r="J586" s="570"/>
      <c r="K586" s="153" t="s">
        <v>1674</v>
      </c>
    </row>
    <row r="587" spans="10:11">
      <c r="J587" s="570"/>
      <c r="K587" s="153" t="s">
        <v>1674</v>
      </c>
    </row>
    <row r="588" spans="10:11">
      <c r="J588" s="570"/>
      <c r="K588" s="153" t="s">
        <v>1674</v>
      </c>
    </row>
    <row r="589" spans="10:11">
      <c r="J589" s="570"/>
      <c r="K589" s="153" t="s">
        <v>1674</v>
      </c>
    </row>
    <row r="590" spans="10:11">
      <c r="J590" s="570"/>
      <c r="K590" s="153" t="s">
        <v>1674</v>
      </c>
    </row>
    <row r="591" spans="10:11">
      <c r="J591" s="570"/>
      <c r="K591" s="153" t="s">
        <v>1674</v>
      </c>
    </row>
    <row r="592" spans="10:11">
      <c r="J592" s="570"/>
      <c r="K592" s="153" t="s">
        <v>1674</v>
      </c>
    </row>
    <row r="593" spans="10:11">
      <c r="J593" s="570"/>
      <c r="K593" s="153" t="s">
        <v>1674</v>
      </c>
    </row>
    <row r="594" spans="10:11">
      <c r="J594" s="570"/>
      <c r="K594" s="153" t="s">
        <v>1674</v>
      </c>
    </row>
    <row r="595" spans="10:11">
      <c r="J595" s="570"/>
      <c r="K595" s="153" t="s">
        <v>1674</v>
      </c>
    </row>
    <row r="596" spans="10:11">
      <c r="J596" s="570"/>
      <c r="K596" s="153" t="s">
        <v>1674</v>
      </c>
    </row>
    <row r="597" spans="10:11">
      <c r="J597" s="570"/>
      <c r="K597" s="153" t="s">
        <v>1674</v>
      </c>
    </row>
    <row r="598" spans="10:11">
      <c r="J598" s="570"/>
      <c r="K598" s="153" t="s">
        <v>1674</v>
      </c>
    </row>
    <row r="599" spans="10:11">
      <c r="J599" s="570"/>
      <c r="K599" s="153" t="s">
        <v>1674</v>
      </c>
    </row>
    <row r="600" spans="10:11">
      <c r="J600" s="570"/>
      <c r="K600" s="153" t="s">
        <v>1674</v>
      </c>
    </row>
    <row r="601" spans="10:11">
      <c r="J601" s="570"/>
      <c r="K601" s="153" t="s">
        <v>1674</v>
      </c>
    </row>
    <row r="602" spans="10:11">
      <c r="J602" s="570"/>
      <c r="K602" s="153" t="s">
        <v>1674</v>
      </c>
    </row>
    <row r="603" spans="10:11">
      <c r="J603" s="570"/>
      <c r="K603" s="153" t="s">
        <v>1674</v>
      </c>
    </row>
    <row r="604" spans="10:11">
      <c r="J604" s="570"/>
      <c r="K604" s="153" t="s">
        <v>1674</v>
      </c>
    </row>
    <row r="605" spans="10:11">
      <c r="J605" s="570"/>
      <c r="K605" s="153" t="s">
        <v>1674</v>
      </c>
    </row>
    <row r="606" spans="10:11">
      <c r="J606" s="570"/>
      <c r="K606" s="153" t="s">
        <v>1674</v>
      </c>
    </row>
    <row r="607" spans="10:11">
      <c r="J607" s="570"/>
      <c r="K607" s="153" t="s">
        <v>1674</v>
      </c>
    </row>
    <row r="608" spans="10:11">
      <c r="J608" s="570"/>
      <c r="K608" s="153" t="s">
        <v>1674</v>
      </c>
    </row>
    <row r="609" spans="10:11">
      <c r="J609" s="570"/>
      <c r="K609" s="153" t="s">
        <v>1674</v>
      </c>
    </row>
    <row r="610" spans="10:11">
      <c r="J610" s="570"/>
      <c r="K610" s="153" t="s">
        <v>1674</v>
      </c>
    </row>
    <row r="611" spans="10:11">
      <c r="J611" s="570"/>
      <c r="K611" s="153" t="s">
        <v>1674</v>
      </c>
    </row>
    <row r="612" spans="10:11">
      <c r="J612" s="570"/>
      <c r="K612" s="153" t="s">
        <v>1674</v>
      </c>
    </row>
    <row r="613" spans="10:11">
      <c r="J613" s="570"/>
      <c r="K613" s="153" t="s">
        <v>1674</v>
      </c>
    </row>
    <row r="614" spans="10:11">
      <c r="J614" s="570"/>
      <c r="K614" s="153" t="s">
        <v>1674</v>
      </c>
    </row>
    <row r="615" spans="10:11">
      <c r="J615" s="570"/>
      <c r="K615" s="153" t="s">
        <v>1674</v>
      </c>
    </row>
    <row r="616" spans="10:11">
      <c r="J616" s="570"/>
      <c r="K616" s="153" t="s">
        <v>1674</v>
      </c>
    </row>
    <row r="617" spans="10:11">
      <c r="J617" s="570"/>
      <c r="K617" s="153" t="s">
        <v>1674</v>
      </c>
    </row>
    <row r="618" spans="10:11">
      <c r="J618" s="570"/>
      <c r="K618" s="153" t="s">
        <v>1674</v>
      </c>
    </row>
    <row r="619" spans="10:11">
      <c r="J619" s="570"/>
      <c r="K619" s="153" t="s">
        <v>1674</v>
      </c>
    </row>
    <row r="620" spans="10:11">
      <c r="J620" s="570"/>
      <c r="K620" s="153" t="s">
        <v>1674</v>
      </c>
    </row>
    <row r="621" spans="10:11">
      <c r="J621" s="570"/>
      <c r="K621" s="153" t="s">
        <v>1674</v>
      </c>
    </row>
    <row r="622" spans="10:11">
      <c r="J622" s="570"/>
      <c r="K622" s="153" t="s">
        <v>1674</v>
      </c>
    </row>
    <row r="623" spans="10:11">
      <c r="J623" s="570"/>
      <c r="K623" s="153" t="s">
        <v>1674</v>
      </c>
    </row>
    <row r="624" spans="10:11">
      <c r="J624" s="570"/>
      <c r="K624" s="153" t="s">
        <v>1674</v>
      </c>
    </row>
    <row r="625" spans="10:11">
      <c r="J625" s="570"/>
      <c r="K625" s="153" t="s">
        <v>1674</v>
      </c>
    </row>
    <row r="626" spans="10:11">
      <c r="J626" s="570"/>
      <c r="K626" s="153" t="s">
        <v>1674</v>
      </c>
    </row>
    <row r="627" spans="10:11">
      <c r="J627" s="570"/>
      <c r="K627" s="153" t="s">
        <v>1674</v>
      </c>
    </row>
    <row r="628" spans="10:11">
      <c r="J628" s="570"/>
      <c r="K628" s="153" t="s">
        <v>1674</v>
      </c>
    </row>
    <row r="629" spans="10:11">
      <c r="J629" s="570"/>
      <c r="K629" s="153" t="s">
        <v>1674</v>
      </c>
    </row>
    <row r="630" spans="10:11">
      <c r="J630" s="570"/>
      <c r="K630" s="153" t="s">
        <v>1674</v>
      </c>
    </row>
    <row r="631" spans="10:11">
      <c r="J631" s="570"/>
      <c r="K631" s="153" t="s">
        <v>1674</v>
      </c>
    </row>
    <row r="632" spans="10:11">
      <c r="J632" s="570"/>
      <c r="K632" s="153" t="s">
        <v>1674</v>
      </c>
    </row>
    <row r="633" spans="10:11">
      <c r="J633" s="570"/>
      <c r="K633" s="153" t="s">
        <v>1674</v>
      </c>
    </row>
    <row r="634" spans="10:11">
      <c r="J634" s="570"/>
      <c r="K634" s="153" t="s">
        <v>1674</v>
      </c>
    </row>
    <row r="635" spans="10:11">
      <c r="J635" s="570"/>
      <c r="K635" s="153" t="s">
        <v>1674</v>
      </c>
    </row>
    <row r="636" spans="10:11">
      <c r="J636" s="570"/>
      <c r="K636" s="153" t="s">
        <v>1674</v>
      </c>
    </row>
    <row r="637" spans="10:11">
      <c r="J637" s="570"/>
      <c r="K637" s="153" t="s">
        <v>1674</v>
      </c>
    </row>
    <row r="638" spans="10:11">
      <c r="J638" s="570"/>
      <c r="K638" s="153" t="s">
        <v>1674</v>
      </c>
    </row>
    <row r="639" spans="10:11">
      <c r="J639" s="570"/>
      <c r="K639" s="153" t="s">
        <v>1674</v>
      </c>
    </row>
    <row r="640" spans="10:11">
      <c r="J640" s="570"/>
      <c r="K640" s="153" t="s">
        <v>1674</v>
      </c>
    </row>
    <row r="641" spans="10:11">
      <c r="J641" s="570"/>
      <c r="K641" s="153" t="s">
        <v>1674</v>
      </c>
    </row>
    <row r="642" spans="10:11">
      <c r="J642" s="570"/>
      <c r="K642" s="153" t="s">
        <v>1674</v>
      </c>
    </row>
    <row r="643" spans="10:11">
      <c r="J643" s="570"/>
      <c r="K643" s="153" t="s">
        <v>1674</v>
      </c>
    </row>
    <row r="644" spans="10:11">
      <c r="J644" s="570"/>
      <c r="K644" s="153" t="s">
        <v>1674</v>
      </c>
    </row>
    <row r="645" spans="10:11">
      <c r="J645" s="570"/>
      <c r="K645" s="153" t="s">
        <v>1674</v>
      </c>
    </row>
    <row r="646" spans="10:11">
      <c r="J646" s="570"/>
      <c r="K646" s="153" t="s">
        <v>1674</v>
      </c>
    </row>
    <row r="647" spans="10:11">
      <c r="J647" s="570"/>
      <c r="K647" s="153" t="s">
        <v>1674</v>
      </c>
    </row>
    <row r="648" spans="10:11">
      <c r="J648" s="570"/>
      <c r="K648" s="153" t="s">
        <v>1674</v>
      </c>
    </row>
    <row r="649" spans="10:11">
      <c r="J649" s="570"/>
      <c r="K649" s="153" t="s">
        <v>1674</v>
      </c>
    </row>
    <row r="650" spans="10:11">
      <c r="J650" s="570"/>
      <c r="K650" s="153" t="s">
        <v>1674</v>
      </c>
    </row>
    <row r="651" spans="10:11">
      <c r="J651" s="570"/>
      <c r="K651" s="153" t="s">
        <v>1674</v>
      </c>
    </row>
    <row r="652" spans="10:11">
      <c r="J652" s="570"/>
      <c r="K652" s="153" t="s">
        <v>1674</v>
      </c>
    </row>
    <row r="653" spans="10:11">
      <c r="J653" s="570"/>
      <c r="K653" s="153" t="s">
        <v>1674</v>
      </c>
    </row>
    <row r="654" spans="10:11">
      <c r="J654" s="570"/>
      <c r="K654" s="153" t="s">
        <v>1674</v>
      </c>
    </row>
    <row r="655" spans="10:11">
      <c r="J655" s="570"/>
      <c r="K655" s="153" t="s">
        <v>1674</v>
      </c>
    </row>
    <row r="656" spans="10:11">
      <c r="J656" s="570"/>
      <c r="K656" s="153" t="s">
        <v>1674</v>
      </c>
    </row>
    <row r="657" spans="10:11">
      <c r="J657" s="570"/>
      <c r="K657" s="153" t="s">
        <v>1674</v>
      </c>
    </row>
    <row r="658" spans="10:11">
      <c r="J658" s="570"/>
      <c r="K658" s="153" t="s">
        <v>1674</v>
      </c>
    </row>
    <row r="659" spans="10:11">
      <c r="J659" s="570"/>
      <c r="K659" s="153" t="s">
        <v>1674</v>
      </c>
    </row>
    <row r="660" spans="10:11">
      <c r="J660" s="570"/>
      <c r="K660" s="153" t="s">
        <v>1674</v>
      </c>
    </row>
    <row r="661" spans="10:11">
      <c r="J661" s="570"/>
      <c r="K661" s="153" t="s">
        <v>1674</v>
      </c>
    </row>
    <row r="662" spans="10:11">
      <c r="J662" s="570"/>
      <c r="K662" s="153" t="s">
        <v>1674</v>
      </c>
    </row>
    <row r="663" spans="10:11">
      <c r="J663" s="570"/>
      <c r="K663" s="153" t="s">
        <v>1674</v>
      </c>
    </row>
    <row r="664" spans="10:11">
      <c r="J664" s="570"/>
      <c r="K664" s="153" t="s">
        <v>1674</v>
      </c>
    </row>
    <row r="665" spans="10:11">
      <c r="J665" s="570"/>
      <c r="K665" s="153" t="s">
        <v>1674</v>
      </c>
    </row>
    <row r="666" spans="10:11">
      <c r="J666" s="570"/>
      <c r="K666" s="153" t="s">
        <v>1674</v>
      </c>
    </row>
    <row r="667" spans="10:11">
      <c r="J667" s="570"/>
      <c r="K667" s="153" t="s">
        <v>1674</v>
      </c>
    </row>
    <row r="668" spans="10:11">
      <c r="J668" s="570"/>
      <c r="K668" s="153" t="s">
        <v>1674</v>
      </c>
    </row>
    <row r="669" spans="10:11">
      <c r="J669" s="570"/>
      <c r="K669" s="153" t="s">
        <v>1674</v>
      </c>
    </row>
    <row r="670" spans="10:11">
      <c r="J670" s="570"/>
      <c r="K670" s="153" t="s">
        <v>1674</v>
      </c>
    </row>
    <row r="671" spans="10:11">
      <c r="J671" s="570"/>
      <c r="K671" s="153" t="s">
        <v>1674</v>
      </c>
    </row>
    <row r="672" spans="10:11">
      <c r="J672" s="570"/>
      <c r="K672" s="153" t="s">
        <v>1674</v>
      </c>
    </row>
    <row r="673" spans="10:11">
      <c r="J673" s="570"/>
      <c r="K673" s="153" t="s">
        <v>1674</v>
      </c>
    </row>
    <row r="674" spans="10:11">
      <c r="J674" s="570"/>
      <c r="K674" s="153" t="s">
        <v>1674</v>
      </c>
    </row>
    <row r="675" spans="10:11">
      <c r="J675" s="570"/>
      <c r="K675" s="153" t="s">
        <v>1674</v>
      </c>
    </row>
    <row r="676" spans="10:11">
      <c r="J676" s="570"/>
      <c r="K676" s="153" t="s">
        <v>1674</v>
      </c>
    </row>
    <row r="677" spans="10:11">
      <c r="J677" s="570"/>
      <c r="K677" s="153" t="s">
        <v>1674</v>
      </c>
    </row>
    <row r="678" spans="10:11">
      <c r="J678" s="570"/>
      <c r="K678" s="153" t="s">
        <v>1674</v>
      </c>
    </row>
    <row r="679" spans="10:11">
      <c r="J679" s="570"/>
      <c r="K679" s="153" t="s">
        <v>1674</v>
      </c>
    </row>
    <row r="680" spans="10:11">
      <c r="J680" s="570"/>
      <c r="K680" s="153" t="s">
        <v>1674</v>
      </c>
    </row>
    <row r="681" spans="10:11">
      <c r="J681" s="570"/>
      <c r="K681" s="153" t="s">
        <v>1674</v>
      </c>
    </row>
    <row r="682" spans="10:11">
      <c r="J682" s="570"/>
      <c r="K682" s="153" t="s">
        <v>1674</v>
      </c>
    </row>
    <row r="683" spans="10:11">
      <c r="J683" s="570"/>
      <c r="K683" s="153" t="s">
        <v>1674</v>
      </c>
    </row>
    <row r="684" spans="10:11">
      <c r="J684" s="570"/>
      <c r="K684" s="153" t="s">
        <v>1674</v>
      </c>
    </row>
    <row r="685" spans="10:11">
      <c r="J685" s="570"/>
      <c r="K685" s="153" t="s">
        <v>1674</v>
      </c>
    </row>
    <row r="686" spans="10:11">
      <c r="J686" s="570"/>
      <c r="K686" s="153" t="s">
        <v>1674</v>
      </c>
    </row>
    <row r="687" spans="10:11">
      <c r="J687" s="570"/>
      <c r="K687" s="153" t="s">
        <v>1674</v>
      </c>
    </row>
    <row r="688" spans="10:11">
      <c r="J688" s="570"/>
      <c r="K688" s="153" t="s">
        <v>1674</v>
      </c>
    </row>
    <row r="689" spans="10:11">
      <c r="J689" s="570"/>
      <c r="K689" s="153" t="s">
        <v>1674</v>
      </c>
    </row>
    <row r="690" spans="10:11">
      <c r="J690" s="570"/>
      <c r="K690" s="153" t="s">
        <v>1674</v>
      </c>
    </row>
    <row r="691" spans="10:11">
      <c r="J691" s="570"/>
      <c r="K691" s="153" t="s">
        <v>1674</v>
      </c>
    </row>
    <row r="692" spans="10:11">
      <c r="J692" s="570"/>
      <c r="K692" s="153" t="s">
        <v>1674</v>
      </c>
    </row>
    <row r="693" spans="10:11">
      <c r="J693" s="570"/>
      <c r="K693" s="153" t="s">
        <v>1674</v>
      </c>
    </row>
    <row r="694" spans="10:11">
      <c r="J694" s="570"/>
      <c r="K694" s="153" t="s">
        <v>1674</v>
      </c>
    </row>
    <row r="695" spans="10:11">
      <c r="J695" s="570"/>
      <c r="K695" s="153" t="s">
        <v>1674</v>
      </c>
    </row>
    <row r="696" spans="10:11">
      <c r="J696" s="570"/>
      <c r="K696" s="153" t="s">
        <v>1674</v>
      </c>
    </row>
    <row r="697" spans="10:11">
      <c r="J697" s="570"/>
      <c r="K697" s="153" t="s">
        <v>1674</v>
      </c>
    </row>
    <row r="698" spans="10:11">
      <c r="J698" s="570"/>
      <c r="K698" s="153" t="s">
        <v>1674</v>
      </c>
    </row>
    <row r="699" spans="10:11">
      <c r="J699" s="570"/>
      <c r="K699" s="153" t="s">
        <v>1674</v>
      </c>
    </row>
    <row r="700" spans="10:11">
      <c r="J700" s="570"/>
      <c r="K700" s="153" t="s">
        <v>1674</v>
      </c>
    </row>
    <row r="701" spans="10:11">
      <c r="J701" s="570"/>
      <c r="K701" s="153" t="s">
        <v>1674</v>
      </c>
    </row>
    <row r="702" spans="10:11">
      <c r="J702" s="570"/>
      <c r="K702" s="153" t="s">
        <v>1674</v>
      </c>
    </row>
    <row r="703" spans="10:11">
      <c r="J703" s="570"/>
      <c r="K703" s="153" t="s">
        <v>1674</v>
      </c>
    </row>
    <row r="704" spans="10:11">
      <c r="J704" s="570"/>
      <c r="K704" s="153" t="s">
        <v>1674</v>
      </c>
    </row>
    <row r="705" spans="10:11">
      <c r="J705" s="570"/>
      <c r="K705" s="153" t="s">
        <v>1674</v>
      </c>
    </row>
    <row r="706" spans="10:11">
      <c r="J706" s="570"/>
      <c r="K706" s="153" t="s">
        <v>1674</v>
      </c>
    </row>
    <row r="707" spans="10:11">
      <c r="J707" s="570"/>
      <c r="K707" s="153" t="s">
        <v>1674</v>
      </c>
    </row>
    <row r="708" spans="10:11">
      <c r="J708" s="570"/>
      <c r="K708" s="153" t="s">
        <v>1674</v>
      </c>
    </row>
    <row r="709" spans="10:11">
      <c r="J709" s="570"/>
      <c r="K709" s="153" t="s">
        <v>1674</v>
      </c>
    </row>
    <row r="710" spans="10:11">
      <c r="J710" s="570"/>
      <c r="K710" s="153" t="s">
        <v>1674</v>
      </c>
    </row>
    <row r="711" spans="10:11">
      <c r="J711" s="570"/>
      <c r="K711" s="153" t="s">
        <v>1674</v>
      </c>
    </row>
    <row r="712" spans="10:11">
      <c r="J712" s="570"/>
      <c r="K712" s="153" t="s">
        <v>1674</v>
      </c>
    </row>
    <row r="713" spans="10:11">
      <c r="J713" s="570"/>
      <c r="K713" s="153" t="s">
        <v>1674</v>
      </c>
    </row>
    <row r="714" spans="10:11">
      <c r="J714" s="570"/>
      <c r="K714" s="153" t="s">
        <v>1674</v>
      </c>
    </row>
    <row r="715" spans="10:11">
      <c r="J715" s="570"/>
      <c r="K715" s="153" t="s">
        <v>1674</v>
      </c>
    </row>
    <row r="716" spans="10:11">
      <c r="J716" s="570"/>
      <c r="K716" s="153" t="s">
        <v>1674</v>
      </c>
    </row>
    <row r="717" spans="10:11">
      <c r="J717" s="570"/>
      <c r="K717" s="153" t="s">
        <v>1674</v>
      </c>
    </row>
    <row r="718" spans="10:11">
      <c r="J718" s="570"/>
      <c r="K718" s="153" t="s">
        <v>1674</v>
      </c>
    </row>
    <row r="719" spans="10:11">
      <c r="J719" s="570"/>
      <c r="K719" s="153" t="s">
        <v>1674</v>
      </c>
    </row>
    <row r="720" spans="10:11">
      <c r="J720" s="570"/>
      <c r="K720" s="153" t="s">
        <v>1674</v>
      </c>
    </row>
    <row r="721" spans="10:11">
      <c r="J721" s="570"/>
      <c r="K721" s="153" t="s">
        <v>1674</v>
      </c>
    </row>
    <row r="722" spans="10:11">
      <c r="J722" s="570"/>
      <c r="K722" s="153" t="s">
        <v>1674</v>
      </c>
    </row>
    <row r="723" spans="10:11">
      <c r="J723" s="570"/>
      <c r="K723" s="153" t="s">
        <v>1674</v>
      </c>
    </row>
    <row r="724" spans="10:11">
      <c r="J724" s="570"/>
      <c r="K724" s="153" t="s">
        <v>1674</v>
      </c>
    </row>
    <row r="725" spans="10:11">
      <c r="J725" s="570"/>
      <c r="K725" s="153" t="s">
        <v>1674</v>
      </c>
    </row>
    <row r="726" spans="10:11">
      <c r="J726" s="570"/>
      <c r="K726" s="153" t="s">
        <v>1674</v>
      </c>
    </row>
    <row r="727" spans="10:11">
      <c r="J727" s="570"/>
      <c r="K727" s="153" t="s">
        <v>1674</v>
      </c>
    </row>
    <row r="728" spans="10:11">
      <c r="J728" s="570"/>
      <c r="K728" s="153" t="s">
        <v>1674</v>
      </c>
    </row>
    <row r="729" spans="10:11">
      <c r="J729" s="570"/>
      <c r="K729" s="153" t="s">
        <v>1674</v>
      </c>
    </row>
    <row r="730" spans="10:11">
      <c r="J730" s="570"/>
      <c r="K730" s="153" t="s">
        <v>1674</v>
      </c>
    </row>
    <row r="731" spans="10:11">
      <c r="J731" s="570"/>
      <c r="K731" s="153" t="s">
        <v>1674</v>
      </c>
    </row>
    <row r="732" spans="10:11">
      <c r="J732" s="570"/>
      <c r="K732" s="153" t="s">
        <v>1674</v>
      </c>
    </row>
    <row r="733" spans="10:11">
      <c r="J733" s="570"/>
      <c r="K733" s="153" t="s">
        <v>1674</v>
      </c>
    </row>
    <row r="734" spans="10:11">
      <c r="J734" s="570"/>
      <c r="K734" s="153" t="s">
        <v>1674</v>
      </c>
    </row>
    <row r="735" spans="10:11">
      <c r="J735" s="570"/>
      <c r="K735" s="153" t="s">
        <v>1674</v>
      </c>
    </row>
    <row r="736" spans="10:11">
      <c r="J736" s="570"/>
      <c r="K736" s="153" t="s">
        <v>1674</v>
      </c>
    </row>
    <row r="737" spans="10:11">
      <c r="J737" s="570"/>
      <c r="K737" s="153" t="s">
        <v>1674</v>
      </c>
    </row>
    <row r="738" spans="10:11">
      <c r="J738" s="570"/>
      <c r="K738" s="153" t="s">
        <v>1674</v>
      </c>
    </row>
    <row r="739" spans="10:11">
      <c r="J739" s="570"/>
      <c r="K739" s="153" t="s">
        <v>1674</v>
      </c>
    </row>
    <row r="740" spans="10:11">
      <c r="J740" s="570"/>
      <c r="K740" s="153" t="s">
        <v>1674</v>
      </c>
    </row>
    <row r="741" spans="10:11">
      <c r="J741" s="570"/>
      <c r="K741" s="153" t="s">
        <v>1674</v>
      </c>
    </row>
    <row r="742" spans="10:11">
      <c r="J742" s="570"/>
      <c r="K742" s="153" t="s">
        <v>1674</v>
      </c>
    </row>
    <row r="743" spans="10:11">
      <c r="J743" s="570"/>
      <c r="K743" s="153" t="s">
        <v>1674</v>
      </c>
    </row>
    <row r="744" spans="10:11">
      <c r="J744" s="570"/>
      <c r="K744" s="153" t="s">
        <v>1674</v>
      </c>
    </row>
    <row r="745" spans="10:11">
      <c r="J745" s="570"/>
      <c r="K745" s="153" t="s">
        <v>1674</v>
      </c>
    </row>
    <row r="746" spans="10:11">
      <c r="J746" s="570"/>
      <c r="K746" s="153" t="s">
        <v>1674</v>
      </c>
    </row>
    <row r="747" spans="10:11">
      <c r="J747" s="570"/>
      <c r="K747" s="153" t="s">
        <v>1674</v>
      </c>
    </row>
    <row r="748" spans="10:11">
      <c r="J748" s="570"/>
      <c r="K748" s="153" t="s">
        <v>1674</v>
      </c>
    </row>
    <row r="749" spans="10:11">
      <c r="J749" s="570"/>
      <c r="K749" s="153" t="s">
        <v>1674</v>
      </c>
    </row>
    <row r="750" spans="10:11">
      <c r="J750" s="570"/>
      <c r="K750" s="153" t="s">
        <v>1674</v>
      </c>
    </row>
    <row r="751" spans="10:11">
      <c r="J751" s="570"/>
      <c r="K751" s="153" t="s">
        <v>1674</v>
      </c>
    </row>
    <row r="752" spans="10:11">
      <c r="J752" s="570"/>
      <c r="K752" s="153" t="s">
        <v>1674</v>
      </c>
    </row>
    <row r="753" spans="10:11">
      <c r="J753" s="570"/>
      <c r="K753" s="153" t="s">
        <v>1674</v>
      </c>
    </row>
    <row r="754" spans="10:11">
      <c r="J754" s="570"/>
      <c r="K754" s="153" t="s">
        <v>1674</v>
      </c>
    </row>
    <row r="755" spans="10:11">
      <c r="J755" s="570"/>
      <c r="K755" s="153" t="s">
        <v>1674</v>
      </c>
    </row>
    <row r="756" spans="10:11">
      <c r="J756" s="570"/>
      <c r="K756" s="153" t="s">
        <v>1674</v>
      </c>
    </row>
    <row r="757" spans="10:11">
      <c r="J757" s="570"/>
      <c r="K757" s="153" t="s">
        <v>1674</v>
      </c>
    </row>
    <row r="758" spans="10:11">
      <c r="J758" s="570"/>
      <c r="K758" s="153" t="s">
        <v>1674</v>
      </c>
    </row>
    <row r="759" spans="10:11">
      <c r="J759" s="570"/>
      <c r="K759" s="153" t="s">
        <v>1674</v>
      </c>
    </row>
    <row r="760" spans="10:11">
      <c r="J760" s="570"/>
      <c r="K760" s="153" t="s">
        <v>1674</v>
      </c>
    </row>
    <row r="761" spans="10:11">
      <c r="J761" s="570"/>
      <c r="K761" s="153" t="s">
        <v>1674</v>
      </c>
    </row>
    <row r="762" spans="10:11">
      <c r="J762" s="570"/>
      <c r="K762" s="153" t="s">
        <v>1674</v>
      </c>
    </row>
    <row r="763" spans="10:11">
      <c r="J763" s="570"/>
      <c r="K763" s="153" t="s">
        <v>1674</v>
      </c>
    </row>
    <row r="764" spans="10:11">
      <c r="J764" s="570"/>
      <c r="K764" s="153" t="s">
        <v>1674</v>
      </c>
    </row>
    <row r="765" spans="10:11">
      <c r="J765" s="570"/>
      <c r="K765" s="153" t="s">
        <v>1674</v>
      </c>
    </row>
    <row r="766" spans="10:11">
      <c r="J766" s="570"/>
      <c r="K766" s="153" t="s">
        <v>1674</v>
      </c>
    </row>
    <row r="767" spans="10:11">
      <c r="J767" s="570"/>
      <c r="K767" s="153" t="s">
        <v>1674</v>
      </c>
    </row>
    <row r="768" spans="10:11">
      <c r="J768" s="570"/>
      <c r="K768" s="153" t="s">
        <v>1674</v>
      </c>
    </row>
    <row r="769" spans="10:11">
      <c r="J769" s="570"/>
      <c r="K769" s="153" t="s">
        <v>1674</v>
      </c>
    </row>
    <row r="770" spans="10:11">
      <c r="J770" s="570"/>
      <c r="K770" s="153" t="s">
        <v>1674</v>
      </c>
    </row>
    <row r="771" spans="10:11">
      <c r="J771" s="570"/>
      <c r="K771" s="153" t="s">
        <v>1674</v>
      </c>
    </row>
    <row r="772" spans="10:11">
      <c r="J772" s="570"/>
      <c r="K772" s="153" t="s">
        <v>1674</v>
      </c>
    </row>
    <row r="773" spans="10:11">
      <c r="J773" s="570"/>
      <c r="K773" s="153" t="s">
        <v>1674</v>
      </c>
    </row>
    <row r="774" spans="10:11">
      <c r="J774" s="570"/>
      <c r="K774" s="153" t="s">
        <v>1674</v>
      </c>
    </row>
    <row r="775" spans="10:11">
      <c r="J775" s="570"/>
      <c r="K775" s="153" t="s">
        <v>1674</v>
      </c>
    </row>
    <row r="776" spans="10:11">
      <c r="J776" s="570"/>
      <c r="K776" s="153" t="s">
        <v>1674</v>
      </c>
    </row>
    <row r="777" spans="10:11">
      <c r="J777" s="570"/>
      <c r="K777" s="153" t="s">
        <v>1674</v>
      </c>
    </row>
    <row r="778" spans="10:11">
      <c r="J778" s="570"/>
      <c r="K778" s="153" t="s">
        <v>1674</v>
      </c>
    </row>
    <row r="779" spans="10:11">
      <c r="J779" s="570"/>
      <c r="K779" s="153" t="s">
        <v>1674</v>
      </c>
    </row>
    <row r="780" spans="10:11">
      <c r="J780" s="570"/>
      <c r="K780" s="153" t="s">
        <v>1674</v>
      </c>
    </row>
    <row r="781" spans="10:11">
      <c r="J781" s="570"/>
      <c r="K781" s="153" t="s">
        <v>1674</v>
      </c>
    </row>
    <row r="782" spans="10:11">
      <c r="J782" s="570"/>
      <c r="K782" s="153" t="s">
        <v>1674</v>
      </c>
    </row>
    <row r="783" spans="10:11">
      <c r="J783" s="570"/>
      <c r="K783" s="153" t="s">
        <v>1674</v>
      </c>
    </row>
    <row r="784" spans="10:11">
      <c r="J784" s="570"/>
      <c r="K784" s="153" t="s">
        <v>1674</v>
      </c>
    </row>
    <row r="785" spans="10:11">
      <c r="J785" s="570"/>
      <c r="K785" s="153" t="s">
        <v>1674</v>
      </c>
    </row>
    <row r="786" spans="10:11">
      <c r="J786" s="570"/>
      <c r="K786" s="153" t="s">
        <v>1674</v>
      </c>
    </row>
    <row r="787" spans="10:11">
      <c r="J787" s="570"/>
      <c r="K787" s="153" t="s">
        <v>1674</v>
      </c>
    </row>
    <row r="788" spans="10:11">
      <c r="J788" s="570"/>
      <c r="K788" s="153" t="s">
        <v>1674</v>
      </c>
    </row>
    <row r="789" spans="10:11">
      <c r="J789" s="570"/>
      <c r="K789" s="153" t="s">
        <v>1674</v>
      </c>
    </row>
    <row r="790" spans="10:11">
      <c r="J790" s="570"/>
      <c r="K790" s="153" t="s">
        <v>1674</v>
      </c>
    </row>
    <row r="791" spans="10:11">
      <c r="J791" s="570"/>
      <c r="K791" s="153" t="s">
        <v>1674</v>
      </c>
    </row>
    <row r="792" spans="10:11">
      <c r="J792" s="570"/>
      <c r="K792" s="153" t="s">
        <v>1674</v>
      </c>
    </row>
    <row r="793" spans="10:11">
      <c r="J793" s="570"/>
      <c r="K793" s="153" t="s">
        <v>1674</v>
      </c>
    </row>
    <row r="794" spans="10:11">
      <c r="J794" s="570"/>
      <c r="K794" s="153" t="s">
        <v>1674</v>
      </c>
    </row>
    <row r="795" spans="10:11">
      <c r="J795" s="570"/>
      <c r="K795" s="153" t="s">
        <v>1674</v>
      </c>
    </row>
    <row r="796" spans="10:11">
      <c r="J796" s="570"/>
      <c r="K796" s="153" t="s">
        <v>1674</v>
      </c>
    </row>
    <row r="797" spans="10:11">
      <c r="J797" s="570"/>
      <c r="K797" s="153" t="s">
        <v>1674</v>
      </c>
    </row>
    <row r="798" spans="10:11">
      <c r="J798" s="570"/>
      <c r="K798" s="153" t="s">
        <v>1674</v>
      </c>
    </row>
    <row r="799" spans="10:11">
      <c r="J799" s="570"/>
      <c r="K799" s="153" t="s">
        <v>1674</v>
      </c>
    </row>
    <row r="800" spans="10:11">
      <c r="J800" s="570"/>
      <c r="K800" s="153" t="s">
        <v>1674</v>
      </c>
    </row>
    <row r="801" spans="10:11">
      <c r="J801" s="570"/>
      <c r="K801" s="153" t="s">
        <v>1674</v>
      </c>
    </row>
    <row r="802" spans="10:11">
      <c r="J802" s="570"/>
      <c r="K802" s="153" t="s">
        <v>1674</v>
      </c>
    </row>
    <row r="803" spans="10:11">
      <c r="J803" s="570"/>
      <c r="K803" s="153" t="s">
        <v>1674</v>
      </c>
    </row>
    <row r="804" spans="10:11">
      <c r="J804" s="570"/>
      <c r="K804" s="153" t="s">
        <v>1674</v>
      </c>
    </row>
    <row r="805" spans="10:11">
      <c r="J805" s="570"/>
      <c r="K805" s="153" t="s">
        <v>1674</v>
      </c>
    </row>
    <row r="806" spans="10:11">
      <c r="J806" s="570"/>
      <c r="K806" s="153" t="s">
        <v>1674</v>
      </c>
    </row>
    <row r="807" spans="10:11">
      <c r="J807" s="570"/>
      <c r="K807" s="153" t="s">
        <v>1674</v>
      </c>
    </row>
    <row r="808" spans="10:11">
      <c r="J808" s="570"/>
      <c r="K808" s="153" t="s">
        <v>1674</v>
      </c>
    </row>
    <row r="809" spans="10:11">
      <c r="J809" s="570"/>
      <c r="K809" s="153" t="s">
        <v>1674</v>
      </c>
    </row>
    <row r="810" spans="10:11">
      <c r="J810" s="570"/>
      <c r="K810" s="153" t="s">
        <v>1674</v>
      </c>
    </row>
    <row r="811" spans="10:11">
      <c r="J811" s="570"/>
      <c r="K811" s="153" t="s">
        <v>1674</v>
      </c>
    </row>
    <row r="812" spans="10:11">
      <c r="J812" s="570"/>
      <c r="K812" s="153" t="s">
        <v>1674</v>
      </c>
    </row>
    <row r="813" spans="10:11">
      <c r="J813" s="570"/>
      <c r="K813" s="153" t="s">
        <v>1674</v>
      </c>
    </row>
    <row r="814" spans="10:11">
      <c r="J814" s="570"/>
      <c r="K814" s="153" t="s">
        <v>1674</v>
      </c>
    </row>
    <row r="815" spans="10:11">
      <c r="J815" s="570"/>
      <c r="K815" s="153" t="s">
        <v>1674</v>
      </c>
    </row>
    <row r="816" spans="10:11">
      <c r="J816" s="570"/>
      <c r="K816" s="153" t="s">
        <v>1674</v>
      </c>
    </row>
    <row r="817" spans="10:11">
      <c r="J817" s="570"/>
      <c r="K817" s="153" t="s">
        <v>1674</v>
      </c>
    </row>
    <row r="818" spans="10:11">
      <c r="J818" s="570"/>
      <c r="K818" s="153" t="s">
        <v>1674</v>
      </c>
    </row>
    <row r="819" spans="10:11">
      <c r="J819" s="570"/>
      <c r="K819" s="153" t="s">
        <v>1674</v>
      </c>
    </row>
    <row r="820" spans="10:11">
      <c r="J820" s="570"/>
      <c r="K820" s="153" t="s">
        <v>1674</v>
      </c>
    </row>
    <row r="821" spans="10:11">
      <c r="J821" s="570"/>
      <c r="K821" s="153" t="s">
        <v>1674</v>
      </c>
    </row>
    <row r="822" spans="10:11">
      <c r="J822" s="570"/>
      <c r="K822" s="153" t="s">
        <v>1674</v>
      </c>
    </row>
    <row r="823" spans="10:11">
      <c r="J823" s="570"/>
      <c r="K823" s="153" t="s">
        <v>1674</v>
      </c>
    </row>
    <row r="824" spans="10:11">
      <c r="J824" s="570"/>
      <c r="K824" s="153" t="s">
        <v>1674</v>
      </c>
    </row>
    <row r="825" spans="10:11">
      <c r="J825" s="570"/>
      <c r="K825" s="153" t="s">
        <v>1674</v>
      </c>
    </row>
    <row r="826" spans="10:11">
      <c r="J826" s="570"/>
      <c r="K826" s="153" t="s">
        <v>1674</v>
      </c>
    </row>
    <row r="827" spans="10:11">
      <c r="J827" s="570"/>
      <c r="K827" s="153" t="s">
        <v>1674</v>
      </c>
    </row>
    <row r="828" spans="10:11">
      <c r="J828" s="570"/>
      <c r="K828" s="153" t="s">
        <v>1674</v>
      </c>
    </row>
    <row r="829" spans="10:11">
      <c r="J829" s="570"/>
      <c r="K829" s="153" t="s">
        <v>1674</v>
      </c>
    </row>
    <row r="830" spans="10:11">
      <c r="J830" s="570"/>
      <c r="K830" s="153" t="s">
        <v>1674</v>
      </c>
    </row>
    <row r="831" spans="10:11">
      <c r="J831" s="570"/>
      <c r="K831" s="153" t="s">
        <v>1674</v>
      </c>
    </row>
    <row r="832" spans="10:11">
      <c r="J832" s="570"/>
      <c r="K832" s="153" t="s">
        <v>1674</v>
      </c>
    </row>
    <row r="833" spans="10:11">
      <c r="J833" s="570"/>
      <c r="K833" s="153" t="s">
        <v>1674</v>
      </c>
    </row>
    <row r="834" spans="10:11">
      <c r="J834" s="570"/>
      <c r="K834" s="153" t="s">
        <v>1674</v>
      </c>
    </row>
    <row r="835" spans="10:11">
      <c r="J835" s="570"/>
      <c r="K835" s="153" t="s">
        <v>1674</v>
      </c>
    </row>
    <row r="836" spans="10:11">
      <c r="J836" s="570"/>
      <c r="K836" s="153" t="s">
        <v>1674</v>
      </c>
    </row>
    <row r="837" spans="10:11">
      <c r="J837" s="570"/>
      <c r="K837" s="153" t="s">
        <v>1674</v>
      </c>
    </row>
    <row r="838" spans="10:11">
      <c r="J838" s="570"/>
      <c r="K838" s="153" t="s">
        <v>1674</v>
      </c>
    </row>
    <row r="839" spans="10:11">
      <c r="J839" s="570"/>
      <c r="K839" s="153" t="s">
        <v>1674</v>
      </c>
    </row>
    <row r="840" spans="10:11">
      <c r="J840" s="570"/>
      <c r="K840" s="153" t="s">
        <v>1674</v>
      </c>
    </row>
    <row r="841" spans="10:11">
      <c r="J841" s="570"/>
      <c r="K841" s="153" t="s">
        <v>1674</v>
      </c>
    </row>
    <row r="842" spans="10:11">
      <c r="J842" s="570"/>
      <c r="K842" s="153" t="s">
        <v>1674</v>
      </c>
    </row>
    <row r="843" spans="10:11">
      <c r="J843" s="570"/>
      <c r="K843" s="153" t="s">
        <v>1674</v>
      </c>
    </row>
    <row r="844" spans="10:11">
      <c r="J844" s="570"/>
      <c r="K844" s="153" t="s">
        <v>1674</v>
      </c>
    </row>
    <row r="845" spans="10:11">
      <c r="J845" s="570"/>
      <c r="K845" s="153" t="s">
        <v>1674</v>
      </c>
    </row>
    <row r="846" spans="10:11">
      <c r="J846" s="570"/>
      <c r="K846" s="153" t="s">
        <v>1674</v>
      </c>
    </row>
    <row r="847" spans="10:11">
      <c r="J847" s="570"/>
      <c r="K847" s="153" t="s">
        <v>1674</v>
      </c>
    </row>
    <row r="848" spans="10:11">
      <c r="J848" s="570"/>
      <c r="K848" s="153" t="s">
        <v>1674</v>
      </c>
    </row>
    <row r="849" spans="10:11">
      <c r="J849" s="570"/>
      <c r="K849" s="153" t="s">
        <v>1674</v>
      </c>
    </row>
    <row r="850" spans="10:11">
      <c r="J850" s="570"/>
      <c r="K850" s="153" t="s">
        <v>1674</v>
      </c>
    </row>
    <row r="851" spans="10:11">
      <c r="J851" s="570"/>
      <c r="K851" s="153" t="s">
        <v>1674</v>
      </c>
    </row>
    <row r="852" spans="10:11">
      <c r="J852" s="570"/>
      <c r="K852" s="153" t="s">
        <v>1674</v>
      </c>
    </row>
    <row r="853" spans="10:11">
      <c r="J853" s="570"/>
      <c r="K853" s="153" t="s">
        <v>1674</v>
      </c>
    </row>
    <row r="854" spans="10:11">
      <c r="J854" s="570"/>
      <c r="K854" s="153" t="s">
        <v>1674</v>
      </c>
    </row>
    <row r="855" spans="10:11">
      <c r="J855" s="570"/>
      <c r="K855" s="153" t="s">
        <v>1674</v>
      </c>
    </row>
    <row r="856" spans="10:11">
      <c r="J856" s="570"/>
      <c r="K856" s="153" t="s">
        <v>1674</v>
      </c>
    </row>
    <row r="857" spans="10:11">
      <c r="J857" s="570"/>
      <c r="K857" s="153" t="s">
        <v>1674</v>
      </c>
    </row>
    <row r="858" spans="10:11">
      <c r="J858" s="570"/>
      <c r="K858" s="153" t="s">
        <v>1674</v>
      </c>
    </row>
    <row r="859" spans="10:11">
      <c r="J859" s="570"/>
      <c r="K859" s="153" t="s">
        <v>1674</v>
      </c>
    </row>
    <row r="860" spans="10:11">
      <c r="J860" s="570"/>
      <c r="K860" s="153" t="s">
        <v>1674</v>
      </c>
    </row>
    <row r="861" spans="10:11">
      <c r="J861" s="570"/>
      <c r="K861" s="153" t="s">
        <v>1674</v>
      </c>
    </row>
    <row r="862" spans="10:11">
      <c r="J862" s="570"/>
      <c r="K862" s="153" t="s">
        <v>1674</v>
      </c>
    </row>
    <row r="863" spans="10:11">
      <c r="J863" s="570"/>
      <c r="K863" s="153" t="s">
        <v>1674</v>
      </c>
    </row>
    <row r="864" spans="10:11">
      <c r="J864" s="570"/>
      <c r="K864" s="153" t="s">
        <v>1674</v>
      </c>
    </row>
    <row r="865" spans="10:11">
      <c r="J865" s="570"/>
      <c r="K865" s="153" t="s">
        <v>1674</v>
      </c>
    </row>
    <row r="866" spans="10:11">
      <c r="J866" s="570"/>
      <c r="K866" s="153" t="s">
        <v>1674</v>
      </c>
    </row>
    <row r="867" spans="10:11">
      <c r="J867" s="570"/>
      <c r="K867" s="153" t="s">
        <v>1674</v>
      </c>
    </row>
    <row r="868" spans="10:11">
      <c r="J868" s="570"/>
      <c r="K868" s="153" t="s">
        <v>1674</v>
      </c>
    </row>
    <row r="869" spans="10:11">
      <c r="K869" s="153" t="s">
        <v>1674</v>
      </c>
    </row>
    <row r="870" spans="10:11">
      <c r="K870" s="153" t="s">
        <v>1674</v>
      </c>
    </row>
    <row r="871" spans="10:11">
      <c r="K871" s="153" t="s">
        <v>1674</v>
      </c>
    </row>
    <row r="872" spans="10:11">
      <c r="J872" s="576"/>
      <c r="K872" s="153" t="s">
        <v>1674</v>
      </c>
    </row>
    <row r="873" spans="10:11">
      <c r="J873" s="576"/>
      <c r="K873" s="153" t="s">
        <v>1674</v>
      </c>
    </row>
    <row r="874" spans="10:11">
      <c r="J874" s="576"/>
      <c r="K874" s="153" t="s">
        <v>1674</v>
      </c>
    </row>
    <row r="875" spans="10:11">
      <c r="J875" s="576"/>
      <c r="K875" s="153" t="s">
        <v>1674</v>
      </c>
    </row>
    <row r="876" spans="10:11">
      <c r="J876" s="576"/>
      <c r="K876" s="153" t="s">
        <v>1674</v>
      </c>
    </row>
    <row r="877" spans="10:11">
      <c r="J877" s="576"/>
      <c r="K877" s="153" t="s">
        <v>1674</v>
      </c>
    </row>
    <row r="878" spans="10:11">
      <c r="J878" s="576"/>
      <c r="K878" s="153" t="s">
        <v>1674</v>
      </c>
    </row>
    <row r="879" spans="10:11">
      <c r="J879" s="576"/>
      <c r="K879" s="153" t="s">
        <v>1674</v>
      </c>
    </row>
    <row r="880" spans="10:11">
      <c r="J880" s="576"/>
      <c r="K880" s="153" t="s">
        <v>1674</v>
      </c>
    </row>
    <row r="881" spans="10:11">
      <c r="J881" s="576"/>
      <c r="K881" s="153" t="s">
        <v>1674</v>
      </c>
    </row>
    <row r="882" spans="10:11">
      <c r="J882" s="576"/>
      <c r="K882" s="153" t="s">
        <v>1674</v>
      </c>
    </row>
    <row r="883" spans="10:11">
      <c r="J883" s="576"/>
      <c r="K883" s="153" t="s">
        <v>1674</v>
      </c>
    </row>
    <row r="884" spans="10:11">
      <c r="J884" s="576"/>
      <c r="K884" s="153" t="s">
        <v>1674</v>
      </c>
    </row>
    <row r="885" spans="10:11">
      <c r="J885" s="576"/>
      <c r="K885" s="153" t="s">
        <v>1674</v>
      </c>
    </row>
    <row r="886" spans="10:11">
      <c r="J886" s="576"/>
      <c r="K886" s="153" t="s">
        <v>1674</v>
      </c>
    </row>
    <row r="887" spans="10:11">
      <c r="J887" s="576"/>
      <c r="K887" s="153" t="s">
        <v>1674</v>
      </c>
    </row>
    <row r="888" spans="10:11">
      <c r="K888" s="153" t="s">
        <v>1674</v>
      </c>
    </row>
    <row r="889" spans="10:11">
      <c r="K889" s="153" t="s">
        <v>1674</v>
      </c>
    </row>
    <row r="890" spans="10:11">
      <c r="K890" s="153" t="s">
        <v>1674</v>
      </c>
    </row>
    <row r="891" spans="10:11">
      <c r="K891" s="153" t="s">
        <v>1674</v>
      </c>
    </row>
    <row r="892" spans="10:11">
      <c r="K892" s="153" t="s">
        <v>1674</v>
      </c>
    </row>
    <row r="893" spans="10:11">
      <c r="K893" s="153" t="s">
        <v>1674</v>
      </c>
    </row>
    <row r="894" spans="10:11">
      <c r="K894" s="153" t="s">
        <v>1674</v>
      </c>
    </row>
    <row r="895" spans="10:11">
      <c r="K895" s="153" t="s">
        <v>1674</v>
      </c>
    </row>
    <row r="896" spans="10:11">
      <c r="K896" s="153" t="s">
        <v>1674</v>
      </c>
    </row>
    <row r="897" spans="11:11">
      <c r="K897" s="153" t="s">
        <v>1674</v>
      </c>
    </row>
    <row r="898" spans="11:11">
      <c r="K898" s="153" t="s">
        <v>1674</v>
      </c>
    </row>
    <row r="899" spans="11:11">
      <c r="K899" s="153" t="s">
        <v>1674</v>
      </c>
    </row>
    <row r="900" spans="11:11">
      <c r="K900" s="153" t="s">
        <v>1674</v>
      </c>
    </row>
    <row r="901" spans="11:11">
      <c r="K901" s="153" t="s">
        <v>1674</v>
      </c>
    </row>
    <row r="902" spans="11:11">
      <c r="K902" s="153" t="s">
        <v>1674</v>
      </c>
    </row>
    <row r="903" spans="11:11">
      <c r="K903" s="153" t="s">
        <v>1674</v>
      </c>
    </row>
    <row r="904" spans="11:11">
      <c r="K904" s="153" t="s">
        <v>1674</v>
      </c>
    </row>
    <row r="905" spans="11:11">
      <c r="K905" s="153" t="s">
        <v>1674</v>
      </c>
    </row>
    <row r="906" spans="11:11">
      <c r="K906" s="153" t="s">
        <v>1674</v>
      </c>
    </row>
    <row r="907" spans="11:11">
      <c r="K907" s="153" t="s">
        <v>1674</v>
      </c>
    </row>
    <row r="908" spans="11:11">
      <c r="K908" s="153" t="s">
        <v>1674</v>
      </c>
    </row>
    <row r="909" spans="11:11">
      <c r="K909" s="153" t="s">
        <v>1674</v>
      </c>
    </row>
    <row r="910" spans="11:11">
      <c r="K910" s="153" t="s">
        <v>1674</v>
      </c>
    </row>
    <row r="911" spans="11:11">
      <c r="K911" s="153" t="s">
        <v>1674</v>
      </c>
    </row>
    <row r="912" spans="11:11">
      <c r="K912" s="153" t="s">
        <v>1674</v>
      </c>
    </row>
    <row r="913" spans="11:11">
      <c r="K913" s="153" t="s">
        <v>1674</v>
      </c>
    </row>
    <row r="914" spans="11:11">
      <c r="K914" s="153" t="s">
        <v>1674</v>
      </c>
    </row>
    <row r="915" spans="11:11">
      <c r="K915" s="153" t="s">
        <v>1674</v>
      </c>
    </row>
    <row r="916" spans="11:11">
      <c r="K916" s="153" t="s">
        <v>1674</v>
      </c>
    </row>
    <row r="917" spans="11:11">
      <c r="K917" s="153" t="s">
        <v>1674</v>
      </c>
    </row>
    <row r="918" spans="11:11">
      <c r="K918" s="153" t="s">
        <v>1674</v>
      </c>
    </row>
    <row r="919" spans="11:11">
      <c r="K919" s="153" t="s">
        <v>1674</v>
      </c>
    </row>
    <row r="920" spans="11:11">
      <c r="K920" s="153" t="s">
        <v>1674</v>
      </c>
    </row>
    <row r="921" spans="11:11">
      <c r="K921" s="153" t="s">
        <v>1674</v>
      </c>
    </row>
    <row r="922" spans="11:11">
      <c r="K922" s="153" t="s">
        <v>1674</v>
      </c>
    </row>
    <row r="923" spans="11:11">
      <c r="K923" s="153" t="s">
        <v>1674</v>
      </c>
    </row>
    <row r="924" spans="11:11">
      <c r="K924" s="153" t="s">
        <v>1674</v>
      </c>
    </row>
    <row r="925" spans="11:11">
      <c r="K925" s="153" t="s">
        <v>1674</v>
      </c>
    </row>
    <row r="926" spans="11:11">
      <c r="K926" s="153" t="s">
        <v>1674</v>
      </c>
    </row>
    <row r="927" spans="11:11">
      <c r="K927" s="153" t="s">
        <v>1674</v>
      </c>
    </row>
    <row r="928" spans="11:11">
      <c r="K928" s="153" t="s">
        <v>1674</v>
      </c>
    </row>
    <row r="929" spans="11:11">
      <c r="K929" s="153" t="s">
        <v>1674</v>
      </c>
    </row>
    <row r="930" spans="11:11">
      <c r="K930" s="153" t="s">
        <v>1674</v>
      </c>
    </row>
    <row r="931" spans="11:11">
      <c r="K931" s="153" t="s">
        <v>1674</v>
      </c>
    </row>
    <row r="932" spans="11:11">
      <c r="K932" s="153" t="s">
        <v>1674</v>
      </c>
    </row>
    <row r="933" spans="11:11">
      <c r="K933" s="153" t="s">
        <v>1674</v>
      </c>
    </row>
    <row r="934" spans="11:11">
      <c r="K934" s="153" t="s">
        <v>1674</v>
      </c>
    </row>
    <row r="935" spans="11:11">
      <c r="K935" s="153" t="s">
        <v>1674</v>
      </c>
    </row>
    <row r="936" spans="11:11">
      <c r="K936" s="153" t="s">
        <v>1674</v>
      </c>
    </row>
    <row r="937" spans="11:11">
      <c r="K937" s="153" t="s">
        <v>1674</v>
      </c>
    </row>
    <row r="938" spans="11:11">
      <c r="K938" s="153" t="s">
        <v>1674</v>
      </c>
    </row>
    <row r="939" spans="11:11">
      <c r="K939" s="153" t="s">
        <v>1674</v>
      </c>
    </row>
    <row r="940" spans="11:11">
      <c r="K940" s="153" t="s">
        <v>1674</v>
      </c>
    </row>
    <row r="941" spans="11:11">
      <c r="K941" s="153" t="s">
        <v>1674</v>
      </c>
    </row>
    <row r="942" spans="11:11">
      <c r="K942" s="153" t="s">
        <v>1674</v>
      </c>
    </row>
    <row r="943" spans="11:11">
      <c r="K943" s="153" t="s">
        <v>1674</v>
      </c>
    </row>
    <row r="944" spans="11:11">
      <c r="K944" s="153" t="s">
        <v>1674</v>
      </c>
    </row>
    <row r="945" spans="11:11">
      <c r="K945" s="153" t="s">
        <v>1674</v>
      </c>
    </row>
    <row r="946" spans="11:11">
      <c r="K946" s="153" t="s">
        <v>1674</v>
      </c>
    </row>
    <row r="947" spans="11:11">
      <c r="K947" s="153" t="s">
        <v>1674</v>
      </c>
    </row>
    <row r="948" spans="11:11">
      <c r="K948" s="153" t="s">
        <v>1674</v>
      </c>
    </row>
    <row r="949" spans="11:11">
      <c r="K949" s="153" t="s">
        <v>1674</v>
      </c>
    </row>
    <row r="950" spans="11:11">
      <c r="K950" s="153" t="s">
        <v>1674</v>
      </c>
    </row>
    <row r="951" spans="11:11">
      <c r="K951" s="153" t="s">
        <v>1674</v>
      </c>
    </row>
    <row r="952" spans="11:11">
      <c r="K952" s="153" t="s">
        <v>1674</v>
      </c>
    </row>
    <row r="953" spans="11:11">
      <c r="K953" s="153" t="s">
        <v>1674</v>
      </c>
    </row>
    <row r="954" spans="11:11">
      <c r="K954" s="153" t="s">
        <v>1674</v>
      </c>
    </row>
    <row r="955" spans="11:11">
      <c r="K955" s="153" t="s">
        <v>1674</v>
      </c>
    </row>
    <row r="956" spans="11:11">
      <c r="K956" s="153" t="s">
        <v>1674</v>
      </c>
    </row>
    <row r="957" spans="11:11">
      <c r="K957" s="153" t="s">
        <v>1674</v>
      </c>
    </row>
    <row r="958" spans="11:11">
      <c r="K958" s="153" t="s">
        <v>1674</v>
      </c>
    </row>
    <row r="959" spans="11:11">
      <c r="K959" s="153" t="s">
        <v>1674</v>
      </c>
    </row>
    <row r="963" spans="11:11">
      <c r="K963" s="153" t="s">
        <v>1577</v>
      </c>
    </row>
    <row r="964" spans="11:11">
      <c r="K964" s="153" t="s">
        <v>1776</v>
      </c>
    </row>
    <row r="965" spans="11:11">
      <c r="K965" s="153" t="s">
        <v>1578</v>
      </c>
    </row>
    <row r="966" spans="11:11">
      <c r="K966" s="153" t="s">
        <v>1579</v>
      </c>
    </row>
    <row r="967" spans="11:11">
      <c r="K967" s="153" t="s">
        <v>1577</v>
      </c>
    </row>
    <row r="968" spans="11:11">
      <c r="K968" s="153" t="s">
        <v>1776</v>
      </c>
    </row>
    <row r="969" spans="11:11">
      <c r="K969" s="153" t="s">
        <v>1578</v>
      </c>
    </row>
    <row r="970" spans="11:11">
      <c r="K970" s="153" t="s">
        <v>1579</v>
      </c>
    </row>
    <row r="971" spans="11:11">
      <c r="K971" s="153" t="s">
        <v>1577</v>
      </c>
    </row>
    <row r="972" spans="11:11">
      <c r="K972" s="153" t="s">
        <v>1776</v>
      </c>
    </row>
    <row r="973" spans="11:11">
      <c r="K973" s="153" t="s">
        <v>1578</v>
      </c>
    </row>
    <row r="974" spans="11:11">
      <c r="K974" s="153" t="s">
        <v>1579</v>
      </c>
    </row>
    <row r="975" spans="11:11">
      <c r="K975" s="153" t="s">
        <v>1577</v>
      </c>
    </row>
    <row r="976" spans="11:11">
      <c r="K976" s="153" t="s">
        <v>1776</v>
      </c>
    </row>
    <row r="977" spans="11:11">
      <c r="K977" s="153" t="s">
        <v>1578</v>
      </c>
    </row>
    <row r="978" spans="11:11">
      <c r="K978" s="153" t="s">
        <v>1579</v>
      </c>
    </row>
    <row r="979" spans="11:11">
      <c r="K979" s="153" t="s">
        <v>1674</v>
      </c>
    </row>
    <row r="980" spans="11:11">
      <c r="K980" s="153" t="s">
        <v>1674</v>
      </c>
    </row>
    <row r="981" spans="11:11">
      <c r="K981" s="153" t="s">
        <v>1674</v>
      </c>
    </row>
    <row r="982" spans="11:11">
      <c r="K982" s="153" t="s">
        <v>1674</v>
      </c>
    </row>
    <row r="983" spans="11:11">
      <c r="K983" s="153" t="s">
        <v>1674</v>
      </c>
    </row>
    <row r="984" spans="11:11">
      <c r="K984" s="153" t="s">
        <v>1674</v>
      </c>
    </row>
    <row r="985" spans="11:11">
      <c r="K985" s="153" t="s">
        <v>1674</v>
      </c>
    </row>
    <row r="986" spans="11:11">
      <c r="K986" s="153" t="s">
        <v>1674</v>
      </c>
    </row>
    <row r="987" spans="11:11">
      <c r="K987" s="153" t="s">
        <v>1674</v>
      </c>
    </row>
    <row r="988" spans="11:11">
      <c r="K988" s="153" t="s">
        <v>1674</v>
      </c>
    </row>
    <row r="989" spans="11:11">
      <c r="K989" s="153" t="s">
        <v>1674</v>
      </c>
    </row>
    <row r="990" spans="11:11">
      <c r="K990" s="153" t="s">
        <v>1674</v>
      </c>
    </row>
    <row r="991" spans="11:11">
      <c r="K991" s="153" t="s">
        <v>1674</v>
      </c>
    </row>
    <row r="992" spans="11:11">
      <c r="K992" s="153" t="s">
        <v>1674</v>
      </c>
    </row>
    <row r="993" spans="11:11">
      <c r="K993" s="153" t="s">
        <v>1674</v>
      </c>
    </row>
    <row r="994" spans="11:11">
      <c r="K994" s="153" t="s">
        <v>1674</v>
      </c>
    </row>
    <row r="995" spans="11:11">
      <c r="K995" s="153" t="s">
        <v>1674</v>
      </c>
    </row>
    <row r="996" spans="11:11">
      <c r="K996" s="153" t="s">
        <v>1674</v>
      </c>
    </row>
    <row r="997" spans="11:11">
      <c r="K997" s="153" t="s">
        <v>1674</v>
      </c>
    </row>
    <row r="998" spans="11:11">
      <c r="K998" s="153" t="s">
        <v>1674</v>
      </c>
    </row>
    <row r="999" spans="11:11">
      <c r="K999" s="153" t="s">
        <v>1674</v>
      </c>
    </row>
    <row r="1000" spans="11:11">
      <c r="K1000" s="153" t="s">
        <v>1674</v>
      </c>
    </row>
    <row r="1001" spans="11:11">
      <c r="K1001" s="153" t="s">
        <v>1674</v>
      </c>
    </row>
    <row r="1002" spans="11:11">
      <c r="K1002" s="153" t="s">
        <v>1674</v>
      </c>
    </row>
    <row r="1003" spans="11:11">
      <c r="K1003" s="153" t="s">
        <v>1674</v>
      </c>
    </row>
    <row r="1004" spans="11:11">
      <c r="K1004" s="153" t="s">
        <v>1674</v>
      </c>
    </row>
    <row r="1005" spans="11:11">
      <c r="K1005" s="153" t="s">
        <v>1674</v>
      </c>
    </row>
    <row r="1006" spans="11:11">
      <c r="K1006" s="153" t="s">
        <v>1674</v>
      </c>
    </row>
    <row r="1007" spans="11:11">
      <c r="K1007" s="153" t="s">
        <v>1674</v>
      </c>
    </row>
    <row r="1008" spans="11:11">
      <c r="K1008" s="153" t="s">
        <v>1674</v>
      </c>
    </row>
    <row r="1009" spans="11:11">
      <c r="K1009" s="153" t="s">
        <v>1674</v>
      </c>
    </row>
    <row r="1010" spans="11:11">
      <c r="K1010" s="153" t="s">
        <v>1674</v>
      </c>
    </row>
    <row r="1011" spans="11:11">
      <c r="K1011" s="153" t="s">
        <v>1674</v>
      </c>
    </row>
    <row r="1012" spans="11:11">
      <c r="K1012" s="153" t="s">
        <v>1776</v>
      </c>
    </row>
    <row r="1013" spans="11:11">
      <c r="K1013" s="153" t="s">
        <v>1776</v>
      </c>
    </row>
    <row r="1014" spans="11:11">
      <c r="K1014" s="153" t="s">
        <v>1776</v>
      </c>
    </row>
    <row r="1015" spans="11:11">
      <c r="K1015" s="153" t="s">
        <v>1776</v>
      </c>
    </row>
    <row r="1016" spans="11:11">
      <c r="K1016" s="153" t="s">
        <v>1776</v>
      </c>
    </row>
    <row r="1017" spans="11:11">
      <c r="K1017" s="153" t="s">
        <v>1674</v>
      </c>
    </row>
    <row r="1018" spans="11:11">
      <c r="K1018" s="153" t="s">
        <v>1776</v>
      </c>
    </row>
    <row r="1019" spans="11:11">
      <c r="K1019" s="153" t="s">
        <v>1674</v>
      </c>
    </row>
    <row r="1020" spans="11:11">
      <c r="K1020" s="153" t="s">
        <v>1674</v>
      </c>
    </row>
    <row r="1021" spans="11:11">
      <c r="K1021" s="153" t="s">
        <v>1674</v>
      </c>
    </row>
    <row r="1022" spans="11:11">
      <c r="K1022" s="153" t="s">
        <v>1674</v>
      </c>
    </row>
    <row r="1023" spans="11:11">
      <c r="K1023" s="153" t="s">
        <v>1674</v>
      </c>
    </row>
    <row r="1024" spans="11:11">
      <c r="K1024" s="153" t="s">
        <v>1674</v>
      </c>
    </row>
    <row r="1025" spans="11:11">
      <c r="K1025" s="153" t="s">
        <v>1674</v>
      </c>
    </row>
    <row r="1026" spans="11:11">
      <c r="K1026" s="153" t="s">
        <v>1674</v>
      </c>
    </row>
    <row r="1027" spans="11:11">
      <c r="K1027" s="153" t="s">
        <v>1674</v>
      </c>
    </row>
    <row r="1028" spans="11:11">
      <c r="K1028" s="153" t="s">
        <v>1674</v>
      </c>
    </row>
    <row r="1029" spans="11:11">
      <c r="K1029" s="153" t="s">
        <v>1674</v>
      </c>
    </row>
    <row r="1030" spans="11:11">
      <c r="K1030" s="153" t="s">
        <v>1674</v>
      </c>
    </row>
    <row r="1031" spans="11:11">
      <c r="K1031" s="153" t="s">
        <v>1674</v>
      </c>
    </row>
    <row r="1032" spans="11:11">
      <c r="K1032" s="153" t="s">
        <v>1674</v>
      </c>
    </row>
    <row r="1033" spans="11:11">
      <c r="K1033" s="153" t="s">
        <v>1674</v>
      </c>
    </row>
    <row r="1034" spans="11:11">
      <c r="K1034" s="153" t="s">
        <v>1674</v>
      </c>
    </row>
    <row r="1035" spans="11:11">
      <c r="K1035" s="153" t="s">
        <v>1674</v>
      </c>
    </row>
    <row r="1036" spans="11:11">
      <c r="K1036" s="153" t="s">
        <v>1674</v>
      </c>
    </row>
    <row r="1037" spans="11:11">
      <c r="K1037" s="153" t="s">
        <v>1674</v>
      </c>
    </row>
    <row r="1038" spans="11:11">
      <c r="K1038" s="153" t="s">
        <v>1674</v>
      </c>
    </row>
    <row r="1039" spans="11:11">
      <c r="K1039" s="153" t="s">
        <v>1674</v>
      </c>
    </row>
    <row r="1040" spans="11:11">
      <c r="K1040" s="153" t="s">
        <v>1674</v>
      </c>
    </row>
    <row r="1041" spans="11:11">
      <c r="K1041" s="153" t="s">
        <v>1674</v>
      </c>
    </row>
    <row r="1042" spans="11:11">
      <c r="K1042" s="153" t="s">
        <v>1674</v>
      </c>
    </row>
    <row r="1043" spans="11:11">
      <c r="K1043" s="153" t="s">
        <v>1674</v>
      </c>
    </row>
    <row r="1044" spans="11:11">
      <c r="K1044" s="153" t="s">
        <v>1674</v>
      </c>
    </row>
    <row r="1045" spans="11:11">
      <c r="K1045" s="153" t="s">
        <v>1674</v>
      </c>
    </row>
    <row r="1046" spans="11:11">
      <c r="K1046" s="153" t="s">
        <v>1674</v>
      </c>
    </row>
    <row r="1047" spans="11:11">
      <c r="K1047" s="153" t="s">
        <v>1674</v>
      </c>
    </row>
    <row r="1048" spans="11:11">
      <c r="K1048" s="153" t="s">
        <v>1674</v>
      </c>
    </row>
    <row r="1049" spans="11:11">
      <c r="K1049" s="153" t="s">
        <v>1674</v>
      </c>
    </row>
    <row r="1050" spans="11:11">
      <c r="K1050" s="153" t="s">
        <v>1674</v>
      </c>
    </row>
    <row r="1051" spans="11:11">
      <c r="K1051" s="153" t="s">
        <v>1674</v>
      </c>
    </row>
    <row r="1052" spans="11:11">
      <c r="K1052" s="153" t="s">
        <v>1674</v>
      </c>
    </row>
    <row r="1053" spans="11:11">
      <c r="K1053" s="153" t="s">
        <v>1674</v>
      </c>
    </row>
    <row r="1054" spans="11:11">
      <c r="K1054" s="153" t="s">
        <v>1674</v>
      </c>
    </row>
    <row r="1055" spans="11:11">
      <c r="K1055" s="153" t="s">
        <v>1674</v>
      </c>
    </row>
    <row r="1056" spans="11:11">
      <c r="K1056" s="153" t="s">
        <v>1674</v>
      </c>
    </row>
    <row r="1057" spans="11:11">
      <c r="K1057" s="153" t="s">
        <v>1674</v>
      </c>
    </row>
    <row r="1058" spans="11:11">
      <c r="K1058" s="153" t="s">
        <v>1674</v>
      </c>
    </row>
    <row r="1059" spans="11:11">
      <c r="K1059" s="153" t="s">
        <v>1674</v>
      </c>
    </row>
    <row r="1060" spans="11:11">
      <c r="K1060" s="153" t="s">
        <v>1674</v>
      </c>
    </row>
    <row r="1061" spans="11:11">
      <c r="K1061" s="153" t="s">
        <v>1674</v>
      </c>
    </row>
    <row r="1062" spans="11:11">
      <c r="K1062" s="153" t="s">
        <v>1674</v>
      </c>
    </row>
    <row r="1063" spans="11:11">
      <c r="K1063" s="153" t="s">
        <v>1674</v>
      </c>
    </row>
    <row r="1064" spans="11:11">
      <c r="K1064" s="153" t="s">
        <v>1674</v>
      </c>
    </row>
    <row r="1065" spans="11:11">
      <c r="K1065" s="153" t="s">
        <v>1674</v>
      </c>
    </row>
    <row r="1066" spans="11:11">
      <c r="K1066" s="153" t="s">
        <v>1674</v>
      </c>
    </row>
    <row r="1067" spans="11:11">
      <c r="K1067" s="153" t="s">
        <v>1674</v>
      </c>
    </row>
    <row r="1068" spans="11:11">
      <c r="K1068" s="153" t="s">
        <v>1674</v>
      </c>
    </row>
    <row r="1069" spans="11:11">
      <c r="K1069" s="153" t="s">
        <v>1674</v>
      </c>
    </row>
    <row r="1070" spans="11:11">
      <c r="K1070" s="153" t="s">
        <v>1578</v>
      </c>
    </row>
    <row r="1071" spans="11:11">
      <c r="K1071" s="153" t="s">
        <v>1674</v>
      </c>
    </row>
    <row r="1072" spans="11:11">
      <c r="K1072" s="153" t="s">
        <v>1674</v>
      </c>
    </row>
    <row r="1073" spans="11:11">
      <c r="K1073" s="153" t="s">
        <v>1674</v>
      </c>
    </row>
    <row r="1074" spans="11:11">
      <c r="K1074" s="153" t="s">
        <v>1674</v>
      </c>
    </row>
    <row r="1075" spans="11:11">
      <c r="K1075" s="153" t="s">
        <v>1674</v>
      </c>
    </row>
    <row r="1076" spans="11:11">
      <c r="K1076" s="153" t="s">
        <v>1674</v>
      </c>
    </row>
    <row r="1077" spans="11:11">
      <c r="K1077" s="153" t="s">
        <v>1674</v>
      </c>
    </row>
    <row r="1078" spans="11:11">
      <c r="K1078" s="153" t="s">
        <v>1674</v>
      </c>
    </row>
    <row r="1079" spans="11:11">
      <c r="K1079" s="153" t="s">
        <v>1674</v>
      </c>
    </row>
    <row r="1080" spans="11:11">
      <c r="K1080" s="153" t="s">
        <v>1674</v>
      </c>
    </row>
    <row r="1081" spans="11:11">
      <c r="K1081" s="153" t="s">
        <v>1674</v>
      </c>
    </row>
    <row r="1082" spans="11:11">
      <c r="K1082" s="153" t="s">
        <v>1674</v>
      </c>
    </row>
    <row r="1083" spans="11:11">
      <c r="K1083" s="153" t="s">
        <v>1674</v>
      </c>
    </row>
    <row r="1084" spans="11:11">
      <c r="K1084" s="153" t="s">
        <v>1674</v>
      </c>
    </row>
    <row r="1085" spans="11:11">
      <c r="K1085" s="153" t="s">
        <v>1674</v>
      </c>
    </row>
    <row r="1086" spans="11:11">
      <c r="K1086" s="153" t="s">
        <v>1674</v>
      </c>
    </row>
    <row r="1087" spans="11:11">
      <c r="K1087" s="153" t="s">
        <v>1674</v>
      </c>
    </row>
    <row r="1088" spans="11:11">
      <c r="K1088" s="153" t="s">
        <v>1674</v>
      </c>
    </row>
    <row r="1089" spans="11:11">
      <c r="K1089" s="153" t="s">
        <v>1674</v>
      </c>
    </row>
    <row r="1090" spans="11:11">
      <c r="K1090" s="153" t="s">
        <v>1674</v>
      </c>
    </row>
    <row r="1091" spans="11:11">
      <c r="K1091" s="153" t="s">
        <v>1674</v>
      </c>
    </row>
    <row r="1092" spans="11:11">
      <c r="K1092" s="153" t="s">
        <v>1674</v>
      </c>
    </row>
    <row r="1093" spans="11:11">
      <c r="K1093" s="153" t="s">
        <v>1674</v>
      </c>
    </row>
    <row r="1094" spans="11:11">
      <c r="K1094" s="153" t="s">
        <v>1674</v>
      </c>
    </row>
    <row r="1095" spans="11:11">
      <c r="K1095" s="153" t="s">
        <v>1674</v>
      </c>
    </row>
    <row r="1096" spans="11:11">
      <c r="K1096" s="153" t="s">
        <v>1674</v>
      </c>
    </row>
    <row r="1097" spans="11:11">
      <c r="K1097" s="153" t="s">
        <v>1674</v>
      </c>
    </row>
    <row r="1098" spans="11:11">
      <c r="K1098" s="153" t="s">
        <v>1674</v>
      </c>
    </row>
    <row r="1099" spans="11:11">
      <c r="K1099" s="153" t="s">
        <v>1674</v>
      </c>
    </row>
    <row r="1100" spans="11:11">
      <c r="K1100" s="153" t="s">
        <v>1674</v>
      </c>
    </row>
    <row r="1101" spans="11:11">
      <c r="K1101" s="153" t="s">
        <v>1674</v>
      </c>
    </row>
    <row r="1102" spans="11:11">
      <c r="K1102" s="153" t="s">
        <v>1674</v>
      </c>
    </row>
    <row r="1103" spans="11:11">
      <c r="K1103" s="153" t="s">
        <v>1674</v>
      </c>
    </row>
    <row r="1104" spans="11:11">
      <c r="K1104" s="153" t="s">
        <v>1674</v>
      </c>
    </row>
    <row r="1105" spans="11:11">
      <c r="K1105" s="153" t="s">
        <v>1674</v>
      </c>
    </row>
    <row r="1106" spans="11:11">
      <c r="K1106" s="153" t="s">
        <v>1674</v>
      </c>
    </row>
    <row r="1107" spans="11:11">
      <c r="K1107" s="153" t="s">
        <v>1674</v>
      </c>
    </row>
    <row r="1108" spans="11:11">
      <c r="K1108" s="153" t="s">
        <v>1674</v>
      </c>
    </row>
    <row r="1109" spans="11:11">
      <c r="K1109" s="153" t="s">
        <v>1674</v>
      </c>
    </row>
    <row r="1110" spans="11:11">
      <c r="K1110" s="153" t="s">
        <v>1674</v>
      </c>
    </row>
    <row r="1111" spans="11:11">
      <c r="K1111" s="153" t="s">
        <v>1674</v>
      </c>
    </row>
    <row r="1112" spans="11:11">
      <c r="K1112" s="153" t="s">
        <v>1674</v>
      </c>
    </row>
    <row r="1113" spans="11:11">
      <c r="K1113" s="153" t="s">
        <v>1674</v>
      </c>
    </row>
    <row r="1114" spans="11:11">
      <c r="K1114" s="153" t="s">
        <v>1674</v>
      </c>
    </row>
    <row r="1115" spans="11:11">
      <c r="K1115" s="153" t="s">
        <v>1674</v>
      </c>
    </row>
    <row r="1116" spans="11:11">
      <c r="K1116" s="153" t="s">
        <v>1674</v>
      </c>
    </row>
    <row r="1117" spans="11:11">
      <c r="K1117" s="153" t="s">
        <v>1674</v>
      </c>
    </row>
    <row r="1118" spans="11:11">
      <c r="K1118" s="153" t="s">
        <v>1674</v>
      </c>
    </row>
    <row r="1119" spans="11:11">
      <c r="K1119" s="153" t="s">
        <v>1674</v>
      </c>
    </row>
    <row r="1120" spans="11:11">
      <c r="K1120" s="153" t="s">
        <v>1578</v>
      </c>
    </row>
    <row r="1121" spans="11:11">
      <c r="K1121" s="153" t="s">
        <v>1674</v>
      </c>
    </row>
    <row r="1122" spans="11:11">
      <c r="K1122" s="153" t="s">
        <v>1674</v>
      </c>
    </row>
    <row r="1123" spans="11:11">
      <c r="K1123" s="153" t="s">
        <v>1674</v>
      </c>
    </row>
    <row r="1124" spans="11:11">
      <c r="K1124" s="153" t="s">
        <v>1674</v>
      </c>
    </row>
    <row r="1125" spans="11:11">
      <c r="K1125" s="153" t="s">
        <v>1674</v>
      </c>
    </row>
    <row r="1126" spans="11:11">
      <c r="K1126" s="153" t="s">
        <v>1674</v>
      </c>
    </row>
    <row r="1127" spans="11:11">
      <c r="K1127" s="153" t="s">
        <v>1674</v>
      </c>
    </row>
    <row r="1128" spans="11:11">
      <c r="K1128" s="153" t="s">
        <v>1674</v>
      </c>
    </row>
    <row r="1129" spans="11:11">
      <c r="K1129" s="153" t="s">
        <v>1674</v>
      </c>
    </row>
    <row r="1130" spans="11:11">
      <c r="K1130" s="153" t="s">
        <v>1674</v>
      </c>
    </row>
    <row r="1131" spans="11:11">
      <c r="K1131" s="153" t="s">
        <v>1674</v>
      </c>
    </row>
    <row r="1132" spans="11:11">
      <c r="K1132" s="153" t="s">
        <v>1674</v>
      </c>
    </row>
    <row r="1133" spans="11:11">
      <c r="K1133" s="153" t="s">
        <v>1674</v>
      </c>
    </row>
    <row r="1134" spans="11:11">
      <c r="K1134" s="153" t="s">
        <v>1674</v>
      </c>
    </row>
    <row r="1135" spans="11:11">
      <c r="K1135" s="153" t="s">
        <v>1674</v>
      </c>
    </row>
    <row r="1136" spans="11:11">
      <c r="K1136" s="153" t="s">
        <v>1674</v>
      </c>
    </row>
    <row r="1137" spans="11:11">
      <c r="K1137" s="153" t="s">
        <v>1674</v>
      </c>
    </row>
    <row r="1138" spans="11:11">
      <c r="K1138" s="153" t="s">
        <v>1674</v>
      </c>
    </row>
    <row r="1139" spans="11:11">
      <c r="K1139" s="153" t="s">
        <v>1674</v>
      </c>
    </row>
    <row r="1140" spans="11:11">
      <c r="K1140" s="153" t="s">
        <v>1674</v>
      </c>
    </row>
    <row r="1141" spans="11:11">
      <c r="K1141" s="153" t="s">
        <v>1674</v>
      </c>
    </row>
    <row r="1142" spans="11:11">
      <c r="K1142" s="153" t="s">
        <v>1674</v>
      </c>
    </row>
    <row r="1143" spans="11:11">
      <c r="K1143" s="153" t="s">
        <v>1674</v>
      </c>
    </row>
    <row r="1144" spans="11:11">
      <c r="K1144" s="153" t="s">
        <v>1674</v>
      </c>
    </row>
    <row r="1145" spans="11:11">
      <c r="K1145" s="153" t="s">
        <v>1674</v>
      </c>
    </row>
    <row r="1146" spans="11:11">
      <c r="K1146" s="153" t="s">
        <v>1674</v>
      </c>
    </row>
    <row r="1147" spans="11:11">
      <c r="K1147" s="153" t="s">
        <v>1674</v>
      </c>
    </row>
    <row r="1148" spans="11:11">
      <c r="K1148" s="153" t="s">
        <v>1674</v>
      </c>
    </row>
    <row r="1149" spans="11:11">
      <c r="K1149" s="153" t="s">
        <v>1674</v>
      </c>
    </row>
    <row r="1150" spans="11:11">
      <c r="K1150" s="153" t="s">
        <v>1674</v>
      </c>
    </row>
    <row r="1151" spans="11:11">
      <c r="K1151" s="153" t="s">
        <v>1674</v>
      </c>
    </row>
    <row r="1152" spans="11:11">
      <c r="K1152" s="153" t="s">
        <v>1674</v>
      </c>
    </row>
    <row r="1153" spans="11:11">
      <c r="K1153" s="153" t="s">
        <v>1674</v>
      </c>
    </row>
    <row r="1154" spans="11:11">
      <c r="K1154" s="153" t="s">
        <v>1674</v>
      </c>
    </row>
    <row r="1155" spans="11:11">
      <c r="K1155" s="153" t="s">
        <v>1578</v>
      </c>
    </row>
    <row r="1156" spans="11:11">
      <c r="K1156" s="153" t="s">
        <v>1674</v>
      </c>
    </row>
    <row r="1157" spans="11:11">
      <c r="K1157" s="153" t="s">
        <v>1674</v>
      </c>
    </row>
    <row r="1158" spans="11:11">
      <c r="K1158" s="153" t="s">
        <v>1674</v>
      </c>
    </row>
    <row r="1159" spans="11:11">
      <c r="K1159" s="153" t="s">
        <v>1674</v>
      </c>
    </row>
    <row r="1160" spans="11:11">
      <c r="K1160" s="153" t="s">
        <v>1674</v>
      </c>
    </row>
    <row r="1161" spans="11:11">
      <c r="K1161" s="153" t="s">
        <v>1674</v>
      </c>
    </row>
    <row r="1162" spans="11:11">
      <c r="K1162" s="153" t="s">
        <v>1674</v>
      </c>
    </row>
    <row r="1163" spans="11:11">
      <c r="K1163" s="153" t="s">
        <v>1674</v>
      </c>
    </row>
    <row r="1164" spans="11:11">
      <c r="K1164" s="153" t="s">
        <v>1674</v>
      </c>
    </row>
    <row r="1165" spans="11:11">
      <c r="K1165" s="153" t="s">
        <v>1674</v>
      </c>
    </row>
    <row r="1166" spans="11:11">
      <c r="K1166" s="153" t="s">
        <v>1674</v>
      </c>
    </row>
    <row r="1167" spans="11:11">
      <c r="K1167" s="153" t="s">
        <v>1674</v>
      </c>
    </row>
    <row r="1168" spans="11:11">
      <c r="K1168" s="153" t="s">
        <v>1674</v>
      </c>
    </row>
    <row r="1169" spans="11:11">
      <c r="K1169" s="153" t="s">
        <v>1674</v>
      </c>
    </row>
    <row r="1170" spans="11:11">
      <c r="K1170" s="153" t="s">
        <v>1674</v>
      </c>
    </row>
    <row r="1171" spans="11:11">
      <c r="K1171" s="153" t="s">
        <v>1674</v>
      </c>
    </row>
    <row r="1172" spans="11:11">
      <c r="K1172" s="153" t="s">
        <v>1674</v>
      </c>
    </row>
    <row r="1173" spans="11:11">
      <c r="K1173" s="153" t="s">
        <v>1674</v>
      </c>
    </row>
    <row r="1174" spans="11:11">
      <c r="K1174" s="153" t="s">
        <v>1674</v>
      </c>
    </row>
    <row r="1175" spans="11:11">
      <c r="K1175" s="153" t="s">
        <v>1674</v>
      </c>
    </row>
    <row r="1176" spans="11:11">
      <c r="K1176" s="153" t="s">
        <v>1674</v>
      </c>
    </row>
    <row r="1177" spans="11:11">
      <c r="K1177" s="153" t="s">
        <v>1674</v>
      </c>
    </row>
    <row r="1178" spans="11:11">
      <c r="K1178" s="153" t="s">
        <v>1674</v>
      </c>
    </row>
    <row r="1179" spans="11:11">
      <c r="K1179" s="153" t="s">
        <v>1674</v>
      </c>
    </row>
    <row r="1180" spans="11:11">
      <c r="K1180" s="153" t="s">
        <v>1674</v>
      </c>
    </row>
    <row r="1181" spans="11:11">
      <c r="K1181" s="153" t="s">
        <v>1674</v>
      </c>
    </row>
    <row r="1182" spans="11:11">
      <c r="K1182" s="153" t="s">
        <v>1674</v>
      </c>
    </row>
    <row r="1183" spans="11:11">
      <c r="K1183" s="153" t="s">
        <v>1674</v>
      </c>
    </row>
    <row r="1184" spans="11:11">
      <c r="K1184" s="153" t="s">
        <v>1674</v>
      </c>
    </row>
    <row r="1185" spans="11:11">
      <c r="K1185" s="153" t="s">
        <v>1674</v>
      </c>
    </row>
    <row r="1186" spans="11:11">
      <c r="K1186" s="153" t="s">
        <v>1578</v>
      </c>
    </row>
    <row r="1187" spans="11:11">
      <c r="K1187" s="153" t="s">
        <v>1674</v>
      </c>
    </row>
    <row r="1188" spans="11:11">
      <c r="K1188" s="153" t="s">
        <v>1674</v>
      </c>
    </row>
    <row r="1189" spans="11:11">
      <c r="K1189" s="153" t="s">
        <v>1674</v>
      </c>
    </row>
    <row r="1190" spans="11:11">
      <c r="K1190" s="153" t="s">
        <v>1674</v>
      </c>
    </row>
    <row r="1191" spans="11:11">
      <c r="K1191" s="153" t="s">
        <v>1674</v>
      </c>
    </row>
    <row r="1192" spans="11:11">
      <c r="K1192" s="153" t="s">
        <v>1674</v>
      </c>
    </row>
    <row r="1193" spans="11:11">
      <c r="K1193" s="153" t="s">
        <v>1674</v>
      </c>
    </row>
    <row r="1194" spans="11:11">
      <c r="K1194" s="153" t="s">
        <v>1674</v>
      </c>
    </row>
    <row r="1195" spans="11:11">
      <c r="K1195" s="153" t="s">
        <v>1674</v>
      </c>
    </row>
    <row r="1196" spans="11:11">
      <c r="K1196" s="153" t="s">
        <v>1674</v>
      </c>
    </row>
    <row r="1197" spans="11:11">
      <c r="K1197" s="153" t="s">
        <v>1674</v>
      </c>
    </row>
    <row r="1198" spans="11:11">
      <c r="K1198" s="153" t="s">
        <v>1674</v>
      </c>
    </row>
    <row r="1199" spans="11:11">
      <c r="K1199" s="153" t="s">
        <v>1674</v>
      </c>
    </row>
    <row r="1200" spans="11:11">
      <c r="K1200" s="153" t="s">
        <v>1674</v>
      </c>
    </row>
    <row r="1201" spans="11:11">
      <c r="K1201" s="153" t="s">
        <v>1674</v>
      </c>
    </row>
    <row r="1202" spans="11:11">
      <c r="K1202" s="153" t="s">
        <v>1674</v>
      </c>
    </row>
    <row r="1203" spans="11:11">
      <c r="K1203" s="153" t="s">
        <v>1674</v>
      </c>
    </row>
    <row r="1204" spans="11:11">
      <c r="K1204" s="153" t="s">
        <v>1674</v>
      </c>
    </row>
    <row r="1205" spans="11:11">
      <c r="K1205" s="153" t="s">
        <v>1674</v>
      </c>
    </row>
    <row r="1206" spans="11:11">
      <c r="K1206" s="153" t="s">
        <v>1674</v>
      </c>
    </row>
    <row r="1207" spans="11:11">
      <c r="K1207" s="153" t="s">
        <v>1674</v>
      </c>
    </row>
    <row r="1208" spans="11:11">
      <c r="K1208" s="153" t="s">
        <v>1674</v>
      </c>
    </row>
    <row r="1209" spans="11:11">
      <c r="K1209" s="153" t="s">
        <v>1674</v>
      </c>
    </row>
    <row r="1210" spans="11:11">
      <c r="K1210" s="153" t="s">
        <v>1578</v>
      </c>
    </row>
    <row r="1211" spans="11:11">
      <c r="K1211" s="153" t="s">
        <v>1674</v>
      </c>
    </row>
    <row r="1212" spans="11:11">
      <c r="K1212" s="153" t="s">
        <v>1674</v>
      </c>
    </row>
    <row r="1213" spans="11:11">
      <c r="K1213" s="153" t="s">
        <v>1674</v>
      </c>
    </row>
    <row r="1214" spans="11:11">
      <c r="K1214" s="153" t="s">
        <v>1674</v>
      </c>
    </row>
    <row r="1215" spans="11:11">
      <c r="K1215" s="153" t="s">
        <v>1674</v>
      </c>
    </row>
    <row r="1216" spans="11:11">
      <c r="K1216" s="153" t="s">
        <v>1674</v>
      </c>
    </row>
    <row r="1217" spans="11:11">
      <c r="K1217" s="153" t="s">
        <v>1674</v>
      </c>
    </row>
    <row r="1218" spans="11:11">
      <c r="K1218" s="153" t="s">
        <v>1674</v>
      </c>
    </row>
    <row r="1219" spans="11:11">
      <c r="K1219" s="153" t="s">
        <v>1674</v>
      </c>
    </row>
    <row r="1220" spans="11:11">
      <c r="K1220" s="153" t="s">
        <v>1674</v>
      </c>
    </row>
    <row r="1221" spans="11:11">
      <c r="K1221" s="153" t="s">
        <v>1674</v>
      </c>
    </row>
    <row r="1222" spans="11:11">
      <c r="K1222" s="153" t="s">
        <v>1674</v>
      </c>
    </row>
    <row r="1223" spans="11:11">
      <c r="K1223" s="153" t="s">
        <v>1674</v>
      </c>
    </row>
    <row r="1224" spans="11:11">
      <c r="K1224" s="153" t="s">
        <v>1674</v>
      </c>
    </row>
    <row r="1225" spans="11:11">
      <c r="K1225" s="153" t="s">
        <v>1674</v>
      </c>
    </row>
    <row r="1226" spans="11:11">
      <c r="K1226" s="153" t="s">
        <v>1674</v>
      </c>
    </row>
    <row r="1227" spans="11:11">
      <c r="K1227" s="153" t="s">
        <v>1674</v>
      </c>
    </row>
    <row r="1228" spans="11:11">
      <c r="K1228" s="153" t="s">
        <v>1674</v>
      </c>
    </row>
    <row r="1229" spans="11:11">
      <c r="K1229" s="153" t="s">
        <v>1674</v>
      </c>
    </row>
    <row r="1230" spans="11:11">
      <c r="K1230" s="153" t="s">
        <v>1674</v>
      </c>
    </row>
    <row r="1231" spans="11:11">
      <c r="K1231" s="153" t="s">
        <v>1674</v>
      </c>
    </row>
    <row r="1232" spans="11:11">
      <c r="K1232" s="153" t="s">
        <v>1674</v>
      </c>
    </row>
    <row r="1233" spans="11:11">
      <c r="K1233" s="153" t="s">
        <v>1674</v>
      </c>
    </row>
    <row r="1234" spans="11:11">
      <c r="K1234" s="153" t="s">
        <v>1674</v>
      </c>
    </row>
    <row r="1235" spans="11:11">
      <c r="K1235" s="153" t="s">
        <v>1674</v>
      </c>
    </row>
    <row r="1236" spans="11:11">
      <c r="K1236" s="153" t="s">
        <v>1674</v>
      </c>
    </row>
    <row r="1237" spans="11:11">
      <c r="K1237" s="153" t="s">
        <v>1674</v>
      </c>
    </row>
    <row r="1238" spans="11:11">
      <c r="K1238" s="153" t="s">
        <v>1674</v>
      </c>
    </row>
    <row r="1239" spans="11:11">
      <c r="K1239" s="153" t="s">
        <v>1674</v>
      </c>
    </row>
    <row r="1240" spans="11:11">
      <c r="K1240" s="153" t="s">
        <v>1674</v>
      </c>
    </row>
    <row r="1241" spans="11:11">
      <c r="K1241" s="153" t="s">
        <v>1674</v>
      </c>
    </row>
    <row r="1242" spans="11:11">
      <c r="K1242" s="153" t="s">
        <v>1674</v>
      </c>
    </row>
    <row r="1243" spans="11:11">
      <c r="K1243" s="153" t="s">
        <v>1674</v>
      </c>
    </row>
    <row r="1244" spans="11:11">
      <c r="K1244" s="153" t="s">
        <v>1674</v>
      </c>
    </row>
    <row r="1245" spans="11:11">
      <c r="K1245" s="153" t="s">
        <v>1674</v>
      </c>
    </row>
    <row r="1246" spans="11:11">
      <c r="K1246" s="153" t="s">
        <v>1674</v>
      </c>
    </row>
    <row r="1247" spans="11:11">
      <c r="K1247" s="153" t="s">
        <v>1674</v>
      </c>
    </row>
    <row r="1248" spans="11:11">
      <c r="K1248" s="153" t="s">
        <v>1674</v>
      </c>
    </row>
    <row r="1249" spans="11:11">
      <c r="K1249" s="153" t="s">
        <v>1674</v>
      </c>
    </row>
    <row r="1250" spans="11:11">
      <c r="K1250" s="153" t="s">
        <v>1674</v>
      </c>
    </row>
    <row r="1251" spans="11:11">
      <c r="K1251" s="153" t="s">
        <v>1674</v>
      </c>
    </row>
    <row r="1252" spans="11:11">
      <c r="K1252" s="153" t="s">
        <v>1674</v>
      </c>
    </row>
    <row r="1253" spans="11:11">
      <c r="K1253" s="153" t="s">
        <v>1674</v>
      </c>
    </row>
    <row r="1254" spans="11:11">
      <c r="K1254" s="153" t="s">
        <v>1674</v>
      </c>
    </row>
    <row r="1255" spans="11:11">
      <c r="K1255" s="153" t="s">
        <v>1674</v>
      </c>
    </row>
    <row r="1256" spans="11:11">
      <c r="K1256" s="153" t="s">
        <v>1674</v>
      </c>
    </row>
    <row r="1257" spans="11:11">
      <c r="K1257" s="153" t="s">
        <v>1674</v>
      </c>
    </row>
    <row r="1258" spans="11:11">
      <c r="K1258" s="153" t="s">
        <v>1674</v>
      </c>
    </row>
    <row r="1259" spans="11:11">
      <c r="K1259" s="153" t="s">
        <v>1674</v>
      </c>
    </row>
    <row r="1260" spans="11:11">
      <c r="K1260" s="153" t="s">
        <v>1674</v>
      </c>
    </row>
    <row r="1261" spans="11:11">
      <c r="K1261" s="153" t="s">
        <v>1674</v>
      </c>
    </row>
    <row r="1262" spans="11:11">
      <c r="K1262" s="153" t="s">
        <v>1674</v>
      </c>
    </row>
    <row r="1263" spans="11:11">
      <c r="K1263" s="153" t="s">
        <v>1674</v>
      </c>
    </row>
    <row r="1264" spans="11:11">
      <c r="K1264" s="153" t="s">
        <v>1674</v>
      </c>
    </row>
    <row r="1265" spans="11:11">
      <c r="K1265" s="153" t="s">
        <v>1674</v>
      </c>
    </row>
    <row r="1266" spans="11:11">
      <c r="K1266" s="153" t="s">
        <v>1674</v>
      </c>
    </row>
    <row r="1267" spans="11:11">
      <c r="K1267" s="153" t="s">
        <v>1674</v>
      </c>
    </row>
    <row r="1268" spans="11:11">
      <c r="K1268" s="153" t="s">
        <v>1674</v>
      </c>
    </row>
    <row r="1269" spans="11:11">
      <c r="K1269" s="153" t="s">
        <v>1674</v>
      </c>
    </row>
    <row r="1270" spans="11:11">
      <c r="K1270" s="153" t="s">
        <v>1674</v>
      </c>
    </row>
    <row r="1271" spans="11:11">
      <c r="K1271" s="153" t="s">
        <v>1674</v>
      </c>
    </row>
    <row r="1272" spans="11:11">
      <c r="K1272" s="153" t="s">
        <v>1674</v>
      </c>
    </row>
    <row r="1273" spans="11:11">
      <c r="K1273" s="153" t="s">
        <v>1674</v>
      </c>
    </row>
    <row r="1274" spans="11:11">
      <c r="K1274" s="153" t="s">
        <v>1674</v>
      </c>
    </row>
    <row r="1275" spans="11:11">
      <c r="K1275" s="153" t="s">
        <v>1674</v>
      </c>
    </row>
    <row r="1276" spans="11:11">
      <c r="K1276" s="153" t="s">
        <v>1674</v>
      </c>
    </row>
    <row r="1277" spans="11:11">
      <c r="K1277" s="153" t="s">
        <v>1674</v>
      </c>
    </row>
    <row r="1278" spans="11:11">
      <c r="K1278" s="153" t="s">
        <v>1674</v>
      </c>
    </row>
    <row r="1279" spans="11:11">
      <c r="K1279" s="153" t="s">
        <v>1674</v>
      </c>
    </row>
    <row r="1280" spans="11:11">
      <c r="K1280" s="153" t="s">
        <v>1674</v>
      </c>
    </row>
    <row r="1281" spans="11:11">
      <c r="K1281" s="153" t="s">
        <v>1674</v>
      </c>
    </row>
    <row r="1282" spans="11:11">
      <c r="K1282" s="153" t="s">
        <v>1674</v>
      </c>
    </row>
    <row r="1283" spans="11:11">
      <c r="K1283" s="153" t="s">
        <v>1674</v>
      </c>
    </row>
    <row r="1284" spans="11:11">
      <c r="K1284" s="153" t="s">
        <v>1674</v>
      </c>
    </row>
    <row r="1285" spans="11:11">
      <c r="K1285" s="153" t="s">
        <v>1674</v>
      </c>
    </row>
    <row r="1286" spans="11:11">
      <c r="K1286" s="153" t="s">
        <v>1674</v>
      </c>
    </row>
    <row r="1287" spans="11:11">
      <c r="K1287" s="153" t="s">
        <v>1674</v>
      </c>
    </row>
    <row r="1288" spans="11:11">
      <c r="K1288" s="153" t="s">
        <v>1674</v>
      </c>
    </row>
    <row r="1289" spans="11:11">
      <c r="K1289" s="153" t="s">
        <v>1674</v>
      </c>
    </row>
    <row r="1290" spans="11:11">
      <c r="K1290" s="153" t="s">
        <v>1674</v>
      </c>
    </row>
    <row r="1291" spans="11:11">
      <c r="K1291" s="153" t="s">
        <v>1674</v>
      </c>
    </row>
    <row r="1292" spans="11:11">
      <c r="K1292" s="153" t="s">
        <v>1674</v>
      </c>
    </row>
    <row r="1293" spans="11:11">
      <c r="K1293" s="153" t="s">
        <v>1674</v>
      </c>
    </row>
    <row r="1294" spans="11:11">
      <c r="K1294" s="153" t="s">
        <v>1674</v>
      </c>
    </row>
    <row r="1295" spans="11:11">
      <c r="K1295" s="153" t="s">
        <v>1674</v>
      </c>
    </row>
    <row r="1296" spans="11:11">
      <c r="K1296" s="153" t="s">
        <v>1674</v>
      </c>
    </row>
    <row r="1297" spans="11:11">
      <c r="K1297" s="153" t="s">
        <v>1674</v>
      </c>
    </row>
    <row r="1298" spans="11:11">
      <c r="K1298" s="153" t="s">
        <v>1674</v>
      </c>
    </row>
    <row r="1299" spans="11:11">
      <c r="K1299" s="153" t="s">
        <v>1674</v>
      </c>
    </row>
    <row r="1300" spans="11:11">
      <c r="K1300" s="153" t="s">
        <v>1674</v>
      </c>
    </row>
    <row r="1301" spans="11:11">
      <c r="K1301" s="153" t="s">
        <v>1674</v>
      </c>
    </row>
    <row r="1302" spans="11:11">
      <c r="K1302" s="153" t="s">
        <v>1674</v>
      </c>
    </row>
    <row r="1303" spans="11:11">
      <c r="K1303" s="153" t="s">
        <v>1674</v>
      </c>
    </row>
    <row r="1304" spans="11:11">
      <c r="K1304" s="153" t="s">
        <v>1674</v>
      </c>
    </row>
    <row r="1305" spans="11:11">
      <c r="K1305" s="153" t="s">
        <v>1674</v>
      </c>
    </row>
    <row r="1306" spans="11:11">
      <c r="K1306" s="153" t="s">
        <v>1674</v>
      </c>
    </row>
    <row r="1307" spans="11:11">
      <c r="K1307" s="153" t="s">
        <v>1674</v>
      </c>
    </row>
    <row r="1308" spans="11:11">
      <c r="K1308" s="153" t="s">
        <v>1674</v>
      </c>
    </row>
    <row r="1309" spans="11:11">
      <c r="K1309" s="153" t="s">
        <v>1674</v>
      </c>
    </row>
    <row r="1310" spans="11:11">
      <c r="K1310" s="153" t="s">
        <v>1674</v>
      </c>
    </row>
    <row r="1311" spans="11:11">
      <c r="K1311" s="153" t="s">
        <v>1674</v>
      </c>
    </row>
    <row r="1312" spans="11:11">
      <c r="K1312" s="153" t="s">
        <v>1674</v>
      </c>
    </row>
    <row r="1313" spans="11:11">
      <c r="K1313" s="153" t="s">
        <v>1674</v>
      </c>
    </row>
    <row r="1314" spans="11:11">
      <c r="K1314" s="153" t="s">
        <v>1674</v>
      </c>
    </row>
    <row r="1315" spans="11:11">
      <c r="K1315" s="153" t="s">
        <v>1674</v>
      </c>
    </row>
    <row r="1316" spans="11:11">
      <c r="K1316" s="153" t="s">
        <v>1674</v>
      </c>
    </row>
    <row r="1317" spans="11:11">
      <c r="K1317" s="153" t="s">
        <v>1674</v>
      </c>
    </row>
    <row r="1318" spans="11:11">
      <c r="K1318" s="153" t="s">
        <v>1674</v>
      </c>
    </row>
    <row r="1319" spans="11:11">
      <c r="K1319" s="153" t="s">
        <v>1674</v>
      </c>
    </row>
    <row r="1320" spans="11:11">
      <c r="K1320" s="153" t="s">
        <v>1674</v>
      </c>
    </row>
    <row r="1321" spans="11:11">
      <c r="K1321" s="153" t="s">
        <v>1674</v>
      </c>
    </row>
    <row r="1322" spans="11:11">
      <c r="K1322" s="153" t="s">
        <v>1674</v>
      </c>
    </row>
    <row r="1323" spans="11:11">
      <c r="K1323" s="153" t="s">
        <v>1674</v>
      </c>
    </row>
    <row r="1324" spans="11:11">
      <c r="K1324" s="153" t="s">
        <v>1674</v>
      </c>
    </row>
    <row r="1325" spans="11:11">
      <c r="K1325" s="153" t="s">
        <v>1674</v>
      </c>
    </row>
    <row r="1326" spans="11:11">
      <c r="K1326" s="153" t="s">
        <v>1674</v>
      </c>
    </row>
    <row r="1327" spans="11:11">
      <c r="K1327" s="153" t="s">
        <v>1674</v>
      </c>
    </row>
    <row r="1328" spans="11:11">
      <c r="K1328" s="153" t="s">
        <v>1674</v>
      </c>
    </row>
    <row r="1329" spans="11:11">
      <c r="K1329" s="153" t="s">
        <v>1674</v>
      </c>
    </row>
    <row r="1330" spans="11:11">
      <c r="K1330" s="153" t="s">
        <v>1674</v>
      </c>
    </row>
    <row r="1331" spans="11:11">
      <c r="K1331" s="153" t="s">
        <v>1674</v>
      </c>
    </row>
    <row r="1332" spans="11:11">
      <c r="K1332" s="153" t="s">
        <v>1674</v>
      </c>
    </row>
    <row r="1333" spans="11:11">
      <c r="K1333" s="153" t="s">
        <v>1674</v>
      </c>
    </row>
    <row r="1334" spans="11:11">
      <c r="K1334" s="153" t="s">
        <v>1674</v>
      </c>
    </row>
    <row r="1335" spans="11:11">
      <c r="K1335" s="153" t="s">
        <v>1674</v>
      </c>
    </row>
    <row r="1336" spans="11:11">
      <c r="K1336" s="153" t="s">
        <v>1674</v>
      </c>
    </row>
    <row r="1337" spans="11:11">
      <c r="K1337" s="153" t="s">
        <v>1674</v>
      </c>
    </row>
    <row r="1338" spans="11:11">
      <c r="K1338" s="153" t="s">
        <v>1674</v>
      </c>
    </row>
    <row r="1339" spans="11:11">
      <c r="K1339" s="153" t="s">
        <v>1674</v>
      </c>
    </row>
    <row r="1340" spans="11:11">
      <c r="K1340" s="153" t="s">
        <v>1674</v>
      </c>
    </row>
    <row r="1341" spans="11:11">
      <c r="K1341" s="153" t="s">
        <v>1674</v>
      </c>
    </row>
    <row r="1342" spans="11:11">
      <c r="K1342" s="153" t="s">
        <v>1674</v>
      </c>
    </row>
    <row r="1343" spans="11:11">
      <c r="K1343" s="153" t="s">
        <v>1674</v>
      </c>
    </row>
    <row r="1344" spans="11:11">
      <c r="K1344" s="153" t="s">
        <v>1674</v>
      </c>
    </row>
    <row r="1345" spans="11:11">
      <c r="K1345" s="153" t="s">
        <v>1674</v>
      </c>
    </row>
    <row r="1346" spans="11:11">
      <c r="K1346" s="153" t="s">
        <v>1674</v>
      </c>
    </row>
    <row r="1347" spans="11:11">
      <c r="K1347" s="153" t="s">
        <v>1674</v>
      </c>
    </row>
    <row r="1348" spans="11:11">
      <c r="K1348" s="153" t="s">
        <v>1674</v>
      </c>
    </row>
    <row r="1349" spans="11:11">
      <c r="K1349" s="153" t="s">
        <v>1674</v>
      </c>
    </row>
    <row r="1350" spans="11:11">
      <c r="K1350" s="153" t="s">
        <v>1674</v>
      </c>
    </row>
    <row r="1351" spans="11:11">
      <c r="K1351" s="153" t="s">
        <v>1674</v>
      </c>
    </row>
    <row r="1352" spans="11:11">
      <c r="K1352" s="153" t="s">
        <v>1674</v>
      </c>
    </row>
    <row r="1353" spans="11:11">
      <c r="K1353" s="153" t="s">
        <v>1674</v>
      </c>
    </row>
    <row r="1354" spans="11:11">
      <c r="K1354" s="153" t="s">
        <v>1674</v>
      </c>
    </row>
    <row r="1355" spans="11:11">
      <c r="K1355" s="153" t="s">
        <v>1674</v>
      </c>
    </row>
    <row r="1356" spans="11:11">
      <c r="K1356" s="153" t="s">
        <v>1674</v>
      </c>
    </row>
    <row r="1357" spans="11:11">
      <c r="K1357" s="153" t="s">
        <v>1674</v>
      </c>
    </row>
    <row r="1358" spans="11:11">
      <c r="K1358" s="153" t="s">
        <v>1674</v>
      </c>
    </row>
    <row r="1359" spans="11:11">
      <c r="K1359" s="153" t="s">
        <v>1674</v>
      </c>
    </row>
    <row r="1360" spans="11:11">
      <c r="K1360" s="153" t="s">
        <v>1674</v>
      </c>
    </row>
    <row r="1361" spans="11:11">
      <c r="K1361" s="153" t="s">
        <v>1674</v>
      </c>
    </row>
    <row r="1362" spans="11:11">
      <c r="K1362" s="153" t="s">
        <v>1674</v>
      </c>
    </row>
    <row r="1363" spans="11:11">
      <c r="K1363" s="153" t="s">
        <v>1674</v>
      </c>
    </row>
    <row r="1364" spans="11:11">
      <c r="K1364" s="153" t="s">
        <v>1674</v>
      </c>
    </row>
    <row r="1365" spans="11:11">
      <c r="K1365" s="153" t="s">
        <v>1674</v>
      </c>
    </row>
    <row r="1366" spans="11:11">
      <c r="K1366" s="153" t="s">
        <v>1674</v>
      </c>
    </row>
    <row r="1367" spans="11:11">
      <c r="K1367" s="153" t="s">
        <v>1674</v>
      </c>
    </row>
    <row r="1368" spans="11:11">
      <c r="K1368" s="153" t="s">
        <v>1674</v>
      </c>
    </row>
    <row r="1369" spans="11:11">
      <c r="K1369" s="153" t="s">
        <v>1674</v>
      </c>
    </row>
    <row r="1370" spans="11:11">
      <c r="K1370" s="153" t="s">
        <v>1674</v>
      </c>
    </row>
    <row r="1371" spans="11:11">
      <c r="K1371" s="153" t="s">
        <v>1674</v>
      </c>
    </row>
    <row r="1372" spans="11:11">
      <c r="K1372" s="153" t="s">
        <v>1674</v>
      </c>
    </row>
    <row r="1373" spans="11:11">
      <c r="K1373" s="153" t="s">
        <v>1674</v>
      </c>
    </row>
    <row r="1374" spans="11:11">
      <c r="K1374" s="153" t="s">
        <v>1674</v>
      </c>
    </row>
    <row r="1375" spans="11:11">
      <c r="K1375" s="153" t="s">
        <v>1674</v>
      </c>
    </row>
    <row r="1376" spans="11:11">
      <c r="K1376" s="153" t="s">
        <v>1674</v>
      </c>
    </row>
    <row r="1377" spans="11:11">
      <c r="K1377" s="153" t="s">
        <v>1674</v>
      </c>
    </row>
    <row r="1378" spans="11:11">
      <c r="K1378" s="153" t="s">
        <v>1674</v>
      </c>
    </row>
    <row r="1379" spans="11:11">
      <c r="K1379" s="153" t="s">
        <v>1674</v>
      </c>
    </row>
    <row r="1380" spans="11:11">
      <c r="K1380" s="153" t="s">
        <v>1674</v>
      </c>
    </row>
    <row r="1381" spans="11:11">
      <c r="K1381" s="153" t="s">
        <v>1674</v>
      </c>
    </row>
    <row r="1382" spans="11:11">
      <c r="K1382" s="153" t="s">
        <v>1674</v>
      </c>
    </row>
    <row r="1383" spans="11:11">
      <c r="K1383" s="153" t="s">
        <v>1674</v>
      </c>
    </row>
    <row r="1384" spans="11:11">
      <c r="K1384" s="153" t="s">
        <v>1674</v>
      </c>
    </row>
    <row r="1385" spans="11:11">
      <c r="K1385" s="153" t="s">
        <v>1674</v>
      </c>
    </row>
    <row r="1386" spans="11:11">
      <c r="K1386" s="153" t="s">
        <v>1674</v>
      </c>
    </row>
    <row r="1387" spans="11:11">
      <c r="K1387" s="153" t="s">
        <v>1674</v>
      </c>
    </row>
    <row r="1388" spans="11:11">
      <c r="K1388" s="153" t="s">
        <v>1674</v>
      </c>
    </row>
    <row r="1389" spans="11:11">
      <c r="K1389" s="153" t="s">
        <v>1674</v>
      </c>
    </row>
    <row r="1390" spans="11:11">
      <c r="K1390" s="153" t="s">
        <v>1674</v>
      </c>
    </row>
    <row r="1391" spans="11:11">
      <c r="K1391" s="153" t="s">
        <v>1674</v>
      </c>
    </row>
    <row r="1392" spans="11:11">
      <c r="K1392" s="153" t="s">
        <v>1674</v>
      </c>
    </row>
    <row r="1393" spans="11:11">
      <c r="K1393" s="153" t="s">
        <v>1674</v>
      </c>
    </row>
    <row r="1394" spans="11:11">
      <c r="K1394" s="153" t="s">
        <v>1674</v>
      </c>
    </row>
    <row r="1395" spans="11:11">
      <c r="K1395" s="153" t="s">
        <v>1674</v>
      </c>
    </row>
    <row r="1396" spans="11:11">
      <c r="K1396" s="153" t="s">
        <v>1674</v>
      </c>
    </row>
    <row r="1397" spans="11:11">
      <c r="K1397" s="153" t="s">
        <v>1674</v>
      </c>
    </row>
    <row r="1398" spans="11:11">
      <c r="K1398" s="153" t="s">
        <v>1674</v>
      </c>
    </row>
    <row r="1399" spans="11:11">
      <c r="K1399" s="153" t="s">
        <v>1674</v>
      </c>
    </row>
    <row r="1400" spans="11:11">
      <c r="K1400" s="153" t="s">
        <v>1674</v>
      </c>
    </row>
    <row r="1401" spans="11:11">
      <c r="K1401" s="153" t="s">
        <v>1674</v>
      </c>
    </row>
    <row r="1402" spans="11:11">
      <c r="K1402" s="153" t="s">
        <v>1674</v>
      </c>
    </row>
    <row r="1403" spans="11:11">
      <c r="K1403" s="153" t="s">
        <v>1674</v>
      </c>
    </row>
    <row r="1404" spans="11:11">
      <c r="K1404" s="153" t="s">
        <v>1674</v>
      </c>
    </row>
    <row r="1405" spans="11:11">
      <c r="K1405" s="153" t="s">
        <v>1674</v>
      </c>
    </row>
    <row r="1406" spans="11:11">
      <c r="K1406" s="153" t="s">
        <v>1674</v>
      </c>
    </row>
    <row r="1407" spans="11:11">
      <c r="K1407" s="153" t="s">
        <v>1674</v>
      </c>
    </row>
    <row r="1408" spans="11:11">
      <c r="K1408" s="153" t="s">
        <v>1674</v>
      </c>
    </row>
    <row r="1409" spans="11:11">
      <c r="K1409" s="153" t="s">
        <v>1674</v>
      </c>
    </row>
    <row r="1410" spans="11:11">
      <c r="K1410" s="153" t="s">
        <v>1674</v>
      </c>
    </row>
    <row r="1411" spans="11:11">
      <c r="K1411" s="153" t="s">
        <v>1674</v>
      </c>
    </row>
    <row r="1412" spans="11:11">
      <c r="K1412" s="153" t="s">
        <v>1674</v>
      </c>
    </row>
    <row r="1413" spans="11:11">
      <c r="K1413" s="153" t="s">
        <v>1674</v>
      </c>
    </row>
    <row r="1414" spans="11:11">
      <c r="K1414" s="153" t="s">
        <v>1674</v>
      </c>
    </row>
    <row r="1415" spans="11:11">
      <c r="K1415" s="153" t="s">
        <v>1674</v>
      </c>
    </row>
    <row r="1416" spans="11:11">
      <c r="K1416" s="153" t="s">
        <v>1674</v>
      </c>
    </row>
    <row r="1417" spans="11:11">
      <c r="K1417" s="153" t="s">
        <v>1674</v>
      </c>
    </row>
    <row r="1418" spans="11:11">
      <c r="K1418" s="153" t="s">
        <v>1674</v>
      </c>
    </row>
    <row r="1419" spans="11:11">
      <c r="K1419" s="153" t="s">
        <v>1674</v>
      </c>
    </row>
    <row r="1420" spans="11:11">
      <c r="K1420" s="153" t="s">
        <v>1674</v>
      </c>
    </row>
    <row r="1421" spans="11:11">
      <c r="K1421" s="153" t="s">
        <v>1674</v>
      </c>
    </row>
    <row r="1422" spans="11:11">
      <c r="K1422" s="153" t="s">
        <v>1674</v>
      </c>
    </row>
    <row r="1423" spans="11:11">
      <c r="K1423" s="153" t="s">
        <v>1674</v>
      </c>
    </row>
    <row r="1424" spans="11:11">
      <c r="K1424" s="153" t="s">
        <v>1674</v>
      </c>
    </row>
    <row r="1425" spans="11:11">
      <c r="K1425" s="153" t="s">
        <v>1674</v>
      </c>
    </row>
    <row r="1426" spans="11:11">
      <c r="K1426" s="153" t="s">
        <v>1674</v>
      </c>
    </row>
    <row r="1427" spans="11:11">
      <c r="K1427" s="153" t="s">
        <v>1674</v>
      </c>
    </row>
    <row r="1428" spans="11:11">
      <c r="K1428" s="153" t="s">
        <v>1674</v>
      </c>
    </row>
    <row r="1429" spans="11:11">
      <c r="K1429" s="153" t="s">
        <v>1674</v>
      </c>
    </row>
    <row r="1430" spans="11:11">
      <c r="K1430" s="153" t="s">
        <v>1674</v>
      </c>
    </row>
    <row r="1431" spans="11:11">
      <c r="K1431" s="153" t="s">
        <v>1674</v>
      </c>
    </row>
    <row r="1432" spans="11:11">
      <c r="K1432" s="153" t="s">
        <v>1674</v>
      </c>
    </row>
    <row r="1433" spans="11:11">
      <c r="K1433" s="153" t="s">
        <v>1674</v>
      </c>
    </row>
    <row r="1434" spans="11:11">
      <c r="K1434" s="153" t="s">
        <v>1674</v>
      </c>
    </row>
    <row r="1435" spans="11:11">
      <c r="K1435" s="153" t="s">
        <v>1674</v>
      </c>
    </row>
    <row r="1436" spans="11:11">
      <c r="K1436" s="153" t="s">
        <v>1674</v>
      </c>
    </row>
    <row r="1437" spans="11:11">
      <c r="K1437" s="153" t="s">
        <v>1674</v>
      </c>
    </row>
    <row r="1438" spans="11:11">
      <c r="K1438" s="153" t="s">
        <v>1674</v>
      </c>
    </row>
    <row r="1442" spans="11:11">
      <c r="K1442" s="153" t="s">
        <v>1577</v>
      </c>
    </row>
    <row r="1443" spans="11:11">
      <c r="K1443" s="153" t="s">
        <v>1776</v>
      </c>
    </row>
    <row r="1444" spans="11:11">
      <c r="K1444" s="153" t="s">
        <v>1578</v>
      </c>
    </row>
    <row r="1445" spans="11:11">
      <c r="K1445" s="153" t="s">
        <v>1579</v>
      </c>
    </row>
    <row r="1446" spans="11:11">
      <c r="K1446" s="153" t="s">
        <v>1577</v>
      </c>
    </row>
    <row r="1447" spans="11:11">
      <c r="K1447" s="153" t="s">
        <v>1776</v>
      </c>
    </row>
    <row r="1448" spans="11:11">
      <c r="K1448" s="153" t="s">
        <v>1578</v>
      </c>
    </row>
    <row r="1449" spans="11:11">
      <c r="K1449" s="153" t="s">
        <v>1579</v>
      </c>
    </row>
    <row r="1450" spans="11:11">
      <c r="K1450" s="153" t="s">
        <v>1577</v>
      </c>
    </row>
    <row r="1451" spans="11:11">
      <c r="K1451" s="153" t="s">
        <v>1776</v>
      </c>
    </row>
    <row r="1452" spans="11:11">
      <c r="K1452" s="153" t="s">
        <v>1578</v>
      </c>
    </row>
    <row r="1453" spans="11:11">
      <c r="K1453" s="153" t="s">
        <v>1579</v>
      </c>
    </row>
    <row r="1454" spans="11:11">
      <c r="K1454" s="153" t="s">
        <v>1577</v>
      </c>
    </row>
    <row r="1455" spans="11:11">
      <c r="K1455" s="153" t="s">
        <v>1776</v>
      </c>
    </row>
    <row r="1456" spans="11:11">
      <c r="K1456" s="153" t="s">
        <v>1578</v>
      </c>
    </row>
    <row r="1457" spans="11:11">
      <c r="K1457" s="153" t="s">
        <v>1579</v>
      </c>
    </row>
    <row r="1458" spans="11:11">
      <c r="K1458" s="153" t="s">
        <v>1674</v>
      </c>
    </row>
    <row r="1459" spans="11:11">
      <c r="K1459" s="153" t="s">
        <v>1674</v>
      </c>
    </row>
    <row r="1460" spans="11:11">
      <c r="K1460" s="153" t="s">
        <v>1674</v>
      </c>
    </row>
    <row r="1461" spans="11:11">
      <c r="K1461" s="153" t="s">
        <v>1674</v>
      </c>
    </row>
    <row r="1462" spans="11:11">
      <c r="K1462" s="153" t="s">
        <v>1674</v>
      </c>
    </row>
    <row r="1463" spans="11:11">
      <c r="K1463" s="153" t="s">
        <v>1674</v>
      </c>
    </row>
    <row r="1464" spans="11:11">
      <c r="K1464" s="153" t="s">
        <v>1674</v>
      </c>
    </row>
    <row r="1465" spans="11:11">
      <c r="K1465" s="153" t="s">
        <v>1674</v>
      </c>
    </row>
    <row r="1466" spans="11:11">
      <c r="K1466" s="153" t="s">
        <v>1674</v>
      </c>
    </row>
    <row r="1467" spans="11:11">
      <c r="K1467" s="153" t="s">
        <v>1674</v>
      </c>
    </row>
    <row r="1468" spans="11:11">
      <c r="K1468" s="153" t="s">
        <v>1674</v>
      </c>
    </row>
    <row r="1469" spans="11:11">
      <c r="K1469" s="153" t="s">
        <v>1674</v>
      </c>
    </row>
    <row r="1470" spans="11:11">
      <c r="K1470" s="153" t="s">
        <v>1674</v>
      </c>
    </row>
    <row r="1471" spans="11:11">
      <c r="K1471" s="153" t="s">
        <v>1674</v>
      </c>
    </row>
    <row r="1472" spans="11:11">
      <c r="K1472" s="153" t="s">
        <v>1674</v>
      </c>
    </row>
    <row r="1473" spans="11:11">
      <c r="K1473" s="153" t="s">
        <v>1674</v>
      </c>
    </row>
    <row r="1474" spans="11:11">
      <c r="K1474" s="153" t="s">
        <v>1578</v>
      </c>
    </row>
    <row r="1475" spans="11:11">
      <c r="K1475" s="153" t="s">
        <v>1674</v>
      </c>
    </row>
    <row r="1476" spans="11:11">
      <c r="K1476" s="153" t="s">
        <v>1674</v>
      </c>
    </row>
    <row r="1477" spans="11:11">
      <c r="K1477" s="153" t="s">
        <v>1674</v>
      </c>
    </row>
    <row r="1478" spans="11:11">
      <c r="K1478" s="153" t="s">
        <v>1674</v>
      </c>
    </row>
    <row r="1479" spans="11:11">
      <c r="K1479" s="153" t="s">
        <v>1674</v>
      </c>
    </row>
    <row r="1480" spans="11:11">
      <c r="K1480" s="153" t="s">
        <v>1674</v>
      </c>
    </row>
    <row r="1481" spans="11:11">
      <c r="K1481" s="153" t="s">
        <v>1674</v>
      </c>
    </row>
    <row r="1482" spans="11:11">
      <c r="K1482" s="153" t="s">
        <v>1674</v>
      </c>
    </row>
    <row r="1483" spans="11:11">
      <c r="K1483" s="153" t="s">
        <v>1674</v>
      </c>
    </row>
    <row r="1484" spans="11:11">
      <c r="K1484" s="153" t="s">
        <v>1674</v>
      </c>
    </row>
    <row r="1485" spans="11:11">
      <c r="K1485" s="153" t="s">
        <v>1674</v>
      </c>
    </row>
    <row r="1486" spans="11:11">
      <c r="K1486" s="153" t="s">
        <v>1674</v>
      </c>
    </row>
    <row r="1487" spans="11:11">
      <c r="K1487" s="153" t="s">
        <v>1674</v>
      </c>
    </row>
    <row r="1488" spans="11:11">
      <c r="K1488" s="153" t="s">
        <v>1674</v>
      </c>
    </row>
    <row r="1489" spans="11:11">
      <c r="K1489" s="153" t="s">
        <v>1674</v>
      </c>
    </row>
    <row r="1490" spans="11:11">
      <c r="K1490" s="153" t="s">
        <v>1674</v>
      </c>
    </row>
    <row r="1491" spans="11:11">
      <c r="K1491" s="153" t="s">
        <v>1674</v>
      </c>
    </row>
    <row r="1492" spans="11:11">
      <c r="K1492" s="153" t="s">
        <v>1674</v>
      </c>
    </row>
    <row r="1493" spans="11:11">
      <c r="K1493" s="153" t="s">
        <v>1674</v>
      </c>
    </row>
    <row r="1494" spans="11:11">
      <c r="K1494" s="153" t="s">
        <v>1674</v>
      </c>
    </row>
    <row r="1495" spans="11:11">
      <c r="K1495" s="153" t="s">
        <v>1674</v>
      </c>
    </row>
    <row r="1496" spans="11:11">
      <c r="K1496" s="153" t="s">
        <v>1674</v>
      </c>
    </row>
    <row r="1497" spans="11:11">
      <c r="K1497" s="153" t="s">
        <v>1674</v>
      </c>
    </row>
    <row r="1498" spans="11:11">
      <c r="K1498" s="153" t="s">
        <v>1674</v>
      </c>
    </row>
    <row r="1499" spans="11:11">
      <c r="K1499" s="153" t="s">
        <v>1674</v>
      </c>
    </row>
    <row r="1500" spans="11:11">
      <c r="K1500" s="153" t="s">
        <v>1674</v>
      </c>
    </row>
    <row r="1501" spans="11:11">
      <c r="K1501" s="153" t="s">
        <v>1674</v>
      </c>
    </row>
    <row r="1502" spans="11:11">
      <c r="K1502" s="153" t="s">
        <v>1674</v>
      </c>
    </row>
    <row r="1503" spans="11:11">
      <c r="K1503" s="153" t="s">
        <v>1674</v>
      </c>
    </row>
    <row r="1504" spans="11:11">
      <c r="K1504" s="153" t="s">
        <v>1674</v>
      </c>
    </row>
    <row r="1505" spans="11:11">
      <c r="K1505" s="153" t="s">
        <v>1674</v>
      </c>
    </row>
    <row r="1506" spans="11:11">
      <c r="K1506" s="153" t="s">
        <v>1674</v>
      </c>
    </row>
    <row r="1507" spans="11:11">
      <c r="K1507" s="153" t="s">
        <v>1674</v>
      </c>
    </row>
    <row r="1508" spans="11:11">
      <c r="K1508" s="153" t="s">
        <v>1674</v>
      </c>
    </row>
    <row r="1509" spans="11:11">
      <c r="K1509" s="153" t="s">
        <v>1674</v>
      </c>
    </row>
    <row r="1510" spans="11:11">
      <c r="K1510" s="153" t="s">
        <v>1674</v>
      </c>
    </row>
    <row r="1511" spans="11:11">
      <c r="K1511" s="153" t="s">
        <v>1674</v>
      </c>
    </row>
    <row r="1512" spans="11:11">
      <c r="K1512" s="153" t="s">
        <v>1674</v>
      </c>
    </row>
    <row r="1513" spans="11:11">
      <c r="K1513" s="153" t="s">
        <v>1674</v>
      </c>
    </row>
    <row r="1514" spans="11:11">
      <c r="K1514" s="153" t="s">
        <v>1674</v>
      </c>
    </row>
    <row r="1515" spans="11:11">
      <c r="K1515" s="153" t="s">
        <v>1674</v>
      </c>
    </row>
    <row r="1516" spans="11:11">
      <c r="K1516" s="153" t="s">
        <v>1674</v>
      </c>
    </row>
    <row r="1517" spans="11:11">
      <c r="K1517" s="153" t="s">
        <v>1674</v>
      </c>
    </row>
    <row r="1518" spans="11:11">
      <c r="K1518" s="153" t="s">
        <v>1674</v>
      </c>
    </row>
    <row r="1519" spans="11:11">
      <c r="K1519" s="153" t="s">
        <v>1674</v>
      </c>
    </row>
    <row r="1520" spans="11:11">
      <c r="K1520" s="153" t="s">
        <v>1674</v>
      </c>
    </row>
    <row r="1521" spans="11:11">
      <c r="K1521" s="153" t="s">
        <v>1674</v>
      </c>
    </row>
    <row r="1522" spans="11:11">
      <c r="K1522" s="153" t="s">
        <v>1674</v>
      </c>
    </row>
    <row r="1523" spans="11:11">
      <c r="K1523" s="153" t="s">
        <v>1674</v>
      </c>
    </row>
    <row r="1524" spans="11:11">
      <c r="K1524" s="153" t="s">
        <v>1674</v>
      </c>
    </row>
    <row r="1525" spans="11:11">
      <c r="K1525" s="153" t="s">
        <v>1674</v>
      </c>
    </row>
    <row r="1526" spans="11:11">
      <c r="K1526" s="153" t="s">
        <v>1674</v>
      </c>
    </row>
    <row r="1527" spans="11:11">
      <c r="K1527" s="153" t="s">
        <v>1674</v>
      </c>
    </row>
    <row r="1528" spans="11:11">
      <c r="K1528" s="153" t="s">
        <v>1674</v>
      </c>
    </row>
    <row r="1529" spans="11:11">
      <c r="K1529" s="153" t="s">
        <v>1674</v>
      </c>
    </row>
    <row r="1530" spans="11:11">
      <c r="K1530" s="153" t="s">
        <v>1674</v>
      </c>
    </row>
    <row r="1531" spans="11:11">
      <c r="K1531" s="153" t="s">
        <v>1674</v>
      </c>
    </row>
    <row r="1532" spans="11:11">
      <c r="K1532" s="153" t="s">
        <v>1674</v>
      </c>
    </row>
    <row r="1533" spans="11:11">
      <c r="K1533" s="153" t="s">
        <v>1674</v>
      </c>
    </row>
    <row r="1534" spans="11:11">
      <c r="K1534" s="153" t="s">
        <v>1674</v>
      </c>
    </row>
    <row r="1535" spans="11:11">
      <c r="K1535" s="153" t="s">
        <v>1674</v>
      </c>
    </row>
    <row r="1536" spans="11:11">
      <c r="K1536" s="153" t="s">
        <v>1674</v>
      </c>
    </row>
    <row r="1537" spans="11:11">
      <c r="K1537" s="153" t="s">
        <v>1674</v>
      </c>
    </row>
    <row r="1538" spans="11:11">
      <c r="K1538" s="153" t="s">
        <v>1674</v>
      </c>
    </row>
    <row r="1539" spans="11:11">
      <c r="K1539" s="153" t="s">
        <v>1674</v>
      </c>
    </row>
    <row r="1540" spans="11:11">
      <c r="K1540" s="153" t="s">
        <v>1674</v>
      </c>
    </row>
    <row r="1541" spans="11:11">
      <c r="K1541" s="153" t="s">
        <v>1674</v>
      </c>
    </row>
    <row r="1542" spans="11:11">
      <c r="K1542" s="153" t="s">
        <v>1674</v>
      </c>
    </row>
    <row r="1543" spans="11:11">
      <c r="K1543" s="153" t="s">
        <v>1674</v>
      </c>
    </row>
    <row r="1544" spans="11:11">
      <c r="K1544" s="153" t="s">
        <v>1674</v>
      </c>
    </row>
    <row r="1545" spans="11:11">
      <c r="K1545" s="153" t="s">
        <v>1674</v>
      </c>
    </row>
    <row r="1546" spans="11:11">
      <c r="K1546" s="153" t="s">
        <v>1674</v>
      </c>
    </row>
    <row r="1547" spans="11:11">
      <c r="K1547" s="153" t="s">
        <v>1674</v>
      </c>
    </row>
    <row r="1548" spans="11:11">
      <c r="K1548" s="153" t="s">
        <v>1674</v>
      </c>
    </row>
    <row r="1549" spans="11:11">
      <c r="K1549" s="153" t="s">
        <v>1674</v>
      </c>
    </row>
    <row r="1550" spans="11:11">
      <c r="K1550" s="153" t="s">
        <v>1674</v>
      </c>
    </row>
    <row r="1551" spans="11:11">
      <c r="K1551" s="153" t="s">
        <v>1674</v>
      </c>
    </row>
    <row r="1552" spans="11:11">
      <c r="K1552" s="153" t="s">
        <v>1674</v>
      </c>
    </row>
    <row r="1553" spans="11:11">
      <c r="K1553" s="153" t="s">
        <v>1674</v>
      </c>
    </row>
    <row r="1554" spans="11:11">
      <c r="K1554" s="153" t="s">
        <v>1674</v>
      </c>
    </row>
    <row r="1555" spans="11:11">
      <c r="K1555" s="153" t="s">
        <v>1674</v>
      </c>
    </row>
    <row r="1556" spans="11:11">
      <c r="K1556" s="153" t="s">
        <v>1674</v>
      </c>
    </row>
    <row r="1557" spans="11:11">
      <c r="K1557" s="153" t="s">
        <v>1674</v>
      </c>
    </row>
    <row r="1558" spans="11:11">
      <c r="K1558" s="153" t="s">
        <v>1674</v>
      </c>
    </row>
    <row r="1559" spans="11:11">
      <c r="K1559" s="153" t="s">
        <v>1674</v>
      </c>
    </row>
    <row r="1560" spans="11:11">
      <c r="K1560" s="153" t="s">
        <v>1674</v>
      </c>
    </row>
    <row r="1561" spans="11:11">
      <c r="K1561" s="153" t="s">
        <v>1674</v>
      </c>
    </row>
    <row r="1562" spans="11:11">
      <c r="K1562" s="153" t="s">
        <v>1674</v>
      </c>
    </row>
    <row r="1563" spans="11:11">
      <c r="K1563" s="153" t="s">
        <v>1674</v>
      </c>
    </row>
    <row r="1564" spans="11:11">
      <c r="K1564" s="153" t="s">
        <v>1674</v>
      </c>
    </row>
    <row r="1565" spans="11:11">
      <c r="K1565" s="153" t="s">
        <v>1674</v>
      </c>
    </row>
    <row r="1566" spans="11:11">
      <c r="K1566" s="153" t="s">
        <v>1674</v>
      </c>
    </row>
    <row r="1567" spans="11:11">
      <c r="K1567" s="153" t="s">
        <v>1674</v>
      </c>
    </row>
    <row r="1568" spans="11:11">
      <c r="K1568" s="153" t="s">
        <v>1674</v>
      </c>
    </row>
    <row r="1569" spans="11:11">
      <c r="K1569" s="153" t="s">
        <v>1674</v>
      </c>
    </row>
    <row r="1570" spans="11:11">
      <c r="K1570" s="153" t="s">
        <v>1674</v>
      </c>
    </row>
    <row r="1571" spans="11:11">
      <c r="K1571" s="153" t="s">
        <v>1674</v>
      </c>
    </row>
    <row r="1572" spans="11:11">
      <c r="K1572" s="153" t="s">
        <v>1674</v>
      </c>
    </row>
    <row r="1573" spans="11:11">
      <c r="K1573" s="153" t="s">
        <v>1674</v>
      </c>
    </row>
    <row r="1574" spans="11:11">
      <c r="K1574" s="153" t="s">
        <v>1674</v>
      </c>
    </row>
    <row r="1575" spans="11:11">
      <c r="K1575" s="153" t="s">
        <v>1674</v>
      </c>
    </row>
    <row r="1576" spans="11:11">
      <c r="K1576" s="153" t="s">
        <v>1674</v>
      </c>
    </row>
    <row r="1577" spans="11:11">
      <c r="K1577" s="153" t="s">
        <v>1674</v>
      </c>
    </row>
    <row r="1578" spans="11:11">
      <c r="K1578" s="153" t="s">
        <v>1674</v>
      </c>
    </row>
    <row r="1579" spans="11:11">
      <c r="K1579" s="153" t="s">
        <v>1674</v>
      </c>
    </row>
    <row r="1580" spans="11:11">
      <c r="K1580" s="153" t="s">
        <v>1674</v>
      </c>
    </row>
    <row r="1581" spans="11:11">
      <c r="K1581" s="153" t="s">
        <v>1674</v>
      </c>
    </row>
    <row r="1582" spans="11:11">
      <c r="K1582" s="153" t="s">
        <v>1674</v>
      </c>
    </row>
    <row r="1583" spans="11:11">
      <c r="K1583" s="153" t="s">
        <v>1674</v>
      </c>
    </row>
    <row r="1584" spans="11:11">
      <c r="K1584" s="153" t="s">
        <v>1674</v>
      </c>
    </row>
    <row r="1585" spans="11:11">
      <c r="K1585" s="153" t="s">
        <v>1674</v>
      </c>
    </row>
    <row r="1586" spans="11:11">
      <c r="K1586" s="153" t="s">
        <v>1674</v>
      </c>
    </row>
    <row r="1587" spans="11:11">
      <c r="K1587" s="153" t="s">
        <v>1674</v>
      </c>
    </row>
    <row r="1588" spans="11:11">
      <c r="K1588" s="153" t="s">
        <v>1674</v>
      </c>
    </row>
    <row r="1589" spans="11:11">
      <c r="K1589" s="153" t="s">
        <v>1674</v>
      </c>
    </row>
    <row r="1590" spans="11:11">
      <c r="K1590" s="153" t="s">
        <v>1674</v>
      </c>
    </row>
    <row r="1591" spans="11:11">
      <c r="K1591" s="153" t="s">
        <v>1674</v>
      </c>
    </row>
    <row r="1592" spans="11:11">
      <c r="K1592" s="153" t="s">
        <v>1674</v>
      </c>
    </row>
    <row r="1593" spans="11:11">
      <c r="K1593" s="153" t="s">
        <v>1674</v>
      </c>
    </row>
    <row r="1594" spans="11:11">
      <c r="K1594" s="153" t="s">
        <v>1674</v>
      </c>
    </row>
    <row r="1595" spans="11:11">
      <c r="K1595" s="153" t="s">
        <v>1674</v>
      </c>
    </row>
    <row r="1596" spans="11:11">
      <c r="K1596" s="153" t="s">
        <v>1674</v>
      </c>
    </row>
    <row r="1597" spans="11:11">
      <c r="K1597" s="153" t="s">
        <v>1674</v>
      </c>
    </row>
    <row r="1598" spans="11:11">
      <c r="K1598" s="153" t="s">
        <v>1674</v>
      </c>
    </row>
    <row r="1599" spans="11:11">
      <c r="K1599" s="153" t="s">
        <v>1674</v>
      </c>
    </row>
    <row r="1600" spans="11:11">
      <c r="K1600" s="153" t="s">
        <v>1674</v>
      </c>
    </row>
    <row r="1601" spans="11:11">
      <c r="K1601" s="153" t="s">
        <v>1674</v>
      </c>
    </row>
    <row r="1602" spans="11:11">
      <c r="K1602" s="153" t="s">
        <v>1674</v>
      </c>
    </row>
    <row r="1603" spans="11:11">
      <c r="K1603" s="153" t="s">
        <v>1674</v>
      </c>
    </row>
    <row r="1604" spans="11:11">
      <c r="K1604" s="153" t="s">
        <v>1674</v>
      </c>
    </row>
    <row r="1605" spans="11:11">
      <c r="K1605" s="153" t="s">
        <v>1674</v>
      </c>
    </row>
    <row r="1606" spans="11:11">
      <c r="K1606" s="153" t="s">
        <v>1674</v>
      </c>
    </row>
    <row r="1607" spans="11:11">
      <c r="K1607" s="153" t="s">
        <v>1674</v>
      </c>
    </row>
    <row r="1608" spans="11:11">
      <c r="K1608" s="153" t="s">
        <v>1674</v>
      </c>
    </row>
    <row r="1609" spans="11:11">
      <c r="K1609" s="153" t="s">
        <v>1674</v>
      </c>
    </row>
    <row r="1610" spans="11:11">
      <c r="K1610" s="153" t="s">
        <v>1674</v>
      </c>
    </row>
    <row r="1611" spans="11:11">
      <c r="K1611" s="153" t="s">
        <v>1674</v>
      </c>
    </row>
    <row r="1612" spans="11:11">
      <c r="K1612" s="153" t="s">
        <v>1674</v>
      </c>
    </row>
    <row r="1613" spans="11:11">
      <c r="K1613" s="153" t="s">
        <v>1674</v>
      </c>
    </row>
    <row r="1614" spans="11:11">
      <c r="K1614" s="153" t="s">
        <v>1674</v>
      </c>
    </row>
    <row r="1615" spans="11:11">
      <c r="K1615" s="153" t="s">
        <v>1674</v>
      </c>
    </row>
    <row r="1616" spans="11:11">
      <c r="K1616" s="153" t="s">
        <v>1674</v>
      </c>
    </row>
    <row r="1617" spans="11:11">
      <c r="K1617" s="153" t="s">
        <v>1674</v>
      </c>
    </row>
    <row r="1618" spans="11:11">
      <c r="K1618" s="153" t="s">
        <v>1674</v>
      </c>
    </row>
    <row r="1619" spans="11:11">
      <c r="K1619" s="153" t="s">
        <v>1674</v>
      </c>
    </row>
    <row r="1620" spans="11:11">
      <c r="K1620" s="153" t="s">
        <v>1674</v>
      </c>
    </row>
    <row r="1621" spans="11:11">
      <c r="K1621" s="153" t="s">
        <v>1674</v>
      </c>
    </row>
    <row r="1622" spans="11:11">
      <c r="K1622" s="153" t="s">
        <v>1674</v>
      </c>
    </row>
    <row r="1623" spans="11:11">
      <c r="K1623" s="153" t="s">
        <v>1674</v>
      </c>
    </row>
    <row r="1624" spans="11:11">
      <c r="K1624" s="153" t="s">
        <v>1674</v>
      </c>
    </row>
    <row r="1625" spans="11:11">
      <c r="K1625" s="153" t="s">
        <v>1674</v>
      </c>
    </row>
    <row r="1626" spans="11:11">
      <c r="K1626" s="153" t="s">
        <v>1674</v>
      </c>
    </row>
    <row r="1627" spans="11:11">
      <c r="K1627" s="153" t="s">
        <v>1674</v>
      </c>
    </row>
    <row r="1628" spans="11:11">
      <c r="K1628" s="153" t="s">
        <v>1674</v>
      </c>
    </row>
    <row r="1629" spans="11:11">
      <c r="K1629" s="153" t="s">
        <v>1674</v>
      </c>
    </row>
    <row r="1630" spans="11:11">
      <c r="K1630" s="153" t="s">
        <v>1674</v>
      </c>
    </row>
    <row r="1631" spans="11:11">
      <c r="K1631" s="153" t="s">
        <v>1674</v>
      </c>
    </row>
    <row r="1632" spans="11:11">
      <c r="K1632" s="153" t="s">
        <v>1674</v>
      </c>
    </row>
    <row r="1633" spans="10:11">
      <c r="K1633" s="153" t="s">
        <v>1674</v>
      </c>
    </row>
    <row r="1634" spans="10:11">
      <c r="K1634" s="153" t="s">
        <v>1674</v>
      </c>
    </row>
    <row r="1635" spans="10:11">
      <c r="K1635" s="153" t="s">
        <v>1674</v>
      </c>
    </row>
    <row r="1636" spans="10:11">
      <c r="K1636" s="153" t="s">
        <v>1674</v>
      </c>
    </row>
    <row r="1637" spans="10:11">
      <c r="K1637" s="153" t="s">
        <v>1674</v>
      </c>
    </row>
    <row r="1638" spans="10:11">
      <c r="K1638" s="153" t="s">
        <v>1674</v>
      </c>
    </row>
    <row r="1639" spans="10:11">
      <c r="K1639" s="153" t="s">
        <v>1674</v>
      </c>
    </row>
    <row r="1640" spans="10:11">
      <c r="J1640" s="576"/>
      <c r="K1640" s="153" t="s">
        <v>1674</v>
      </c>
    </row>
    <row r="1641" spans="10:11">
      <c r="J1641" s="576"/>
      <c r="K1641" s="153" t="s">
        <v>1674</v>
      </c>
    </row>
    <row r="1642" spans="10:11">
      <c r="J1642" s="576"/>
      <c r="K1642" s="153" t="s">
        <v>1674</v>
      </c>
    </row>
    <row r="1643" spans="10:11">
      <c r="J1643" s="576"/>
      <c r="K1643" s="153" t="s">
        <v>1674</v>
      </c>
    </row>
    <row r="1644" spans="10:11">
      <c r="J1644" s="576"/>
      <c r="K1644" s="153" t="s">
        <v>1674</v>
      </c>
    </row>
    <row r="1645" spans="10:11">
      <c r="J1645" s="576"/>
      <c r="K1645" s="153" t="s">
        <v>1674</v>
      </c>
    </row>
    <row r="1646" spans="10:11">
      <c r="J1646" s="576"/>
      <c r="K1646" s="153" t="s">
        <v>1674</v>
      </c>
    </row>
    <row r="1647" spans="10:11">
      <c r="J1647" s="576"/>
      <c r="K1647" s="153" t="s">
        <v>1674</v>
      </c>
    </row>
    <row r="1648" spans="10:11">
      <c r="J1648" s="576"/>
      <c r="K1648" s="153" t="s">
        <v>1674</v>
      </c>
    </row>
    <row r="1649" spans="10:11">
      <c r="J1649" s="576"/>
      <c r="K1649" s="153" t="s">
        <v>1674</v>
      </c>
    </row>
    <row r="1650" spans="10:11">
      <c r="J1650" s="576"/>
      <c r="K1650" s="153" t="s">
        <v>1674</v>
      </c>
    </row>
    <row r="1651" spans="10:11">
      <c r="J1651" s="576"/>
      <c r="K1651" s="153" t="s">
        <v>1674</v>
      </c>
    </row>
    <row r="1652" spans="10:11">
      <c r="J1652" s="576"/>
      <c r="K1652" s="153" t="s">
        <v>1674</v>
      </c>
    </row>
    <row r="1653" spans="10:11">
      <c r="J1653" s="576"/>
      <c r="K1653" s="153" t="s">
        <v>1674</v>
      </c>
    </row>
    <row r="1654" spans="10:11">
      <c r="J1654" s="576"/>
      <c r="K1654" s="153" t="s">
        <v>1674</v>
      </c>
    </row>
    <row r="1655" spans="10:11">
      <c r="J1655" s="576"/>
      <c r="K1655" s="153" t="s">
        <v>1674</v>
      </c>
    </row>
    <row r="1656" spans="10:11">
      <c r="K1656" s="153" t="s">
        <v>1674</v>
      </c>
    </row>
    <row r="1657" spans="10:11">
      <c r="K1657" s="153" t="s">
        <v>1674</v>
      </c>
    </row>
    <row r="1658" spans="10:11">
      <c r="K1658" s="153" t="s">
        <v>1674</v>
      </c>
    </row>
    <row r="1659" spans="10:11">
      <c r="K1659" s="153" t="s">
        <v>1674</v>
      </c>
    </row>
    <row r="1660" spans="10:11">
      <c r="K1660" s="153" t="s">
        <v>1674</v>
      </c>
    </row>
    <row r="1661" spans="10:11">
      <c r="K1661" s="153" t="s">
        <v>1674</v>
      </c>
    </row>
    <row r="1662" spans="10:11">
      <c r="K1662" s="153" t="s">
        <v>1674</v>
      </c>
    </row>
    <row r="1663" spans="10:11">
      <c r="K1663" s="153" t="s">
        <v>1674</v>
      </c>
    </row>
    <row r="1664" spans="10:11">
      <c r="K1664" s="153" t="s">
        <v>1674</v>
      </c>
    </row>
    <row r="1665" spans="11:11">
      <c r="K1665" s="153" t="s">
        <v>1674</v>
      </c>
    </row>
    <row r="1666" spans="11:11">
      <c r="K1666" s="153" t="s">
        <v>1674</v>
      </c>
    </row>
    <row r="1667" spans="11:11">
      <c r="K1667" s="153" t="s">
        <v>1674</v>
      </c>
    </row>
    <row r="1668" spans="11:11">
      <c r="K1668" s="153" t="s">
        <v>1674</v>
      </c>
    </row>
    <row r="1669" spans="11:11">
      <c r="K1669" s="153" t="s">
        <v>1674</v>
      </c>
    </row>
    <row r="1670" spans="11:11">
      <c r="K1670" s="153" t="s">
        <v>1674</v>
      </c>
    </row>
    <row r="1671" spans="11:11">
      <c r="K1671" s="153" t="s">
        <v>1674</v>
      </c>
    </row>
    <row r="1672" spans="11:11">
      <c r="K1672" s="153" t="s">
        <v>1674</v>
      </c>
    </row>
    <row r="1673" spans="11:11">
      <c r="K1673" s="153" t="s">
        <v>1674</v>
      </c>
    </row>
    <row r="1674" spans="11:11">
      <c r="K1674" s="153" t="s">
        <v>1674</v>
      </c>
    </row>
    <row r="1675" spans="11:11">
      <c r="K1675" s="153" t="s">
        <v>1674</v>
      </c>
    </row>
    <row r="1676" spans="11:11">
      <c r="K1676" s="153" t="s">
        <v>1674</v>
      </c>
    </row>
    <row r="1677" spans="11:11">
      <c r="K1677" s="153" t="s">
        <v>1674</v>
      </c>
    </row>
    <row r="1678" spans="11:11">
      <c r="K1678" s="153" t="s">
        <v>1674</v>
      </c>
    </row>
    <row r="1679" spans="11:11">
      <c r="K1679" s="153" t="s">
        <v>1674</v>
      </c>
    </row>
    <row r="1680" spans="11:11">
      <c r="K1680" s="153" t="s">
        <v>1674</v>
      </c>
    </row>
    <row r="1681" spans="11:11">
      <c r="K1681" s="153" t="s">
        <v>1674</v>
      </c>
    </row>
    <row r="1682" spans="11:11">
      <c r="K1682" s="153" t="s">
        <v>1674</v>
      </c>
    </row>
    <row r="1683" spans="11:11">
      <c r="K1683" s="153" t="s">
        <v>1674</v>
      </c>
    </row>
    <row r="1684" spans="11:11">
      <c r="K1684" s="153" t="s">
        <v>1674</v>
      </c>
    </row>
    <row r="1685" spans="11:11">
      <c r="K1685" s="153" t="s">
        <v>1674</v>
      </c>
    </row>
    <row r="1686" spans="11:11">
      <c r="K1686" s="153" t="s">
        <v>1674</v>
      </c>
    </row>
    <row r="1687" spans="11:11">
      <c r="K1687" s="153" t="s">
        <v>1674</v>
      </c>
    </row>
    <row r="1688" spans="11:11">
      <c r="K1688" s="153" t="s">
        <v>1674</v>
      </c>
    </row>
    <row r="1689" spans="11:11">
      <c r="K1689" s="153" t="s">
        <v>1674</v>
      </c>
    </row>
    <row r="1690" spans="11:11">
      <c r="K1690" s="153" t="s">
        <v>1674</v>
      </c>
    </row>
    <row r="1691" spans="11:11">
      <c r="K1691" s="153" t="s">
        <v>1674</v>
      </c>
    </row>
    <row r="1692" spans="11:11">
      <c r="K1692" s="153" t="s">
        <v>1674</v>
      </c>
    </row>
    <row r="1693" spans="11:11">
      <c r="K1693" s="153" t="s">
        <v>1674</v>
      </c>
    </row>
    <row r="1694" spans="11:11">
      <c r="K1694" s="153" t="s">
        <v>1674</v>
      </c>
    </row>
    <row r="1695" spans="11:11">
      <c r="K1695" s="153" t="s">
        <v>1674</v>
      </c>
    </row>
    <row r="1696" spans="11:11">
      <c r="K1696" s="153" t="s">
        <v>1674</v>
      </c>
    </row>
    <row r="1697" spans="11:11">
      <c r="K1697" s="153" t="s">
        <v>1674</v>
      </c>
    </row>
    <row r="1698" spans="11:11">
      <c r="K1698" s="153" t="s">
        <v>1674</v>
      </c>
    </row>
    <row r="1699" spans="11:11">
      <c r="K1699" s="153" t="s">
        <v>1674</v>
      </c>
    </row>
    <row r="1700" spans="11:11">
      <c r="K1700" s="153" t="s">
        <v>1674</v>
      </c>
    </row>
    <row r="1701" spans="11:11">
      <c r="K1701" s="153" t="s">
        <v>1674</v>
      </c>
    </row>
    <row r="1702" spans="11:11">
      <c r="K1702" s="153" t="s">
        <v>1674</v>
      </c>
    </row>
    <row r="1703" spans="11:11">
      <c r="K1703" s="153" t="s">
        <v>1674</v>
      </c>
    </row>
    <row r="1704" spans="11:11">
      <c r="K1704" s="153" t="s">
        <v>1674</v>
      </c>
    </row>
    <row r="1705" spans="11:11">
      <c r="K1705" s="153" t="s">
        <v>1674</v>
      </c>
    </row>
    <row r="1706" spans="11:11">
      <c r="K1706" s="153" t="s">
        <v>1674</v>
      </c>
    </row>
    <row r="1707" spans="11:11">
      <c r="K1707" s="153" t="s">
        <v>1674</v>
      </c>
    </row>
    <row r="1708" spans="11:11">
      <c r="K1708" s="153" t="s">
        <v>1674</v>
      </c>
    </row>
    <row r="1709" spans="11:11">
      <c r="K1709" s="153" t="s">
        <v>1674</v>
      </c>
    </row>
    <row r="1710" spans="11:11">
      <c r="K1710" s="153" t="s">
        <v>1674</v>
      </c>
    </row>
    <row r="1711" spans="11:11">
      <c r="K1711" s="153" t="s">
        <v>1674</v>
      </c>
    </row>
    <row r="1712" spans="11:11">
      <c r="K1712" s="153" t="s">
        <v>1674</v>
      </c>
    </row>
    <row r="1713" spans="11:11">
      <c r="K1713" s="153" t="s">
        <v>1674</v>
      </c>
    </row>
    <row r="1714" spans="11:11">
      <c r="K1714" s="153" t="s">
        <v>1674</v>
      </c>
    </row>
    <row r="1715" spans="11:11">
      <c r="K1715" s="153" t="s">
        <v>1674</v>
      </c>
    </row>
    <row r="1716" spans="11:11">
      <c r="K1716" s="153" t="s">
        <v>1674</v>
      </c>
    </row>
    <row r="1717" spans="11:11">
      <c r="K1717" s="153" t="s">
        <v>1674</v>
      </c>
    </row>
    <row r="1718" spans="11:11">
      <c r="K1718" s="153" t="s">
        <v>1674</v>
      </c>
    </row>
    <row r="1719" spans="11:11">
      <c r="K1719" s="153" t="s">
        <v>1674</v>
      </c>
    </row>
    <row r="1720" spans="11:11">
      <c r="K1720" s="153" t="s">
        <v>1674</v>
      </c>
    </row>
    <row r="1721" spans="11:11">
      <c r="K1721" s="153" t="s">
        <v>1674</v>
      </c>
    </row>
    <row r="1722" spans="11:11">
      <c r="K1722" s="153" t="s">
        <v>1674</v>
      </c>
    </row>
    <row r="1723" spans="11:11">
      <c r="K1723" s="153" t="s">
        <v>1674</v>
      </c>
    </row>
    <row r="1724" spans="11:11">
      <c r="K1724" s="153" t="s">
        <v>1674</v>
      </c>
    </row>
    <row r="1725" spans="11:11">
      <c r="K1725" s="153" t="s">
        <v>1674</v>
      </c>
    </row>
    <row r="1726" spans="11:11">
      <c r="K1726" s="153" t="s">
        <v>1674</v>
      </c>
    </row>
    <row r="1727" spans="11:11">
      <c r="K1727" s="153" t="s">
        <v>1674</v>
      </c>
    </row>
    <row r="1728" spans="11:11">
      <c r="K1728" s="153" t="s">
        <v>1674</v>
      </c>
    </row>
    <row r="1729" spans="11:11">
      <c r="K1729" s="153" t="s">
        <v>1674</v>
      </c>
    </row>
    <row r="1730" spans="11:11">
      <c r="K1730" s="153" t="s">
        <v>1674</v>
      </c>
    </row>
    <row r="1731" spans="11:11">
      <c r="K1731" s="153" t="s">
        <v>1674</v>
      </c>
    </row>
    <row r="1732" spans="11:11">
      <c r="K1732" s="153" t="s">
        <v>1674</v>
      </c>
    </row>
    <row r="1733" spans="11:11">
      <c r="K1733" s="153" t="s">
        <v>1674</v>
      </c>
    </row>
    <row r="1734" spans="11:11">
      <c r="K1734" s="153" t="s">
        <v>1674</v>
      </c>
    </row>
    <row r="1735" spans="11:11">
      <c r="K1735" s="153" t="s">
        <v>1674</v>
      </c>
    </row>
    <row r="1736" spans="11:11">
      <c r="K1736" s="153" t="s">
        <v>1674</v>
      </c>
    </row>
    <row r="1737" spans="11:11">
      <c r="K1737" s="153" t="s">
        <v>1674</v>
      </c>
    </row>
    <row r="1738" spans="11:11">
      <c r="K1738" s="153" t="s">
        <v>1674</v>
      </c>
    </row>
    <row r="1739" spans="11:11">
      <c r="K1739" s="153" t="s">
        <v>1674</v>
      </c>
    </row>
    <row r="1740" spans="11:11">
      <c r="K1740" s="153" t="s">
        <v>1674</v>
      </c>
    </row>
    <row r="1741" spans="11:11">
      <c r="K1741" s="153" t="s">
        <v>1674</v>
      </c>
    </row>
    <row r="1742" spans="11:11">
      <c r="K1742" s="153" t="s">
        <v>1674</v>
      </c>
    </row>
    <row r="1743" spans="11:11">
      <c r="K1743" s="153" t="s">
        <v>1674</v>
      </c>
    </row>
    <row r="1744" spans="11:11">
      <c r="K1744" s="153" t="s">
        <v>1674</v>
      </c>
    </row>
    <row r="1745" spans="11:11">
      <c r="K1745" s="153" t="s">
        <v>1674</v>
      </c>
    </row>
    <row r="1746" spans="11:11">
      <c r="K1746" s="153" t="s">
        <v>1674</v>
      </c>
    </row>
    <row r="1747" spans="11:11">
      <c r="K1747" s="153" t="s">
        <v>1674</v>
      </c>
    </row>
    <row r="1748" spans="11:11">
      <c r="K1748" s="153" t="s">
        <v>1674</v>
      </c>
    </row>
    <row r="1749" spans="11:11">
      <c r="K1749" s="153" t="s">
        <v>1674</v>
      </c>
    </row>
    <row r="1750" spans="11:11">
      <c r="K1750" s="153" t="s">
        <v>1674</v>
      </c>
    </row>
    <row r="1751" spans="11:11">
      <c r="K1751" s="153" t="s">
        <v>1674</v>
      </c>
    </row>
    <row r="1752" spans="11:11">
      <c r="K1752" s="153" t="s">
        <v>1674</v>
      </c>
    </row>
    <row r="1753" spans="11:11">
      <c r="K1753" s="153" t="s">
        <v>1674</v>
      </c>
    </row>
    <row r="1754" spans="11:11">
      <c r="K1754" s="153" t="s">
        <v>1674</v>
      </c>
    </row>
    <row r="1755" spans="11:11">
      <c r="K1755" s="153" t="s">
        <v>1674</v>
      </c>
    </row>
    <row r="1756" spans="11:11">
      <c r="K1756" s="153" t="s">
        <v>1674</v>
      </c>
    </row>
    <row r="1757" spans="11:11">
      <c r="K1757" s="153" t="s">
        <v>1674</v>
      </c>
    </row>
    <row r="1758" spans="11:11">
      <c r="K1758" s="153" t="s">
        <v>1674</v>
      </c>
    </row>
    <row r="1759" spans="11:11">
      <c r="K1759" s="153" t="s">
        <v>1674</v>
      </c>
    </row>
    <row r="1760" spans="11:11">
      <c r="K1760" s="153" t="s">
        <v>1674</v>
      </c>
    </row>
    <row r="1761" spans="11:11">
      <c r="K1761" s="153" t="s">
        <v>1674</v>
      </c>
    </row>
    <row r="1762" spans="11:11">
      <c r="K1762" s="153" t="s">
        <v>1674</v>
      </c>
    </row>
    <row r="1763" spans="11:11">
      <c r="K1763" s="153" t="s">
        <v>1674</v>
      </c>
    </row>
    <row r="1764" spans="11:11">
      <c r="K1764" s="153" t="s">
        <v>1674</v>
      </c>
    </row>
    <row r="1765" spans="11:11">
      <c r="K1765" s="153" t="s">
        <v>1674</v>
      </c>
    </row>
    <row r="1766" spans="11:11">
      <c r="K1766" s="153" t="s">
        <v>1674</v>
      </c>
    </row>
    <row r="1767" spans="11:11">
      <c r="K1767" s="153" t="s">
        <v>1674</v>
      </c>
    </row>
    <row r="1768" spans="11:11">
      <c r="K1768" s="153" t="s">
        <v>1674</v>
      </c>
    </row>
    <row r="1769" spans="11:11">
      <c r="K1769" s="153" t="s">
        <v>1674</v>
      </c>
    </row>
    <row r="1770" spans="11:11">
      <c r="K1770" s="153" t="s">
        <v>1674</v>
      </c>
    </row>
    <row r="1771" spans="11:11">
      <c r="K1771" s="153" t="s">
        <v>1674</v>
      </c>
    </row>
    <row r="1772" spans="11:11">
      <c r="K1772" s="153" t="s">
        <v>1674</v>
      </c>
    </row>
    <row r="1773" spans="11:11">
      <c r="K1773" s="153" t="s">
        <v>1674</v>
      </c>
    </row>
    <row r="1774" spans="11:11">
      <c r="K1774" s="153" t="s">
        <v>1674</v>
      </c>
    </row>
    <row r="1775" spans="11:11">
      <c r="K1775" s="153" t="s">
        <v>1674</v>
      </c>
    </row>
    <row r="1776" spans="11:11">
      <c r="K1776" s="153" t="s">
        <v>1674</v>
      </c>
    </row>
    <row r="1777" spans="11:11">
      <c r="K1777" s="153" t="s">
        <v>1674</v>
      </c>
    </row>
    <row r="1778" spans="11:11">
      <c r="K1778" s="153" t="s">
        <v>1674</v>
      </c>
    </row>
    <row r="1779" spans="11:11">
      <c r="K1779" s="153" t="s">
        <v>1674</v>
      </c>
    </row>
    <row r="1780" spans="11:11">
      <c r="K1780" s="153" t="s">
        <v>1674</v>
      </c>
    </row>
    <row r="1781" spans="11:11">
      <c r="K1781" s="153" t="s">
        <v>1674</v>
      </c>
    </row>
    <row r="1782" spans="11:11">
      <c r="K1782" s="153" t="s">
        <v>1674</v>
      </c>
    </row>
    <row r="1783" spans="11:11">
      <c r="K1783" s="153" t="s">
        <v>1674</v>
      </c>
    </row>
    <row r="1784" spans="11:11">
      <c r="K1784" s="153" t="s">
        <v>1674</v>
      </c>
    </row>
    <row r="1785" spans="11:11">
      <c r="K1785" s="153" t="s">
        <v>1674</v>
      </c>
    </row>
    <row r="1786" spans="11:11">
      <c r="K1786" s="153" t="s">
        <v>1674</v>
      </c>
    </row>
    <row r="1787" spans="11:11">
      <c r="K1787" s="153" t="s">
        <v>1674</v>
      </c>
    </row>
    <row r="1788" spans="11:11">
      <c r="K1788" s="153" t="s">
        <v>1674</v>
      </c>
    </row>
    <row r="1789" spans="11:11">
      <c r="K1789" s="153" t="s">
        <v>1674</v>
      </c>
    </row>
    <row r="1790" spans="11:11">
      <c r="K1790" s="153" t="s">
        <v>1674</v>
      </c>
    </row>
    <row r="1791" spans="11:11">
      <c r="K1791" s="153" t="s">
        <v>1674</v>
      </c>
    </row>
    <row r="1792" spans="11:11">
      <c r="K1792" s="153" t="s">
        <v>1674</v>
      </c>
    </row>
    <row r="1793" spans="11:11">
      <c r="K1793" s="153" t="s">
        <v>1674</v>
      </c>
    </row>
    <row r="1794" spans="11:11">
      <c r="K1794" s="153" t="s">
        <v>1674</v>
      </c>
    </row>
    <row r="1795" spans="11:11">
      <c r="K1795" s="153" t="s">
        <v>1674</v>
      </c>
    </row>
    <row r="1796" spans="11:11">
      <c r="K1796" s="153" t="s">
        <v>1674</v>
      </c>
    </row>
    <row r="1797" spans="11:11">
      <c r="K1797" s="153" t="s">
        <v>1674</v>
      </c>
    </row>
    <row r="1798" spans="11:11">
      <c r="K1798" s="153" t="s">
        <v>1674</v>
      </c>
    </row>
    <row r="1799" spans="11:11">
      <c r="K1799" s="153" t="s">
        <v>1674</v>
      </c>
    </row>
    <row r="1800" spans="11:11">
      <c r="K1800" s="153" t="s">
        <v>1674</v>
      </c>
    </row>
    <row r="1801" spans="11:11">
      <c r="K1801" s="153" t="s">
        <v>1674</v>
      </c>
    </row>
    <row r="1802" spans="11:11">
      <c r="K1802" s="153" t="s">
        <v>1674</v>
      </c>
    </row>
    <row r="1803" spans="11:11">
      <c r="K1803" s="153" t="s">
        <v>1674</v>
      </c>
    </row>
    <row r="1804" spans="11:11">
      <c r="K1804" s="153" t="s">
        <v>1674</v>
      </c>
    </row>
    <row r="1805" spans="11:11">
      <c r="K1805" s="153" t="s">
        <v>1674</v>
      </c>
    </row>
    <row r="1806" spans="11:11">
      <c r="K1806" s="153" t="s">
        <v>1674</v>
      </c>
    </row>
    <row r="1807" spans="11:11">
      <c r="K1807" s="153" t="s">
        <v>1674</v>
      </c>
    </row>
    <row r="1808" spans="11:11">
      <c r="K1808" s="153" t="s">
        <v>1674</v>
      </c>
    </row>
    <row r="1809" spans="11:11">
      <c r="K1809" s="153" t="s">
        <v>1674</v>
      </c>
    </row>
    <row r="1810" spans="11:11">
      <c r="K1810" s="153" t="s">
        <v>1674</v>
      </c>
    </row>
    <row r="1811" spans="11:11">
      <c r="K1811" s="153" t="s">
        <v>1674</v>
      </c>
    </row>
    <row r="1812" spans="11:11">
      <c r="K1812" s="153" t="s">
        <v>1674</v>
      </c>
    </row>
    <row r="1813" spans="11:11">
      <c r="K1813" s="153" t="s">
        <v>1674</v>
      </c>
    </row>
    <row r="1814" spans="11:11">
      <c r="K1814" s="153" t="s">
        <v>1674</v>
      </c>
    </row>
    <row r="1815" spans="11:11">
      <c r="K1815" s="153" t="s">
        <v>1674</v>
      </c>
    </row>
    <row r="1816" spans="11:11">
      <c r="K1816" s="153" t="s">
        <v>1674</v>
      </c>
    </row>
    <row r="1817" spans="11:11">
      <c r="K1817" s="153" t="s">
        <v>1674</v>
      </c>
    </row>
    <row r="1818" spans="11:11">
      <c r="K1818" s="153" t="s">
        <v>1674</v>
      </c>
    </row>
    <row r="1819" spans="11:11">
      <c r="K1819" s="153" t="s">
        <v>1674</v>
      </c>
    </row>
    <row r="1820" spans="11:11">
      <c r="K1820" s="153" t="s">
        <v>1674</v>
      </c>
    </row>
    <row r="1821" spans="11:11">
      <c r="K1821" s="153" t="s">
        <v>1674</v>
      </c>
    </row>
    <row r="1822" spans="11:11">
      <c r="K1822" s="153" t="s">
        <v>1674</v>
      </c>
    </row>
    <row r="1823" spans="11:11">
      <c r="K1823" s="153" t="s">
        <v>1674</v>
      </c>
    </row>
    <row r="1824" spans="11:11">
      <c r="K1824" s="153" t="s">
        <v>1674</v>
      </c>
    </row>
    <row r="1825" spans="11:11">
      <c r="K1825" s="153" t="s">
        <v>1674</v>
      </c>
    </row>
    <row r="1826" spans="11:11">
      <c r="K1826" s="153" t="s">
        <v>1674</v>
      </c>
    </row>
    <row r="1827" spans="11:11">
      <c r="K1827" s="153" t="s">
        <v>1674</v>
      </c>
    </row>
    <row r="1828" spans="11:11">
      <c r="K1828" s="153" t="s">
        <v>1674</v>
      </c>
    </row>
    <row r="1829" spans="11:11">
      <c r="K1829" s="153" t="s">
        <v>1674</v>
      </c>
    </row>
    <row r="1830" spans="11:11">
      <c r="K1830" s="153" t="s">
        <v>1674</v>
      </c>
    </row>
    <row r="1831" spans="11:11">
      <c r="K1831" s="153" t="s">
        <v>1674</v>
      </c>
    </row>
    <row r="1832" spans="11:11">
      <c r="K1832" s="153" t="s">
        <v>1674</v>
      </c>
    </row>
    <row r="1833" spans="11:11">
      <c r="K1833" s="153" t="s">
        <v>1674</v>
      </c>
    </row>
    <row r="1834" spans="11:11">
      <c r="K1834" s="153" t="s">
        <v>1674</v>
      </c>
    </row>
    <row r="1835" spans="11:11">
      <c r="K1835" s="153" t="s">
        <v>1674</v>
      </c>
    </row>
    <row r="1836" spans="11:11">
      <c r="K1836" s="153" t="s">
        <v>1674</v>
      </c>
    </row>
    <row r="1837" spans="11:11">
      <c r="K1837" s="153" t="s">
        <v>1674</v>
      </c>
    </row>
    <row r="1838" spans="11:11">
      <c r="K1838" s="153" t="s">
        <v>1674</v>
      </c>
    </row>
    <row r="1839" spans="11:11">
      <c r="K1839" s="153" t="s">
        <v>1674</v>
      </c>
    </row>
    <row r="1840" spans="11:11">
      <c r="K1840" s="153" t="s">
        <v>1674</v>
      </c>
    </row>
    <row r="1841" spans="11:11">
      <c r="K1841" s="153" t="s">
        <v>1674</v>
      </c>
    </row>
    <row r="1842" spans="11:11">
      <c r="K1842" s="153" t="s">
        <v>1674</v>
      </c>
    </row>
    <row r="1843" spans="11:11">
      <c r="K1843" s="153" t="s">
        <v>1674</v>
      </c>
    </row>
    <row r="1844" spans="11:11">
      <c r="K1844" s="153" t="s">
        <v>1674</v>
      </c>
    </row>
    <row r="1845" spans="11:11">
      <c r="K1845" s="153" t="s">
        <v>1674</v>
      </c>
    </row>
    <row r="1846" spans="11:11">
      <c r="K1846" s="153" t="s">
        <v>1674</v>
      </c>
    </row>
    <row r="1847" spans="11:11">
      <c r="K1847" s="153" t="s">
        <v>1674</v>
      </c>
    </row>
    <row r="1848" spans="11:11">
      <c r="K1848" s="153" t="s">
        <v>1674</v>
      </c>
    </row>
    <row r="1849" spans="11:11">
      <c r="K1849" s="153" t="s">
        <v>1674</v>
      </c>
    </row>
    <row r="1850" spans="11:11">
      <c r="K1850" s="153" t="s">
        <v>1674</v>
      </c>
    </row>
    <row r="1851" spans="11:11">
      <c r="K1851" s="153" t="s">
        <v>1674</v>
      </c>
    </row>
    <row r="1852" spans="11:11">
      <c r="K1852" s="153" t="s">
        <v>1674</v>
      </c>
    </row>
    <row r="1853" spans="11:11">
      <c r="K1853" s="153" t="s">
        <v>1674</v>
      </c>
    </row>
    <row r="1854" spans="11:11">
      <c r="K1854" s="153" t="s">
        <v>1674</v>
      </c>
    </row>
    <row r="1855" spans="11:11">
      <c r="K1855" s="153" t="s">
        <v>1674</v>
      </c>
    </row>
    <row r="1856" spans="11:11">
      <c r="K1856" s="153" t="s">
        <v>1674</v>
      </c>
    </row>
    <row r="1857" spans="11:11">
      <c r="K1857" s="153" t="s">
        <v>1674</v>
      </c>
    </row>
    <row r="1858" spans="11:11">
      <c r="K1858" s="153" t="s">
        <v>1674</v>
      </c>
    </row>
    <row r="1859" spans="11:11">
      <c r="K1859" s="153" t="s">
        <v>1674</v>
      </c>
    </row>
    <row r="1860" spans="11:11">
      <c r="K1860" s="153" t="s">
        <v>1674</v>
      </c>
    </row>
    <row r="1861" spans="11:11">
      <c r="K1861" s="153" t="s">
        <v>1674</v>
      </c>
    </row>
    <row r="1862" spans="11:11">
      <c r="K1862" s="153" t="s">
        <v>1674</v>
      </c>
    </row>
    <row r="1863" spans="11:11">
      <c r="K1863" s="153" t="s">
        <v>1674</v>
      </c>
    </row>
    <row r="1864" spans="11:11">
      <c r="K1864" s="153" t="s">
        <v>1674</v>
      </c>
    </row>
    <row r="1865" spans="11:11">
      <c r="K1865" s="153" t="s">
        <v>1674</v>
      </c>
    </row>
    <row r="1866" spans="11:11">
      <c r="K1866" s="153" t="s">
        <v>1674</v>
      </c>
    </row>
    <row r="1867" spans="11:11">
      <c r="K1867" s="153" t="s">
        <v>1674</v>
      </c>
    </row>
    <row r="1868" spans="11:11">
      <c r="K1868" s="153" t="s">
        <v>1674</v>
      </c>
    </row>
    <row r="1869" spans="11:11">
      <c r="K1869" s="153" t="s">
        <v>1674</v>
      </c>
    </row>
    <row r="1870" spans="11:11">
      <c r="K1870" s="153" t="s">
        <v>1674</v>
      </c>
    </row>
    <row r="1871" spans="11:11">
      <c r="K1871" s="153" t="s">
        <v>1674</v>
      </c>
    </row>
    <row r="1872" spans="11:11">
      <c r="K1872" s="153" t="s">
        <v>1674</v>
      </c>
    </row>
    <row r="1873" spans="11:11">
      <c r="K1873" s="153" t="s">
        <v>1674</v>
      </c>
    </row>
    <row r="1874" spans="11:11">
      <c r="K1874" s="153" t="s">
        <v>1674</v>
      </c>
    </row>
    <row r="1875" spans="11:11">
      <c r="K1875" s="153" t="s">
        <v>1674</v>
      </c>
    </row>
    <row r="1876" spans="11:11">
      <c r="K1876" s="153" t="s">
        <v>1674</v>
      </c>
    </row>
    <row r="1877" spans="11:11">
      <c r="K1877" s="153" t="s">
        <v>1674</v>
      </c>
    </row>
    <row r="1878" spans="11:11">
      <c r="K1878" s="153" t="s">
        <v>1674</v>
      </c>
    </row>
    <row r="1879" spans="11:11">
      <c r="K1879" s="153" t="s">
        <v>1674</v>
      </c>
    </row>
    <row r="1880" spans="11:11">
      <c r="K1880" s="153" t="s">
        <v>1674</v>
      </c>
    </row>
    <row r="1881" spans="11:11">
      <c r="K1881" s="153" t="s">
        <v>1674</v>
      </c>
    </row>
    <row r="1882" spans="11:11">
      <c r="K1882" s="153" t="s">
        <v>1674</v>
      </c>
    </row>
    <row r="1883" spans="11:11">
      <c r="K1883" s="153" t="s">
        <v>1674</v>
      </c>
    </row>
    <row r="1884" spans="11:11">
      <c r="K1884" s="153" t="s">
        <v>1674</v>
      </c>
    </row>
    <row r="1885" spans="11:11">
      <c r="K1885" s="153" t="s">
        <v>1674</v>
      </c>
    </row>
    <row r="1886" spans="11:11">
      <c r="K1886" s="153" t="s">
        <v>1674</v>
      </c>
    </row>
    <row r="1887" spans="11:11">
      <c r="K1887" s="153" t="s">
        <v>1674</v>
      </c>
    </row>
    <row r="1888" spans="11:11">
      <c r="K1888" s="153" t="s">
        <v>1674</v>
      </c>
    </row>
    <row r="1889" spans="11:11">
      <c r="K1889" s="153" t="s">
        <v>1674</v>
      </c>
    </row>
    <row r="1890" spans="11:11">
      <c r="K1890" s="153" t="s">
        <v>1674</v>
      </c>
    </row>
    <row r="1891" spans="11:11">
      <c r="K1891" s="153" t="s">
        <v>1674</v>
      </c>
    </row>
    <row r="1892" spans="11:11">
      <c r="K1892" s="153" t="s">
        <v>1674</v>
      </c>
    </row>
    <row r="1893" spans="11:11">
      <c r="K1893" s="153" t="s">
        <v>1674</v>
      </c>
    </row>
    <row r="1894" spans="11:11">
      <c r="K1894" s="153" t="s">
        <v>1674</v>
      </c>
    </row>
    <row r="1895" spans="11:11">
      <c r="K1895" s="153" t="s">
        <v>1674</v>
      </c>
    </row>
    <row r="1896" spans="11:11">
      <c r="K1896" s="153" t="s">
        <v>1674</v>
      </c>
    </row>
    <row r="1897" spans="11:11">
      <c r="K1897" s="153" t="s">
        <v>1674</v>
      </c>
    </row>
    <row r="1898" spans="11:11">
      <c r="K1898" s="153" t="s">
        <v>1674</v>
      </c>
    </row>
    <row r="1899" spans="11:11">
      <c r="K1899" s="153" t="s">
        <v>1674</v>
      </c>
    </row>
    <row r="1900" spans="11:11">
      <c r="K1900" s="153" t="s">
        <v>1674</v>
      </c>
    </row>
    <row r="1901" spans="11:11">
      <c r="K1901" s="153" t="s">
        <v>1674</v>
      </c>
    </row>
    <row r="1902" spans="11:11">
      <c r="K1902" s="153" t="s">
        <v>1674</v>
      </c>
    </row>
    <row r="1903" spans="11:11">
      <c r="K1903" s="153" t="s">
        <v>1674</v>
      </c>
    </row>
    <row r="1904" spans="11:11">
      <c r="K1904" s="153" t="s">
        <v>1674</v>
      </c>
    </row>
    <row r="1905" spans="10:11">
      <c r="K1905" s="153" t="s">
        <v>1674</v>
      </c>
    </row>
    <row r="1906" spans="10:11">
      <c r="K1906" s="153" t="s">
        <v>1674</v>
      </c>
    </row>
    <row r="1907" spans="10:11">
      <c r="K1907" s="153" t="s">
        <v>1674</v>
      </c>
    </row>
    <row r="1908" spans="10:11">
      <c r="K1908" s="153" t="s">
        <v>1674</v>
      </c>
    </row>
    <row r="1909" spans="10:11">
      <c r="K1909" s="153" t="s">
        <v>1674</v>
      </c>
    </row>
    <row r="1910" spans="10:11">
      <c r="K1910" s="153" t="s">
        <v>1674</v>
      </c>
    </row>
    <row r="1911" spans="10:11">
      <c r="K1911" s="153" t="s">
        <v>1674</v>
      </c>
    </row>
    <row r="1912" spans="10:11">
      <c r="K1912" s="153" t="s">
        <v>1674</v>
      </c>
    </row>
    <row r="1913" spans="10:11">
      <c r="K1913" s="153" t="s">
        <v>1674</v>
      </c>
    </row>
    <row r="1914" spans="10:11">
      <c r="K1914" s="153" t="s">
        <v>1674</v>
      </c>
    </row>
    <row r="1915" spans="10:11">
      <c r="K1915" s="153" t="s">
        <v>1674</v>
      </c>
    </row>
    <row r="1916" spans="10:11">
      <c r="K1916" s="153" t="s">
        <v>1674</v>
      </c>
    </row>
    <row r="1917" spans="10:11">
      <c r="K1917" s="153" t="s">
        <v>1674</v>
      </c>
    </row>
    <row r="1918" spans="10:11">
      <c r="J1918" s="570"/>
    </row>
    <row r="1919" spans="10:11">
      <c r="J1919" s="570"/>
    </row>
    <row r="1920" spans="10:11">
      <c r="J1920" s="579"/>
    </row>
    <row r="1921" spans="10:10">
      <c r="J1921" s="570"/>
    </row>
    <row r="1922" spans="10:10">
      <c r="J1922" s="570"/>
    </row>
    <row r="1923" spans="10:10">
      <c r="J1923" s="570"/>
    </row>
    <row r="1924" spans="10:10">
      <c r="J1924" s="570"/>
    </row>
    <row r="1925" spans="10:10">
      <c r="J1925" s="570"/>
    </row>
    <row r="1926" spans="10:10">
      <c r="J1926" s="570"/>
    </row>
    <row r="1927" spans="10:10">
      <c r="J1927" s="570"/>
    </row>
    <row r="1928" spans="10:10">
      <c r="J1928" s="570"/>
    </row>
    <row r="1929" spans="10:10">
      <c r="J1929" s="570"/>
    </row>
    <row r="1930" spans="10:10">
      <c r="J1930" s="570"/>
    </row>
    <row r="1931" spans="10:10">
      <c r="J1931" s="570"/>
    </row>
    <row r="1932" spans="10:10">
      <c r="J1932" s="570"/>
    </row>
    <row r="1933" spans="10:10">
      <c r="J1933" s="570"/>
    </row>
    <row r="1934" spans="10:10">
      <c r="J1934" s="570"/>
    </row>
    <row r="1935" spans="10:10">
      <c r="J1935" s="570"/>
    </row>
    <row r="1936" spans="10:10">
      <c r="J1936" s="570"/>
    </row>
    <row r="1937" spans="10:10">
      <c r="J1937" s="570"/>
    </row>
    <row r="1938" spans="10:10">
      <c r="J1938" s="570"/>
    </row>
    <row r="1939" spans="10:10">
      <c r="J1939" s="570"/>
    </row>
    <row r="1940" spans="10:10">
      <c r="J1940" s="570"/>
    </row>
    <row r="1941" spans="10:10">
      <c r="J1941" s="570"/>
    </row>
    <row r="1942" spans="10:10">
      <c r="J1942" s="570"/>
    </row>
    <row r="1943" spans="10:10">
      <c r="J1943" s="570"/>
    </row>
    <row r="1944" spans="10:10">
      <c r="J1944" s="570"/>
    </row>
    <row r="1945" spans="10:10">
      <c r="J1945" s="570"/>
    </row>
    <row r="1946" spans="10:10">
      <c r="J1946" s="570"/>
    </row>
    <row r="1947" spans="10:10">
      <c r="J1947" s="570"/>
    </row>
    <row r="1948" spans="10:10">
      <c r="J1948" s="570"/>
    </row>
    <row r="1949" spans="10:10">
      <c r="J1949" s="570"/>
    </row>
    <row r="1950" spans="10:10">
      <c r="J1950" s="570"/>
    </row>
    <row r="1951" spans="10:10">
      <c r="J1951" s="570"/>
    </row>
    <row r="1952" spans="10:10">
      <c r="J1952" s="570"/>
    </row>
    <row r="1953" spans="10:10">
      <c r="J1953" s="570"/>
    </row>
    <row r="1954" spans="10:10">
      <c r="J1954" s="570"/>
    </row>
    <row r="1955" spans="10:10">
      <c r="J1955" s="570"/>
    </row>
    <row r="1956" spans="10:10">
      <c r="J1956" s="570"/>
    </row>
    <row r="1957" spans="10:10">
      <c r="J1957" s="570"/>
    </row>
    <row r="1958" spans="10:10">
      <c r="J1958" s="570"/>
    </row>
    <row r="1959" spans="10:10">
      <c r="J1959" s="570"/>
    </row>
    <row r="1960" spans="10:10">
      <c r="J1960" s="570"/>
    </row>
    <row r="1961" spans="10:10">
      <c r="J1961" s="570"/>
    </row>
    <row r="1962" spans="10:10">
      <c r="J1962" s="570"/>
    </row>
    <row r="1963" spans="10:10">
      <c r="J1963" s="570"/>
    </row>
    <row r="1964" spans="10:10">
      <c r="J1964" s="570"/>
    </row>
    <row r="1965" spans="10:10">
      <c r="J1965" s="570"/>
    </row>
    <row r="1966" spans="10:10">
      <c r="J1966" s="570"/>
    </row>
    <row r="1967" spans="10:10">
      <c r="J1967" s="570"/>
    </row>
    <row r="1968" spans="10:10">
      <c r="J1968" s="570"/>
    </row>
    <row r="1969" spans="10:10">
      <c r="J1969" s="570"/>
    </row>
    <row r="1970" spans="10:10">
      <c r="J1970" s="570"/>
    </row>
    <row r="1971" spans="10:10">
      <c r="J1971" s="570"/>
    </row>
    <row r="1972" spans="10:10">
      <c r="J1972" s="577"/>
    </row>
    <row r="1973" spans="10:10">
      <c r="J1973" s="577"/>
    </row>
    <row r="1974" spans="10:10">
      <c r="J1974" s="577"/>
    </row>
    <row r="1975" spans="10:10">
      <c r="J1975" s="570"/>
    </row>
    <row r="1976" spans="10:10">
      <c r="J1976" s="570"/>
    </row>
    <row r="1977" spans="10:10">
      <c r="J1977" s="570"/>
    </row>
    <row r="1978" spans="10:10">
      <c r="J1978" s="570"/>
    </row>
    <row r="1979" spans="10:10">
      <c r="J1979" s="570"/>
    </row>
    <row r="1980" spans="10:10">
      <c r="J1980" s="570"/>
    </row>
    <row r="1981" spans="10:10">
      <c r="J1981" s="570"/>
    </row>
    <row r="1982" spans="10:10">
      <c r="J1982" s="570"/>
    </row>
    <row r="1983" spans="10:10">
      <c r="J1983" s="570"/>
    </row>
    <row r="1984" spans="10:10">
      <c r="J1984" s="570"/>
    </row>
    <row r="1985" spans="10:10">
      <c r="J1985" s="570"/>
    </row>
    <row r="1986" spans="10:10">
      <c r="J1986" s="570"/>
    </row>
    <row r="1987" spans="10:10">
      <c r="J1987" s="570"/>
    </row>
    <row r="1988" spans="10:10">
      <c r="J1988" s="570"/>
    </row>
    <row r="1989" spans="10:10">
      <c r="J1989" s="570"/>
    </row>
    <row r="1990" spans="10:10">
      <c r="J1990" s="570"/>
    </row>
    <row r="1991" spans="10:10">
      <c r="J1991" s="570"/>
    </row>
    <row r="1992" spans="10:10">
      <c r="J1992" s="570"/>
    </row>
    <row r="1993" spans="10:10">
      <c r="J1993" s="570"/>
    </row>
    <row r="1994" spans="10:10">
      <c r="J1994" s="570"/>
    </row>
    <row r="1995" spans="10:10">
      <c r="J1995" s="570"/>
    </row>
    <row r="1996" spans="10:10">
      <c r="J1996" s="570"/>
    </row>
    <row r="1997" spans="10:10">
      <c r="J1997" s="570"/>
    </row>
    <row r="1998" spans="10:10">
      <c r="J1998" s="570"/>
    </row>
    <row r="1999" spans="10:10">
      <c r="J1999" s="570"/>
    </row>
    <row r="2000" spans="10:10">
      <c r="J2000" s="570"/>
    </row>
    <row r="2001" spans="10:10">
      <c r="J2001" s="570"/>
    </row>
    <row r="2002" spans="10:10">
      <c r="J2002" s="570"/>
    </row>
    <row r="2003" spans="10:10">
      <c r="J2003" s="570"/>
    </row>
    <row r="2004" spans="10:10">
      <c r="J2004" s="570"/>
    </row>
    <row r="2005" spans="10:10">
      <c r="J2005" s="570"/>
    </row>
    <row r="2006" spans="10:10">
      <c r="J2006" s="570"/>
    </row>
    <row r="2007" spans="10:10">
      <c r="J2007" s="570"/>
    </row>
    <row r="2008" spans="10:10">
      <c r="J2008" s="570"/>
    </row>
    <row r="2009" spans="10:10">
      <c r="J2009" s="570"/>
    </row>
    <row r="2010" spans="10:10">
      <c r="J2010" s="570"/>
    </row>
    <row r="2011" spans="10:10">
      <c r="J2011" s="570"/>
    </row>
    <row r="2012" spans="10:10">
      <c r="J2012" s="570"/>
    </row>
    <row r="2013" spans="10:10">
      <c r="J2013" s="570"/>
    </row>
    <row r="2014" spans="10:10">
      <c r="J2014" s="570"/>
    </row>
    <row r="2015" spans="10:10">
      <c r="J2015" s="570"/>
    </row>
    <row r="2016" spans="10:10">
      <c r="J2016" s="570"/>
    </row>
    <row r="2017" spans="10:10">
      <c r="J2017" s="570"/>
    </row>
    <row r="2018" spans="10:10">
      <c r="J2018" s="570"/>
    </row>
    <row r="2019" spans="10:10">
      <c r="J2019" s="570"/>
    </row>
    <row r="2020" spans="10:10">
      <c r="J2020" s="570"/>
    </row>
    <row r="2021" spans="10:10">
      <c r="J2021" s="570"/>
    </row>
    <row r="2022" spans="10:10">
      <c r="J2022" s="570"/>
    </row>
    <row r="2023" spans="10:10">
      <c r="J2023" s="570"/>
    </row>
    <row r="2024" spans="10:10">
      <c r="J2024" s="570"/>
    </row>
    <row r="2025" spans="10:10">
      <c r="J2025" s="570"/>
    </row>
    <row r="2026" spans="10:10">
      <c r="J2026" s="570"/>
    </row>
    <row r="2027" spans="10:10">
      <c r="J2027" s="570"/>
    </row>
    <row r="2028" spans="10:10">
      <c r="J2028" s="570"/>
    </row>
    <row r="2029" spans="10:10">
      <c r="J2029" s="570"/>
    </row>
    <row r="2030" spans="10:10">
      <c r="J2030" s="570"/>
    </row>
    <row r="2031" spans="10:10">
      <c r="J2031" s="570"/>
    </row>
    <row r="2032" spans="10:10">
      <c r="J2032" s="570"/>
    </row>
    <row r="2033" spans="10:10">
      <c r="J2033" s="570"/>
    </row>
    <row r="2034" spans="10:10">
      <c r="J2034" s="570"/>
    </row>
    <row r="2035" spans="10:10">
      <c r="J2035" s="570"/>
    </row>
    <row r="2036" spans="10:10">
      <c r="J2036" s="570"/>
    </row>
    <row r="2037" spans="10:10">
      <c r="J2037" s="570"/>
    </row>
    <row r="2038" spans="10:10">
      <c r="J2038" s="570"/>
    </row>
    <row r="2039" spans="10:10">
      <c r="J2039" s="570"/>
    </row>
    <row r="2040" spans="10:10">
      <c r="J2040" s="570"/>
    </row>
    <row r="2041" spans="10:10">
      <c r="J2041" s="570"/>
    </row>
    <row r="2042" spans="10:10">
      <c r="J2042" s="570"/>
    </row>
    <row r="2043" spans="10:10">
      <c r="J2043" s="570"/>
    </row>
    <row r="2044" spans="10:10">
      <c r="J2044" s="570"/>
    </row>
    <row r="2045" spans="10:10">
      <c r="J2045" s="570"/>
    </row>
    <row r="2046" spans="10:10">
      <c r="J2046" s="570"/>
    </row>
    <row r="2047" spans="10:10">
      <c r="J2047" s="570"/>
    </row>
    <row r="2048" spans="10:10">
      <c r="J2048" s="570"/>
    </row>
    <row r="2049" spans="10:10">
      <c r="J2049" s="570"/>
    </row>
    <row r="2050" spans="10:10">
      <c r="J2050" s="570"/>
    </row>
    <row r="2051" spans="10:10">
      <c r="J2051" s="570"/>
    </row>
    <row r="2052" spans="10:10">
      <c r="J2052" s="570"/>
    </row>
    <row r="2053" spans="10:10">
      <c r="J2053" s="570"/>
    </row>
    <row r="2054" spans="10:10">
      <c r="J2054" s="570"/>
    </row>
    <row r="2055" spans="10:10">
      <c r="J2055" s="570"/>
    </row>
    <row r="2056" spans="10:10">
      <c r="J2056" s="570"/>
    </row>
    <row r="2057" spans="10:10">
      <c r="J2057" s="570"/>
    </row>
    <row r="2058" spans="10:10">
      <c r="J2058" s="570"/>
    </row>
    <row r="2059" spans="10:10">
      <c r="J2059" s="570"/>
    </row>
    <row r="2060" spans="10:10">
      <c r="J2060" s="570"/>
    </row>
    <row r="2061" spans="10:10">
      <c r="J2061" s="570"/>
    </row>
    <row r="2062" spans="10:10">
      <c r="J2062" s="570"/>
    </row>
    <row r="2063" spans="10:10">
      <c r="J2063" s="570"/>
    </row>
    <row r="2064" spans="10:10">
      <c r="J2064" s="570"/>
    </row>
    <row r="2065" spans="10:10">
      <c r="J2065" s="570"/>
    </row>
    <row r="2066" spans="10:10">
      <c r="J2066" s="570"/>
    </row>
    <row r="2067" spans="10:10">
      <c r="J2067" s="570"/>
    </row>
    <row r="2068" spans="10:10">
      <c r="J2068" s="570"/>
    </row>
    <row r="2069" spans="10:10">
      <c r="J2069" s="570"/>
    </row>
    <row r="2070" spans="10:10">
      <c r="J2070" s="570"/>
    </row>
    <row r="2071" spans="10:10">
      <c r="J2071" s="570"/>
    </row>
    <row r="2072" spans="10:10">
      <c r="J2072" s="570"/>
    </row>
    <row r="2073" spans="10:10">
      <c r="J2073" s="570"/>
    </row>
    <row r="2074" spans="10:10">
      <c r="J2074" s="570"/>
    </row>
    <row r="2075" spans="10:10">
      <c r="J2075" s="570"/>
    </row>
    <row r="2076" spans="10:10">
      <c r="J2076" s="570"/>
    </row>
    <row r="2077" spans="10:10">
      <c r="J2077" s="570"/>
    </row>
    <row r="2078" spans="10:10">
      <c r="J2078" s="570"/>
    </row>
    <row r="2079" spans="10:10">
      <c r="J2079" s="570"/>
    </row>
    <row r="2080" spans="10:10">
      <c r="J2080" s="570"/>
    </row>
    <row r="2081" spans="10:10">
      <c r="J2081" s="570"/>
    </row>
    <row r="2082" spans="10:10">
      <c r="J2082" s="570"/>
    </row>
    <row r="2083" spans="10:10">
      <c r="J2083" s="570"/>
    </row>
    <row r="2084" spans="10:10">
      <c r="J2084" s="570"/>
    </row>
    <row r="2085" spans="10:10">
      <c r="J2085" s="570"/>
    </row>
    <row r="2086" spans="10:10">
      <c r="J2086" s="570"/>
    </row>
    <row r="2087" spans="10:10">
      <c r="J2087" s="570"/>
    </row>
    <row r="2088" spans="10:10">
      <c r="J2088" s="570"/>
    </row>
    <row r="2089" spans="10:10">
      <c r="J2089" s="570"/>
    </row>
    <row r="2090" spans="10:10">
      <c r="J2090" s="570"/>
    </row>
    <row r="2091" spans="10:10">
      <c r="J2091" s="570"/>
    </row>
    <row r="2092" spans="10:10">
      <c r="J2092" s="570"/>
    </row>
    <row r="2093" spans="10:10">
      <c r="J2093" s="570"/>
    </row>
    <row r="2094" spans="10:10">
      <c r="J2094" s="570"/>
    </row>
    <row r="2095" spans="10:10">
      <c r="J2095" s="570"/>
    </row>
    <row r="2096" spans="10:10">
      <c r="J2096" s="570"/>
    </row>
    <row r="2097" spans="10:10">
      <c r="J2097" s="570"/>
    </row>
    <row r="2098" spans="10:10">
      <c r="J2098" s="570"/>
    </row>
    <row r="2099" spans="10:10">
      <c r="J2099" s="570"/>
    </row>
    <row r="2100" spans="10:10">
      <c r="J2100" s="570"/>
    </row>
    <row r="2101" spans="10:10">
      <c r="J2101" s="570"/>
    </row>
    <row r="2102" spans="10:10">
      <c r="J2102" s="570"/>
    </row>
    <row r="2103" spans="10:10">
      <c r="J2103" s="570"/>
    </row>
    <row r="2104" spans="10:10">
      <c r="J2104" s="570"/>
    </row>
    <row r="2105" spans="10:10">
      <c r="J2105" s="570"/>
    </row>
    <row r="2106" spans="10:10">
      <c r="J2106" s="570"/>
    </row>
    <row r="2107" spans="10:10">
      <c r="J2107" s="570"/>
    </row>
    <row r="2108" spans="10:10">
      <c r="J2108" s="570"/>
    </row>
    <row r="2109" spans="10:10">
      <c r="J2109" s="570"/>
    </row>
    <row r="2110" spans="10:10">
      <c r="J2110" s="570"/>
    </row>
    <row r="2111" spans="10:10">
      <c r="J2111" s="570"/>
    </row>
    <row r="2112" spans="10:10">
      <c r="J2112" s="570"/>
    </row>
    <row r="2113" spans="10:10">
      <c r="J2113" s="570"/>
    </row>
    <row r="2114" spans="10:10">
      <c r="J2114" s="570"/>
    </row>
    <row r="2115" spans="10:10">
      <c r="J2115" s="570"/>
    </row>
    <row r="2116" spans="10:10">
      <c r="J2116" s="570"/>
    </row>
    <row r="2117" spans="10:10">
      <c r="J2117" s="570"/>
    </row>
    <row r="2118" spans="10:10">
      <c r="J2118" s="570"/>
    </row>
    <row r="2119" spans="10:10">
      <c r="J2119" s="570"/>
    </row>
    <row r="2120" spans="10:10">
      <c r="J2120" s="570"/>
    </row>
    <row r="2121" spans="10:10">
      <c r="J2121" s="570"/>
    </row>
    <row r="2122" spans="10:10">
      <c r="J2122" s="570"/>
    </row>
    <row r="2123" spans="10:10">
      <c r="J2123" s="570"/>
    </row>
    <row r="2124" spans="10:10">
      <c r="J2124" s="570"/>
    </row>
    <row r="2125" spans="10:10">
      <c r="J2125" s="570"/>
    </row>
    <row r="2126" spans="10:10">
      <c r="J2126" s="570"/>
    </row>
    <row r="2127" spans="10:10">
      <c r="J2127" s="570"/>
    </row>
    <row r="2128" spans="10:10">
      <c r="J2128" s="570"/>
    </row>
    <row r="2129" spans="10:10">
      <c r="J2129" s="570"/>
    </row>
    <row r="2130" spans="10:10">
      <c r="J2130" s="570"/>
    </row>
    <row r="2131" spans="10:10">
      <c r="J2131" s="570"/>
    </row>
    <row r="2132" spans="10:10">
      <c r="J2132" s="570"/>
    </row>
    <row r="2133" spans="10:10">
      <c r="J2133" s="570"/>
    </row>
    <row r="2134" spans="10:10">
      <c r="J2134" s="570"/>
    </row>
    <row r="2135" spans="10:10">
      <c r="J2135" s="570"/>
    </row>
    <row r="2136" spans="10:10">
      <c r="J2136" s="570"/>
    </row>
    <row r="2137" spans="10:10">
      <c r="J2137" s="570"/>
    </row>
    <row r="2138" spans="10:10">
      <c r="J2138" s="570"/>
    </row>
    <row r="2139" spans="10:10">
      <c r="J2139" s="570"/>
    </row>
    <row r="2140" spans="10:10">
      <c r="J2140" s="570"/>
    </row>
    <row r="2141" spans="10:10">
      <c r="J2141" s="570"/>
    </row>
    <row r="2142" spans="10:10">
      <c r="J2142" s="570"/>
    </row>
    <row r="2143" spans="10:10">
      <c r="J2143" s="570"/>
    </row>
    <row r="2144" spans="10:10">
      <c r="J2144" s="570"/>
    </row>
    <row r="2145" spans="10:10">
      <c r="J2145" s="570"/>
    </row>
    <row r="2146" spans="10:10">
      <c r="J2146" s="570"/>
    </row>
    <row r="2147" spans="10:10">
      <c r="J2147" s="570"/>
    </row>
    <row r="2148" spans="10:10">
      <c r="J2148" s="570"/>
    </row>
    <row r="2149" spans="10:10">
      <c r="J2149" s="570"/>
    </row>
    <row r="2150" spans="10:10">
      <c r="J2150" s="570"/>
    </row>
    <row r="2151" spans="10:10">
      <c r="J2151" s="570"/>
    </row>
    <row r="2152" spans="10:10">
      <c r="J2152" s="570"/>
    </row>
    <row r="2153" spans="10:10">
      <c r="J2153" s="570"/>
    </row>
    <row r="2154" spans="10:10">
      <c r="J2154" s="570"/>
    </row>
    <row r="2155" spans="10:10">
      <c r="J2155" s="570"/>
    </row>
    <row r="2156" spans="10:10">
      <c r="J2156" s="570"/>
    </row>
    <row r="2157" spans="10:10">
      <c r="J2157" s="570"/>
    </row>
    <row r="2158" spans="10:10">
      <c r="J2158" s="570"/>
    </row>
    <row r="2159" spans="10:10">
      <c r="J2159" s="570"/>
    </row>
    <row r="2160" spans="10:10">
      <c r="J2160" s="570"/>
    </row>
    <row r="2161" spans="10:10">
      <c r="J2161" s="570"/>
    </row>
    <row r="2162" spans="10:10">
      <c r="J2162" s="570"/>
    </row>
    <row r="2163" spans="10:10">
      <c r="J2163" s="570"/>
    </row>
    <row r="2164" spans="10:10">
      <c r="J2164" s="570"/>
    </row>
    <row r="2165" spans="10:10">
      <c r="J2165" s="570"/>
    </row>
    <row r="2166" spans="10:10">
      <c r="J2166" s="570"/>
    </row>
    <row r="2167" spans="10:10">
      <c r="J2167" s="570"/>
    </row>
    <row r="2168" spans="10:10">
      <c r="J2168" s="570"/>
    </row>
    <row r="2169" spans="10:10">
      <c r="J2169" s="570"/>
    </row>
    <row r="2170" spans="10:10">
      <c r="J2170" s="570"/>
    </row>
    <row r="2171" spans="10:10">
      <c r="J2171" s="570"/>
    </row>
    <row r="2172" spans="10:10">
      <c r="J2172" s="570"/>
    </row>
    <row r="2173" spans="10:10">
      <c r="J2173" s="570"/>
    </row>
    <row r="2174" spans="10:10">
      <c r="J2174" s="570"/>
    </row>
    <row r="2175" spans="10:10">
      <c r="J2175" s="570"/>
    </row>
    <row r="2176" spans="10:10">
      <c r="J2176" s="570"/>
    </row>
    <row r="2177" spans="10:10">
      <c r="J2177" s="570"/>
    </row>
    <row r="2178" spans="10:10">
      <c r="J2178" s="570"/>
    </row>
    <row r="2179" spans="10:10">
      <c r="J2179" s="570"/>
    </row>
    <row r="2180" spans="10:10">
      <c r="J2180" s="570"/>
    </row>
    <row r="2181" spans="10:10">
      <c r="J2181" s="570"/>
    </row>
    <row r="2182" spans="10:10">
      <c r="J2182" s="570"/>
    </row>
    <row r="2183" spans="10:10">
      <c r="J2183" s="570"/>
    </row>
    <row r="2184" spans="10:10">
      <c r="J2184" s="570"/>
    </row>
    <row r="2185" spans="10:10">
      <c r="J2185" s="570"/>
    </row>
    <row r="2186" spans="10:10">
      <c r="J2186" s="570"/>
    </row>
    <row r="2187" spans="10:10">
      <c r="J2187" s="570"/>
    </row>
    <row r="2188" spans="10:10">
      <c r="J2188" s="570"/>
    </row>
    <row r="2189" spans="10:10">
      <c r="J2189" s="570"/>
    </row>
    <row r="2190" spans="10:10">
      <c r="J2190" s="570"/>
    </row>
    <row r="2191" spans="10:10">
      <c r="J2191" s="570"/>
    </row>
    <row r="2192" spans="10:10">
      <c r="J2192" s="570"/>
    </row>
    <row r="2193" spans="10:10">
      <c r="J2193" s="570"/>
    </row>
    <row r="2194" spans="10:10">
      <c r="J2194" s="570"/>
    </row>
    <row r="2195" spans="10:10">
      <c r="J2195" s="570"/>
    </row>
    <row r="2196" spans="10:10">
      <c r="J2196" s="570"/>
    </row>
    <row r="2197" spans="10:10">
      <c r="J2197" s="570"/>
    </row>
    <row r="2198" spans="10:10">
      <c r="J2198" s="570"/>
    </row>
    <row r="2199" spans="10:10">
      <c r="J2199" s="570"/>
    </row>
    <row r="2200" spans="10:10">
      <c r="J2200" s="570"/>
    </row>
    <row r="2201" spans="10:10">
      <c r="J2201" s="570"/>
    </row>
    <row r="2202" spans="10:10">
      <c r="J2202" s="570"/>
    </row>
    <row r="2203" spans="10:10">
      <c r="J2203" s="570"/>
    </row>
    <row r="2204" spans="10:10">
      <c r="J2204" s="570"/>
    </row>
    <row r="2205" spans="10:10">
      <c r="J2205" s="570"/>
    </row>
    <row r="2206" spans="10:10">
      <c r="J2206" s="570"/>
    </row>
    <row r="2207" spans="10:10">
      <c r="J2207" s="570"/>
    </row>
    <row r="2208" spans="10:10">
      <c r="J2208" s="570"/>
    </row>
    <row r="2209" spans="10:10">
      <c r="J2209" s="570"/>
    </row>
    <row r="2210" spans="10:10">
      <c r="J2210" s="570"/>
    </row>
    <row r="2211" spans="10:10">
      <c r="J2211" s="570"/>
    </row>
    <row r="2212" spans="10:10">
      <c r="J2212" s="570"/>
    </row>
    <row r="2213" spans="10:10">
      <c r="J2213" s="570"/>
    </row>
    <row r="2214" spans="10:10">
      <c r="J2214" s="570"/>
    </row>
    <row r="2215" spans="10:10">
      <c r="J2215" s="570"/>
    </row>
    <row r="2216" spans="10:10">
      <c r="J2216" s="570"/>
    </row>
    <row r="2217" spans="10:10">
      <c r="J2217" s="570"/>
    </row>
    <row r="2218" spans="10:10">
      <c r="J2218" s="570"/>
    </row>
    <row r="2219" spans="10:10">
      <c r="J2219" s="570"/>
    </row>
    <row r="2220" spans="10:10">
      <c r="J2220" s="570"/>
    </row>
    <row r="2221" spans="10:10">
      <c r="J2221" s="570"/>
    </row>
    <row r="2222" spans="10:10">
      <c r="J2222" s="570"/>
    </row>
    <row r="2223" spans="10:10">
      <c r="J2223" s="570"/>
    </row>
    <row r="2224" spans="10:10">
      <c r="J2224" s="570"/>
    </row>
    <row r="2225" spans="10:10">
      <c r="J2225" s="570"/>
    </row>
    <row r="2226" spans="10:10">
      <c r="J2226" s="570"/>
    </row>
    <row r="2227" spans="10:10">
      <c r="J2227" s="570"/>
    </row>
    <row r="2228" spans="10:10">
      <c r="J2228" s="570"/>
    </row>
    <row r="2229" spans="10:10">
      <c r="J2229" s="570"/>
    </row>
    <row r="2230" spans="10:10">
      <c r="J2230" s="570"/>
    </row>
    <row r="2231" spans="10:10">
      <c r="J2231" s="570"/>
    </row>
    <row r="2232" spans="10:10">
      <c r="J2232" s="570"/>
    </row>
    <row r="2233" spans="10:10">
      <c r="J2233" s="570"/>
    </row>
    <row r="2234" spans="10:10">
      <c r="J2234" s="570"/>
    </row>
    <row r="2235" spans="10:10">
      <c r="J2235" s="570"/>
    </row>
    <row r="2236" spans="10:10">
      <c r="J2236" s="570"/>
    </row>
    <row r="2237" spans="10:10">
      <c r="J2237" s="570"/>
    </row>
    <row r="2238" spans="10:10">
      <c r="J2238" s="570"/>
    </row>
    <row r="2239" spans="10:10">
      <c r="J2239" s="570"/>
    </row>
    <row r="2240" spans="10:10">
      <c r="J2240" s="570"/>
    </row>
    <row r="2241" spans="10:10">
      <c r="J2241" s="570"/>
    </row>
    <row r="2242" spans="10:10">
      <c r="J2242" s="570"/>
    </row>
    <row r="2243" spans="10:10">
      <c r="J2243" s="570"/>
    </row>
    <row r="2244" spans="10:10">
      <c r="J2244" s="570"/>
    </row>
    <row r="2245" spans="10:10">
      <c r="J2245" s="570"/>
    </row>
    <row r="2246" spans="10:10">
      <c r="J2246" s="570"/>
    </row>
    <row r="2247" spans="10:10">
      <c r="J2247" s="570"/>
    </row>
    <row r="2248" spans="10:10">
      <c r="J2248" s="570"/>
    </row>
    <row r="2249" spans="10:10">
      <c r="J2249" s="570"/>
    </row>
    <row r="2250" spans="10:10">
      <c r="J2250" s="570"/>
    </row>
    <row r="2251" spans="10:10">
      <c r="J2251" s="570"/>
    </row>
    <row r="2252" spans="10:10">
      <c r="J2252" s="570"/>
    </row>
    <row r="2253" spans="10:10">
      <c r="J2253" s="570"/>
    </row>
    <row r="2254" spans="10:10">
      <c r="J2254" s="570"/>
    </row>
    <row r="2255" spans="10:10">
      <c r="J2255" s="570"/>
    </row>
    <row r="2256" spans="10:10">
      <c r="J2256" s="570"/>
    </row>
    <row r="2257" spans="10:10">
      <c r="J2257" s="570"/>
    </row>
    <row r="2258" spans="10:10">
      <c r="J2258" s="570"/>
    </row>
    <row r="2259" spans="10:10">
      <c r="J2259" s="570"/>
    </row>
    <row r="2260" spans="10:10">
      <c r="J2260" s="570"/>
    </row>
    <row r="2261" spans="10:10">
      <c r="J2261" s="570"/>
    </row>
    <row r="2262" spans="10:10">
      <c r="J2262" s="570"/>
    </row>
    <row r="2263" spans="10:10">
      <c r="J2263" s="570"/>
    </row>
    <row r="2264" spans="10:10">
      <c r="J2264" s="570"/>
    </row>
    <row r="2265" spans="10:10">
      <c r="J2265" s="570"/>
    </row>
    <row r="2266" spans="10:10">
      <c r="J2266" s="570"/>
    </row>
    <row r="2267" spans="10:10">
      <c r="J2267" s="570"/>
    </row>
    <row r="2268" spans="10:10">
      <c r="J2268" s="570"/>
    </row>
    <row r="2269" spans="10:10">
      <c r="J2269" s="570"/>
    </row>
    <row r="2270" spans="10:10">
      <c r="J2270" s="570"/>
    </row>
    <row r="2271" spans="10:10">
      <c r="J2271" s="570"/>
    </row>
    <row r="2272" spans="10:10">
      <c r="J2272" s="570"/>
    </row>
    <row r="2273" spans="10:10">
      <c r="J2273" s="570"/>
    </row>
    <row r="2274" spans="10:10">
      <c r="J2274" s="570"/>
    </row>
    <row r="2275" spans="10:10">
      <c r="J2275" s="570"/>
    </row>
    <row r="2276" spans="10:10">
      <c r="J2276" s="570"/>
    </row>
    <row r="2277" spans="10:10">
      <c r="J2277" s="570"/>
    </row>
    <row r="2278" spans="10:10">
      <c r="J2278" s="570"/>
    </row>
    <row r="2279" spans="10:10">
      <c r="J2279" s="570"/>
    </row>
    <row r="2280" spans="10:10">
      <c r="J2280" s="570"/>
    </row>
    <row r="2281" spans="10:10">
      <c r="J2281" s="570"/>
    </row>
    <row r="2282" spans="10:10">
      <c r="J2282" s="570"/>
    </row>
    <row r="2283" spans="10:10">
      <c r="J2283" s="570"/>
    </row>
    <row r="2284" spans="10:10">
      <c r="J2284" s="570"/>
    </row>
    <row r="2285" spans="10:10">
      <c r="J2285" s="570"/>
    </row>
    <row r="2286" spans="10:10">
      <c r="J2286" s="570"/>
    </row>
    <row r="2287" spans="10:10">
      <c r="J2287" s="570"/>
    </row>
    <row r="2288" spans="10:10">
      <c r="J2288" s="570"/>
    </row>
    <row r="2289" spans="10:10">
      <c r="J2289" s="570"/>
    </row>
    <row r="2290" spans="10:10">
      <c r="J2290" s="570"/>
    </row>
    <row r="2291" spans="10:10">
      <c r="J2291" s="570"/>
    </row>
    <row r="2292" spans="10:10">
      <c r="J2292" s="570"/>
    </row>
    <row r="2293" spans="10:10">
      <c r="J2293" s="570"/>
    </row>
    <row r="2294" spans="10:10">
      <c r="J2294" s="570"/>
    </row>
    <row r="2295" spans="10:10">
      <c r="J2295" s="570"/>
    </row>
    <row r="2296" spans="10:10">
      <c r="J2296" s="570"/>
    </row>
    <row r="2297" spans="10:10">
      <c r="J2297" s="570"/>
    </row>
    <row r="2298" spans="10:10">
      <c r="J2298" s="570"/>
    </row>
    <row r="2299" spans="10:10">
      <c r="J2299" s="570"/>
    </row>
    <row r="2300" spans="10:10">
      <c r="J2300" s="570"/>
    </row>
    <row r="2301" spans="10:10">
      <c r="J2301" s="570"/>
    </row>
    <row r="2302" spans="10:10">
      <c r="J2302" s="570"/>
    </row>
    <row r="2303" spans="10:10">
      <c r="J2303" s="570"/>
    </row>
    <row r="2304" spans="10:10">
      <c r="J2304" s="570"/>
    </row>
    <row r="2305" spans="10:10">
      <c r="J2305" s="570"/>
    </row>
    <row r="2306" spans="10:10">
      <c r="J2306" s="570"/>
    </row>
    <row r="2307" spans="10:10">
      <c r="J2307" s="570"/>
    </row>
    <row r="2308" spans="10:10">
      <c r="J2308" s="570"/>
    </row>
    <row r="2309" spans="10:10">
      <c r="J2309" s="570"/>
    </row>
    <row r="2310" spans="10:10">
      <c r="J2310" s="570"/>
    </row>
    <row r="2311" spans="10:10">
      <c r="J2311" s="570"/>
    </row>
    <row r="2312" spans="10:10">
      <c r="J2312" s="570"/>
    </row>
    <row r="2313" spans="10:10">
      <c r="J2313" s="570"/>
    </row>
    <row r="2314" spans="10:10">
      <c r="J2314" s="570"/>
    </row>
    <row r="2315" spans="10:10">
      <c r="J2315" s="570"/>
    </row>
    <row r="2316" spans="10:10">
      <c r="J2316" s="570"/>
    </row>
    <row r="2317" spans="10:10">
      <c r="J2317" s="570"/>
    </row>
    <row r="2318" spans="10:10">
      <c r="J2318" s="570"/>
    </row>
    <row r="2319" spans="10:10">
      <c r="J2319" s="570"/>
    </row>
    <row r="2320" spans="10:10">
      <c r="J2320" s="570"/>
    </row>
    <row r="2321" spans="10:10">
      <c r="J2321" s="570"/>
    </row>
    <row r="2322" spans="10:10">
      <c r="J2322" s="570"/>
    </row>
    <row r="2323" spans="10:10">
      <c r="J2323" s="570"/>
    </row>
    <row r="2324" spans="10:10">
      <c r="J2324" s="570"/>
    </row>
    <row r="2325" spans="10:10">
      <c r="J2325" s="570"/>
    </row>
    <row r="2326" spans="10:10">
      <c r="J2326" s="570"/>
    </row>
    <row r="2327" spans="10:10">
      <c r="J2327" s="570"/>
    </row>
    <row r="2328" spans="10:10">
      <c r="J2328" s="570"/>
    </row>
    <row r="2329" spans="10:10">
      <c r="J2329" s="570"/>
    </row>
    <row r="2330" spans="10:10">
      <c r="J2330" s="570"/>
    </row>
    <row r="2331" spans="10:10">
      <c r="J2331" s="570"/>
    </row>
    <row r="2332" spans="10:10">
      <c r="J2332" s="570"/>
    </row>
    <row r="2333" spans="10:10">
      <c r="J2333" s="570"/>
    </row>
    <row r="2334" spans="10:10">
      <c r="J2334" s="570"/>
    </row>
    <row r="2335" spans="10:10">
      <c r="J2335" s="570"/>
    </row>
    <row r="2336" spans="10:10">
      <c r="J2336" s="570"/>
    </row>
    <row r="2337" spans="10:10">
      <c r="J2337" s="570"/>
    </row>
    <row r="2338" spans="10:10">
      <c r="J2338" s="570"/>
    </row>
    <row r="2339" spans="10:10">
      <c r="J2339" s="570"/>
    </row>
    <row r="2340" spans="10:10">
      <c r="J2340" s="570"/>
    </row>
    <row r="2341" spans="10:10">
      <c r="J2341" s="570"/>
    </row>
    <row r="2342" spans="10:10">
      <c r="J2342" s="570"/>
    </row>
    <row r="2343" spans="10:10">
      <c r="J2343" s="570"/>
    </row>
    <row r="2344" spans="10:10">
      <c r="J2344" s="570"/>
    </row>
    <row r="2345" spans="10:10">
      <c r="J2345" s="570"/>
    </row>
    <row r="2346" spans="10:10">
      <c r="J2346" s="570"/>
    </row>
    <row r="2347" spans="10:10">
      <c r="J2347" s="570"/>
    </row>
    <row r="2348" spans="10:10">
      <c r="J2348" s="570"/>
    </row>
    <row r="2349" spans="10:10">
      <c r="J2349" s="570"/>
    </row>
    <row r="2350" spans="10:10">
      <c r="J2350" s="570"/>
    </row>
    <row r="2351" spans="10:10">
      <c r="J2351" s="570"/>
    </row>
    <row r="2352" spans="10:10">
      <c r="J2352" s="570"/>
    </row>
    <row r="2353" spans="10:10">
      <c r="J2353" s="570"/>
    </row>
    <row r="2354" spans="10:10">
      <c r="J2354" s="570"/>
    </row>
    <row r="2355" spans="10:10">
      <c r="J2355" s="570"/>
    </row>
    <row r="2356" spans="10:10">
      <c r="J2356" s="570"/>
    </row>
    <row r="2357" spans="10:10">
      <c r="J2357" s="570"/>
    </row>
    <row r="2358" spans="10:10">
      <c r="J2358" s="570"/>
    </row>
    <row r="2359" spans="10:10">
      <c r="J2359" s="570"/>
    </row>
    <row r="2360" spans="10:10">
      <c r="J2360" s="570"/>
    </row>
    <row r="2361" spans="10:10">
      <c r="J2361" s="570"/>
    </row>
    <row r="2362" spans="10:10">
      <c r="J2362" s="570"/>
    </row>
    <row r="2363" spans="10:10">
      <c r="J2363" s="570"/>
    </row>
    <row r="2364" spans="10:10">
      <c r="J2364" s="570"/>
    </row>
    <row r="2365" spans="10:10">
      <c r="J2365" s="570"/>
    </row>
    <row r="2366" spans="10:10">
      <c r="J2366" s="570"/>
    </row>
    <row r="2367" spans="10:10">
      <c r="J2367" s="570"/>
    </row>
    <row r="2368" spans="10:10">
      <c r="J2368" s="570"/>
    </row>
    <row r="2369" spans="10:10">
      <c r="J2369" s="570"/>
    </row>
    <row r="2370" spans="10:10">
      <c r="J2370" s="570"/>
    </row>
    <row r="2371" spans="10:10">
      <c r="J2371" s="570"/>
    </row>
    <row r="2372" spans="10:10">
      <c r="J2372" s="570"/>
    </row>
    <row r="2373" spans="10:10">
      <c r="J2373" s="570"/>
    </row>
    <row r="2374" spans="10:10">
      <c r="J2374" s="570"/>
    </row>
    <row r="2375" spans="10:10">
      <c r="J2375" s="570"/>
    </row>
    <row r="2376" spans="10:10">
      <c r="J2376" s="570"/>
    </row>
    <row r="2377" spans="10:10">
      <c r="J2377" s="570"/>
    </row>
    <row r="2378" spans="10:10">
      <c r="J2378" s="570"/>
    </row>
    <row r="2379" spans="10:10">
      <c r="J2379" s="570"/>
    </row>
    <row r="2380" spans="10:10">
      <c r="J2380" s="570"/>
    </row>
    <row r="2381" spans="10:10">
      <c r="J2381" s="570"/>
    </row>
    <row r="2382" spans="10:10">
      <c r="J2382" s="570"/>
    </row>
    <row r="2383" spans="10:10">
      <c r="J2383" s="570"/>
    </row>
    <row r="2384" spans="10:10">
      <c r="J2384" s="570"/>
    </row>
    <row r="2385" spans="10:15">
      <c r="J2385" s="570"/>
    </row>
    <row r="2386" spans="10:15">
      <c r="J2386" s="570"/>
    </row>
    <row r="2387" spans="10:15">
      <c r="J2387" s="570"/>
    </row>
    <row r="2388" spans="10:15">
      <c r="J2388" s="570"/>
    </row>
    <row r="2389" spans="10:15">
      <c r="J2389" s="570"/>
    </row>
    <row r="2390" spans="10:15">
      <c r="J2390" s="570"/>
    </row>
    <row r="2391" spans="10:15">
      <c r="J2391" s="570"/>
    </row>
    <row r="2392" spans="10:15">
      <c r="J2392" s="570"/>
    </row>
    <row r="2393" spans="10:15">
      <c r="J2393" s="570"/>
    </row>
    <row r="2394" spans="10:15">
      <c r="J2394" s="570"/>
    </row>
    <row r="2395" spans="10:15">
      <c r="J2395" s="570"/>
    </row>
    <row r="2396" spans="10:15">
      <c r="J2396" s="570"/>
    </row>
    <row r="2397" spans="10:15">
      <c r="O2397" s="153" t="s">
        <v>812</v>
      </c>
    </row>
    <row r="2398" spans="10:15">
      <c r="N2398" s="153" t="s">
        <v>1991</v>
      </c>
      <c r="O2398" s="153" t="s">
        <v>815</v>
      </c>
    </row>
    <row r="2399" spans="10:15">
      <c r="O2399" s="153" t="s">
        <v>818</v>
      </c>
    </row>
    <row r="2400" spans="10:15">
      <c r="K2400" s="153" t="s">
        <v>1674</v>
      </c>
      <c r="O2400" s="153" t="s">
        <v>824</v>
      </c>
    </row>
    <row r="2401" spans="10:15">
      <c r="K2401" s="153" t="s">
        <v>1674</v>
      </c>
      <c r="O2401" s="153" t="s">
        <v>829</v>
      </c>
    </row>
    <row r="2402" spans="10:15">
      <c r="K2402" s="153" t="s">
        <v>1674</v>
      </c>
      <c r="O2402" s="153" t="s">
        <v>833</v>
      </c>
    </row>
    <row r="2403" spans="10:15">
      <c r="K2403" s="153" t="s">
        <v>1674</v>
      </c>
      <c r="O2403" s="153" t="s">
        <v>837</v>
      </c>
    </row>
    <row r="2404" spans="10:15">
      <c r="K2404" s="153" t="s">
        <v>1674</v>
      </c>
      <c r="O2404" s="153" t="s">
        <v>842</v>
      </c>
    </row>
    <row r="2405" spans="10:15">
      <c r="K2405" s="153" t="s">
        <v>1674</v>
      </c>
      <c r="O2405" s="153" t="s">
        <v>846</v>
      </c>
    </row>
    <row r="2406" spans="10:15">
      <c r="K2406" s="153" t="s">
        <v>1674</v>
      </c>
      <c r="O2406" s="153" t="s">
        <v>850</v>
      </c>
    </row>
    <row r="2407" spans="10:15">
      <c r="K2407" s="153" t="s">
        <v>1674</v>
      </c>
      <c r="O2407" s="153" t="s">
        <v>854</v>
      </c>
    </row>
    <row r="2408" spans="10:15">
      <c r="J2408" s="576"/>
      <c r="K2408" s="153" t="s">
        <v>1674</v>
      </c>
      <c r="O2408" s="153" t="s">
        <v>858</v>
      </c>
    </row>
    <row r="2409" spans="10:15">
      <c r="J2409" s="576"/>
      <c r="K2409" s="153" t="s">
        <v>1674</v>
      </c>
      <c r="O2409" s="153" t="s">
        <v>862</v>
      </c>
    </row>
    <row r="2410" spans="10:15">
      <c r="J2410" s="576"/>
      <c r="K2410" s="153" t="s">
        <v>1674</v>
      </c>
      <c r="O2410" s="153" t="s">
        <v>866</v>
      </c>
    </row>
    <row r="2411" spans="10:15">
      <c r="J2411" s="576"/>
      <c r="K2411" s="153" t="s">
        <v>1674</v>
      </c>
      <c r="O2411" s="153" t="s">
        <v>870</v>
      </c>
    </row>
    <row r="2412" spans="10:15">
      <c r="J2412" s="576"/>
      <c r="K2412" s="153" t="s">
        <v>1674</v>
      </c>
      <c r="O2412" s="153" t="s">
        <v>873</v>
      </c>
    </row>
    <row r="2413" spans="10:15">
      <c r="J2413" s="576"/>
      <c r="K2413" s="153" t="s">
        <v>1674</v>
      </c>
      <c r="O2413" s="153" t="s">
        <v>877</v>
      </c>
    </row>
    <row r="2414" spans="10:15">
      <c r="J2414" s="576"/>
      <c r="K2414" s="153" t="s">
        <v>1674</v>
      </c>
      <c r="O2414" s="153" t="s">
        <v>881</v>
      </c>
    </row>
    <row r="2415" spans="10:15">
      <c r="J2415" s="576"/>
      <c r="K2415" s="153" t="s">
        <v>1674</v>
      </c>
      <c r="O2415" s="153" t="s">
        <v>885</v>
      </c>
    </row>
    <row r="2416" spans="10:15">
      <c r="J2416" s="576"/>
      <c r="K2416" s="153" t="s">
        <v>1577</v>
      </c>
      <c r="O2416" s="153" t="s">
        <v>890</v>
      </c>
    </row>
    <row r="2417" spans="10:15">
      <c r="J2417" s="576"/>
      <c r="K2417" s="153" t="s">
        <v>1577</v>
      </c>
      <c r="O2417" s="153" t="s">
        <v>894</v>
      </c>
    </row>
    <row r="2418" spans="10:15">
      <c r="J2418" s="576"/>
      <c r="K2418" s="153" t="s">
        <v>1577</v>
      </c>
      <c r="O2418" s="153" t="s">
        <v>898</v>
      </c>
    </row>
    <row r="2419" spans="10:15">
      <c r="J2419" s="576"/>
      <c r="K2419" s="153" t="s">
        <v>1577</v>
      </c>
      <c r="O2419" s="153" t="s">
        <v>902</v>
      </c>
    </row>
    <row r="2420" spans="10:15">
      <c r="J2420" s="576"/>
      <c r="K2420" s="153" t="s">
        <v>1577</v>
      </c>
      <c r="O2420" s="153" t="s">
        <v>906</v>
      </c>
    </row>
    <row r="2421" spans="10:15">
      <c r="J2421" s="576"/>
      <c r="K2421" s="153" t="s">
        <v>1577</v>
      </c>
      <c r="O2421" s="153" t="s">
        <v>910</v>
      </c>
    </row>
    <row r="2422" spans="10:15">
      <c r="J2422" s="576"/>
      <c r="K2422" s="153" t="s">
        <v>1577</v>
      </c>
      <c r="O2422" s="153" t="s">
        <v>914</v>
      </c>
    </row>
    <row r="2423" spans="10:15">
      <c r="J2423" s="576"/>
      <c r="K2423" s="153" t="s">
        <v>1577</v>
      </c>
      <c r="O2423" s="153" t="s">
        <v>919</v>
      </c>
    </row>
    <row r="2424" spans="10:15">
      <c r="K2424" s="153" t="s">
        <v>1578</v>
      </c>
      <c r="O2424" s="153" t="s">
        <v>923</v>
      </c>
    </row>
    <row r="2425" spans="10:15">
      <c r="K2425" s="153" t="s">
        <v>1577</v>
      </c>
      <c r="O2425" s="153" t="s">
        <v>928</v>
      </c>
    </row>
    <row r="2426" spans="10:15">
      <c r="K2426" s="153" t="s">
        <v>1578</v>
      </c>
      <c r="O2426" s="153" t="s">
        <v>934</v>
      </c>
    </row>
    <row r="2427" spans="10:15">
      <c r="K2427" s="153" t="s">
        <v>1577</v>
      </c>
      <c r="O2427" s="153" t="s">
        <v>938</v>
      </c>
    </row>
    <row r="2428" spans="10:15">
      <c r="K2428" s="153" t="s">
        <v>1577</v>
      </c>
      <c r="O2428" s="153" t="s">
        <v>942</v>
      </c>
    </row>
    <row r="2429" spans="10:15">
      <c r="K2429" s="153" t="s">
        <v>1776</v>
      </c>
      <c r="O2429" s="153" t="s">
        <v>947</v>
      </c>
    </row>
    <row r="2430" spans="10:15">
      <c r="K2430" s="153" t="s">
        <v>1577</v>
      </c>
      <c r="O2430" s="153" t="s">
        <v>951</v>
      </c>
    </row>
    <row r="2431" spans="10:15">
      <c r="K2431" s="153" t="s">
        <v>1577</v>
      </c>
      <c r="O2431" s="153" t="s">
        <v>955</v>
      </c>
    </row>
    <row r="2432" spans="10:15">
      <c r="K2432" s="153" t="s">
        <v>1578</v>
      </c>
      <c r="O2432" s="153" t="s">
        <v>960</v>
      </c>
    </row>
    <row r="2433" spans="11:15">
      <c r="K2433" s="153" t="s">
        <v>1577</v>
      </c>
      <c r="O2433" s="153" t="s">
        <v>964</v>
      </c>
    </row>
    <row r="2434" spans="11:15">
      <c r="K2434" s="153" t="s">
        <v>1577</v>
      </c>
      <c r="O2434" s="153" t="s">
        <v>968</v>
      </c>
    </row>
    <row r="2435" spans="11:15">
      <c r="K2435" s="153" t="s">
        <v>1577</v>
      </c>
      <c r="O2435" s="153" t="s">
        <v>973</v>
      </c>
    </row>
    <row r="2436" spans="11:15">
      <c r="K2436" s="153" t="s">
        <v>1577</v>
      </c>
      <c r="O2436" s="153" t="s">
        <v>979</v>
      </c>
    </row>
    <row r="2437" spans="11:15">
      <c r="K2437" s="153" t="s">
        <v>1577</v>
      </c>
      <c r="O2437" s="153" t="s">
        <v>983</v>
      </c>
    </row>
    <row r="2438" spans="11:15">
      <c r="K2438" s="153" t="s">
        <v>1577</v>
      </c>
      <c r="O2438" s="153" t="s">
        <v>987</v>
      </c>
    </row>
    <row r="2439" spans="11:15">
      <c r="K2439" s="153" t="s">
        <v>1578</v>
      </c>
      <c r="O2439" s="153" t="s">
        <v>992</v>
      </c>
    </row>
    <row r="2440" spans="11:15">
      <c r="K2440" s="153" t="s">
        <v>1578</v>
      </c>
      <c r="O2440" s="153" t="s">
        <v>996</v>
      </c>
    </row>
    <row r="2441" spans="11:15">
      <c r="K2441" s="153" t="s">
        <v>1578</v>
      </c>
      <c r="O2441" s="153" t="s">
        <v>1000</v>
      </c>
    </row>
    <row r="2442" spans="11:15">
      <c r="K2442" s="153" t="s">
        <v>1578</v>
      </c>
      <c r="O2442" s="153" t="s">
        <v>1005</v>
      </c>
    </row>
    <row r="2443" spans="11:15">
      <c r="K2443" s="153" t="s">
        <v>1578</v>
      </c>
      <c r="O2443" s="153" t="s">
        <v>1009</v>
      </c>
    </row>
    <row r="2444" spans="11:15">
      <c r="K2444" s="153" t="s">
        <v>1578</v>
      </c>
      <c r="O2444" s="153" t="s">
        <v>1013</v>
      </c>
    </row>
    <row r="2445" spans="11:15">
      <c r="K2445" s="153" t="s">
        <v>1578</v>
      </c>
      <c r="O2445" s="153" t="s">
        <v>1019</v>
      </c>
    </row>
    <row r="2446" spans="11:15">
      <c r="K2446" s="153" t="s">
        <v>1578</v>
      </c>
      <c r="O2446" s="153" t="s">
        <v>1023</v>
      </c>
    </row>
    <row r="2447" spans="11:15">
      <c r="K2447" s="153" t="s">
        <v>1578</v>
      </c>
      <c r="O2447" s="153" t="s">
        <v>1027</v>
      </c>
    </row>
    <row r="2448" spans="11:15">
      <c r="K2448" s="153" t="s">
        <v>1578</v>
      </c>
      <c r="O2448" s="153" t="s">
        <v>1031</v>
      </c>
    </row>
    <row r="2449" spans="11:15">
      <c r="K2449" s="153" t="s">
        <v>1577</v>
      </c>
      <c r="O2449" s="153" t="s">
        <v>1033</v>
      </c>
    </row>
    <row r="2450" spans="11:15">
      <c r="K2450" s="153" t="s">
        <v>1577</v>
      </c>
      <c r="O2450" s="153" t="s">
        <v>1035</v>
      </c>
    </row>
    <row r="2451" spans="11:15">
      <c r="K2451" s="153" t="s">
        <v>1577</v>
      </c>
      <c r="O2451" s="153" t="s">
        <v>1038</v>
      </c>
    </row>
    <row r="2452" spans="11:15">
      <c r="K2452" s="153" t="s">
        <v>1577</v>
      </c>
      <c r="O2452" s="153" t="s">
        <v>1040</v>
      </c>
    </row>
    <row r="2453" spans="11:15">
      <c r="K2453" s="153" t="s">
        <v>1577</v>
      </c>
      <c r="O2453" s="153" t="s">
        <v>1042</v>
      </c>
    </row>
    <row r="2454" spans="11:15">
      <c r="K2454" s="153" t="s">
        <v>1577</v>
      </c>
      <c r="O2454" s="153" t="s">
        <v>1044</v>
      </c>
    </row>
    <row r="2455" spans="11:15">
      <c r="K2455" s="153" t="s">
        <v>1577</v>
      </c>
      <c r="O2455" s="153" t="s">
        <v>1048</v>
      </c>
    </row>
    <row r="2456" spans="11:15">
      <c r="K2456" s="153" t="s">
        <v>1577</v>
      </c>
      <c r="O2456" s="153" t="s">
        <v>1052</v>
      </c>
    </row>
    <row r="2457" spans="11:15">
      <c r="K2457" s="153" t="s">
        <v>1577</v>
      </c>
      <c r="O2457" s="153" t="s">
        <v>1056</v>
      </c>
    </row>
    <row r="2458" spans="11:15">
      <c r="K2458" s="153" t="s">
        <v>1577</v>
      </c>
      <c r="O2458" s="153" t="s">
        <v>1060</v>
      </c>
    </row>
    <row r="2459" spans="11:15">
      <c r="K2459" s="153" t="s">
        <v>1577</v>
      </c>
      <c r="O2459" s="153" t="s">
        <v>1064</v>
      </c>
    </row>
    <row r="2460" spans="11:15">
      <c r="K2460" s="153" t="s">
        <v>1577</v>
      </c>
      <c r="O2460" s="153" t="s">
        <v>1067</v>
      </c>
    </row>
    <row r="2461" spans="11:15">
      <c r="K2461" s="153" t="s">
        <v>1577</v>
      </c>
      <c r="O2461" s="153" t="s">
        <v>1071</v>
      </c>
    </row>
    <row r="2462" spans="11:15">
      <c r="K2462" s="153" t="s">
        <v>1577</v>
      </c>
      <c r="O2462" s="153" t="s">
        <v>1075</v>
      </c>
    </row>
    <row r="2463" spans="11:15">
      <c r="K2463" s="153" t="s">
        <v>1577</v>
      </c>
      <c r="O2463" s="153" t="s">
        <v>1078</v>
      </c>
    </row>
    <row r="2464" spans="11:15">
      <c r="K2464" s="153" t="s">
        <v>1577</v>
      </c>
      <c r="O2464" s="153" t="s">
        <v>1082</v>
      </c>
    </row>
    <row r="2465" spans="11:15">
      <c r="K2465" s="153" t="s">
        <v>1577</v>
      </c>
      <c r="O2465" s="153" t="s">
        <v>1086</v>
      </c>
    </row>
    <row r="2466" spans="11:15">
      <c r="K2466" s="153" t="s">
        <v>1674</v>
      </c>
      <c r="O2466" s="153" t="s">
        <v>1821</v>
      </c>
    </row>
    <row r="2467" spans="11:15">
      <c r="K2467" s="153" t="s">
        <v>1674</v>
      </c>
      <c r="O2467" s="153" t="s">
        <v>1822</v>
      </c>
    </row>
    <row r="2468" spans="11:15">
      <c r="K2468" s="153" t="s">
        <v>1674</v>
      </c>
      <c r="O2468" s="153" t="s">
        <v>1823</v>
      </c>
    </row>
    <row r="2469" spans="11:15">
      <c r="K2469" s="153" t="s">
        <v>1674</v>
      </c>
      <c r="O2469" s="153" t="s">
        <v>1824</v>
      </c>
    </row>
    <row r="2470" spans="11:15">
      <c r="K2470" s="153" t="s">
        <v>1674</v>
      </c>
      <c r="O2470" s="153" t="s">
        <v>1825</v>
      </c>
    </row>
    <row r="2471" spans="11:15">
      <c r="K2471" s="153" t="s">
        <v>1674</v>
      </c>
      <c r="O2471" s="153" t="s">
        <v>1826</v>
      </c>
    </row>
    <row r="2472" spans="11:15">
      <c r="K2472" s="153" t="s">
        <v>1674</v>
      </c>
      <c r="O2472" s="153" t="s">
        <v>1827</v>
      </c>
    </row>
    <row r="2473" spans="11:15">
      <c r="K2473" s="153" t="s">
        <v>1674</v>
      </c>
      <c r="O2473" s="153" t="s">
        <v>1828</v>
      </c>
    </row>
    <row r="2474" spans="11:15">
      <c r="K2474" s="153" t="s">
        <v>1674</v>
      </c>
      <c r="O2474" s="153" t="s">
        <v>1829</v>
      </c>
    </row>
    <row r="2475" spans="11:15">
      <c r="K2475" s="153" t="s">
        <v>1674</v>
      </c>
      <c r="O2475" s="153" t="s">
        <v>1830</v>
      </c>
    </row>
    <row r="2476" spans="11:15">
      <c r="K2476" s="153" t="s">
        <v>1674</v>
      </c>
      <c r="O2476" s="153" t="s">
        <v>1831</v>
      </c>
    </row>
    <row r="2477" spans="11:15">
      <c r="K2477" s="153" t="s">
        <v>1674</v>
      </c>
      <c r="O2477" s="153" t="s">
        <v>1832</v>
      </c>
    </row>
    <row r="2478" spans="11:15">
      <c r="K2478" s="153" t="s">
        <v>1674</v>
      </c>
      <c r="O2478" s="153" t="s">
        <v>1833</v>
      </c>
    </row>
    <row r="2479" spans="11:15">
      <c r="K2479" s="153" t="s">
        <v>1674</v>
      </c>
      <c r="O2479" s="153" t="s">
        <v>1834</v>
      </c>
    </row>
    <row r="2480" spans="11:15">
      <c r="K2480" s="153" t="s">
        <v>1674</v>
      </c>
      <c r="O2480" s="153" t="s">
        <v>1835</v>
      </c>
    </row>
    <row r="2481" spans="11:15">
      <c r="K2481" s="153" t="s">
        <v>1674</v>
      </c>
      <c r="O2481" s="153" t="s">
        <v>1836</v>
      </c>
    </row>
    <row r="2482" spans="11:15">
      <c r="K2482" s="153" t="s">
        <v>1674</v>
      </c>
      <c r="O2482" s="153" t="s">
        <v>1837</v>
      </c>
    </row>
    <row r="2483" spans="11:15">
      <c r="K2483" s="153" t="s">
        <v>1674</v>
      </c>
      <c r="O2483" s="153" t="s">
        <v>1838</v>
      </c>
    </row>
    <row r="2484" spans="11:15">
      <c r="K2484" s="153" t="s">
        <v>1674</v>
      </c>
      <c r="O2484" s="153" t="s">
        <v>1839</v>
      </c>
    </row>
    <row r="2485" spans="11:15">
      <c r="K2485" s="153" t="s">
        <v>1674</v>
      </c>
      <c r="O2485" s="153" t="s">
        <v>1840</v>
      </c>
    </row>
    <row r="2486" spans="11:15">
      <c r="K2486" s="153" t="s">
        <v>1674</v>
      </c>
      <c r="O2486" s="153" t="s">
        <v>1841</v>
      </c>
    </row>
    <row r="2487" spans="11:15">
      <c r="K2487" s="153" t="s">
        <v>1674</v>
      </c>
      <c r="O2487" s="153" t="s">
        <v>1842</v>
      </c>
    </row>
    <row r="2488" spans="11:15">
      <c r="K2488" s="153" t="s">
        <v>1674</v>
      </c>
      <c r="O2488" s="153" t="s">
        <v>1843</v>
      </c>
    </row>
    <row r="2489" spans="11:15">
      <c r="K2489" s="153" t="s">
        <v>1674</v>
      </c>
      <c r="O2489" s="153" t="s">
        <v>1844</v>
      </c>
    </row>
    <row r="2490" spans="11:15">
      <c r="K2490" s="153" t="s">
        <v>1674</v>
      </c>
      <c r="O2490" s="153" t="s">
        <v>1845</v>
      </c>
    </row>
    <row r="2491" spans="11:15">
      <c r="K2491" s="153" t="s">
        <v>1674</v>
      </c>
      <c r="O2491" s="153" t="s">
        <v>1846</v>
      </c>
    </row>
    <row r="2492" spans="11:15">
      <c r="K2492" s="153" t="s">
        <v>1674</v>
      </c>
      <c r="O2492" s="153" t="s">
        <v>1847</v>
      </c>
    </row>
    <row r="2493" spans="11:15">
      <c r="K2493" s="153" t="s">
        <v>1674</v>
      </c>
      <c r="O2493" s="153" t="s">
        <v>1848</v>
      </c>
    </row>
    <row r="2494" spans="11:15">
      <c r="K2494" s="153" t="s">
        <v>1674</v>
      </c>
      <c r="O2494" s="153" t="s">
        <v>1849</v>
      </c>
    </row>
    <row r="2495" spans="11:15">
      <c r="K2495" s="153" t="s">
        <v>1674</v>
      </c>
      <c r="O2495" s="153" t="s">
        <v>1850</v>
      </c>
    </row>
    <row r="2496" spans="11:15">
      <c r="K2496" s="153" t="s">
        <v>1577</v>
      </c>
      <c r="O2496" s="153" t="s">
        <v>1851</v>
      </c>
    </row>
    <row r="2497" spans="11:15">
      <c r="K2497" s="153" t="s">
        <v>1577</v>
      </c>
      <c r="O2497" s="153" t="s">
        <v>1852</v>
      </c>
    </row>
    <row r="2498" spans="11:15">
      <c r="K2498" s="153" t="s">
        <v>1577</v>
      </c>
      <c r="O2498" s="153" t="s">
        <v>1853</v>
      </c>
    </row>
    <row r="2499" spans="11:15">
      <c r="K2499" s="153" t="s">
        <v>1577</v>
      </c>
      <c r="O2499" s="153" t="s">
        <v>1854</v>
      </c>
    </row>
    <row r="2500" spans="11:15">
      <c r="K2500" s="153" t="s">
        <v>1577</v>
      </c>
      <c r="O2500" s="153" t="s">
        <v>1855</v>
      </c>
    </row>
    <row r="2501" spans="11:15">
      <c r="K2501" s="153" t="s">
        <v>1577</v>
      </c>
      <c r="O2501" s="153" t="s">
        <v>1856</v>
      </c>
    </row>
    <row r="2502" spans="11:15">
      <c r="K2502" s="153" t="s">
        <v>1577</v>
      </c>
      <c r="O2502" s="153" t="s">
        <v>1857</v>
      </c>
    </row>
    <row r="2503" spans="11:15">
      <c r="K2503" s="153" t="s">
        <v>1577</v>
      </c>
      <c r="O2503" s="153" t="s">
        <v>1858</v>
      </c>
    </row>
    <row r="2504" spans="11:15">
      <c r="K2504" s="153" t="s">
        <v>1577</v>
      </c>
      <c r="O2504" s="153" t="s">
        <v>1201</v>
      </c>
    </row>
    <row r="2505" spans="11:15">
      <c r="K2505" s="153" t="s">
        <v>1577</v>
      </c>
      <c r="O2505" s="153" t="s">
        <v>1204</v>
      </c>
    </row>
    <row r="2506" spans="11:15">
      <c r="K2506" s="153" t="s">
        <v>1577</v>
      </c>
      <c r="O2506" s="153" t="s">
        <v>1859</v>
      </c>
    </row>
    <row r="2507" spans="11:15">
      <c r="K2507" s="153" t="s">
        <v>1577</v>
      </c>
      <c r="O2507" s="153" t="s">
        <v>1860</v>
      </c>
    </row>
    <row r="2508" spans="11:15">
      <c r="K2508" s="153" t="s">
        <v>1577</v>
      </c>
      <c r="O2508" s="153" t="s">
        <v>1210</v>
      </c>
    </row>
    <row r="2509" spans="11:15">
      <c r="K2509" s="153" t="s">
        <v>1577</v>
      </c>
      <c r="O2509" s="153" t="s">
        <v>1213</v>
      </c>
    </row>
    <row r="2510" spans="11:15">
      <c r="K2510" s="153" t="s">
        <v>1577</v>
      </c>
      <c r="O2510" s="153" t="s">
        <v>1861</v>
      </c>
    </row>
    <row r="2511" spans="11:15">
      <c r="K2511" s="153" t="s">
        <v>1577</v>
      </c>
      <c r="O2511" s="153" t="s">
        <v>1862</v>
      </c>
    </row>
    <row r="2512" spans="11:15">
      <c r="K2512" s="153" t="s">
        <v>1577</v>
      </c>
      <c r="O2512" s="153" t="s">
        <v>1863</v>
      </c>
    </row>
    <row r="2513" spans="11:15">
      <c r="K2513" s="153" t="s">
        <v>1577</v>
      </c>
      <c r="O2513" s="153" t="s">
        <v>1864</v>
      </c>
    </row>
    <row r="2514" spans="11:15">
      <c r="K2514" s="153" t="s">
        <v>1577</v>
      </c>
      <c r="O2514" s="153" t="s">
        <v>1865</v>
      </c>
    </row>
    <row r="2515" spans="11:15">
      <c r="K2515" s="153" t="s">
        <v>1577</v>
      </c>
      <c r="O2515" s="153" t="s">
        <v>1866</v>
      </c>
    </row>
    <row r="2516" spans="11:15">
      <c r="K2516" s="153" t="s">
        <v>1577</v>
      </c>
      <c r="O2516" s="153" t="s">
        <v>1231</v>
      </c>
    </row>
    <row r="2517" spans="11:15">
      <c r="K2517" s="153" t="s">
        <v>1577</v>
      </c>
      <c r="O2517" s="153" t="s">
        <v>1867</v>
      </c>
    </row>
    <row r="2518" spans="11:15">
      <c r="K2518" s="153" t="s">
        <v>1577</v>
      </c>
      <c r="O2518" s="153" t="s">
        <v>1868</v>
      </c>
    </row>
    <row r="2519" spans="11:15">
      <c r="K2519" s="153" t="s">
        <v>1577</v>
      </c>
      <c r="O2519" s="153" t="s">
        <v>1869</v>
      </c>
    </row>
    <row r="2520" spans="11:15">
      <c r="K2520" s="153" t="s">
        <v>1577</v>
      </c>
      <c r="O2520" s="153" t="s">
        <v>1870</v>
      </c>
    </row>
    <row r="2521" spans="11:15">
      <c r="K2521" s="153" t="s">
        <v>1577</v>
      </c>
      <c r="O2521" s="153" t="s">
        <v>1871</v>
      </c>
    </row>
    <row r="2522" spans="11:15">
      <c r="K2522" s="153" t="s">
        <v>1577</v>
      </c>
      <c r="O2522" s="153" t="s">
        <v>1249</v>
      </c>
    </row>
    <row r="2523" spans="11:15">
      <c r="K2523" s="153" t="s">
        <v>1577</v>
      </c>
      <c r="O2523" s="153" t="s">
        <v>1251</v>
      </c>
    </row>
    <row r="2524" spans="11:15">
      <c r="K2524" s="153" t="s">
        <v>1577</v>
      </c>
      <c r="O2524" s="153" t="s">
        <v>1253</v>
      </c>
    </row>
    <row r="2525" spans="11:15">
      <c r="K2525" s="153" t="s">
        <v>1577</v>
      </c>
      <c r="O2525" s="153" t="s">
        <v>1872</v>
      </c>
    </row>
    <row r="2526" spans="11:15">
      <c r="K2526" s="153" t="s">
        <v>1577</v>
      </c>
      <c r="O2526" s="153" t="s">
        <v>1257</v>
      </c>
    </row>
    <row r="2527" spans="11:15">
      <c r="K2527" s="153" t="s">
        <v>1577</v>
      </c>
      <c r="O2527" s="153" t="s">
        <v>1261</v>
      </c>
    </row>
    <row r="2528" spans="11:15">
      <c r="K2528" s="153" t="s">
        <v>1577</v>
      </c>
      <c r="O2528" s="153" t="s">
        <v>1873</v>
      </c>
    </row>
    <row r="2529" spans="11:15">
      <c r="K2529" s="153" t="s">
        <v>1577</v>
      </c>
      <c r="O2529" s="153" t="s">
        <v>1874</v>
      </c>
    </row>
    <row r="2530" spans="11:15">
      <c r="K2530" s="153" t="s">
        <v>1577</v>
      </c>
      <c r="O2530" s="153" t="s">
        <v>1875</v>
      </c>
    </row>
    <row r="2531" spans="11:15">
      <c r="K2531" s="153" t="s">
        <v>1577</v>
      </c>
      <c r="O2531" s="153" t="s">
        <v>1876</v>
      </c>
    </row>
    <row r="2532" spans="11:15">
      <c r="K2532" s="153" t="s">
        <v>1577</v>
      </c>
      <c r="O2532" s="153" t="s">
        <v>1877</v>
      </c>
    </row>
    <row r="2533" spans="11:15">
      <c r="K2533" s="153" t="s">
        <v>1577</v>
      </c>
      <c r="O2533" s="153" t="s">
        <v>1878</v>
      </c>
    </row>
    <row r="2534" spans="11:15">
      <c r="K2534" s="153" t="s">
        <v>1577</v>
      </c>
      <c r="O2534" s="153" t="s">
        <v>1285</v>
      </c>
    </row>
    <row r="2535" spans="11:15">
      <c r="K2535" s="153" t="s">
        <v>1577</v>
      </c>
      <c r="O2535" s="153" t="s">
        <v>1879</v>
      </c>
    </row>
    <row r="2536" spans="11:15">
      <c r="K2536" s="153" t="s">
        <v>1577</v>
      </c>
      <c r="O2536" s="153" t="s">
        <v>1880</v>
      </c>
    </row>
    <row r="2537" spans="11:15">
      <c r="K2537" s="153" t="s">
        <v>1577</v>
      </c>
      <c r="O2537" s="153" t="s">
        <v>1881</v>
      </c>
    </row>
    <row r="2538" spans="11:15">
      <c r="K2538" s="153" t="s">
        <v>1577</v>
      </c>
      <c r="O2538" s="153" t="s">
        <v>1882</v>
      </c>
    </row>
    <row r="2539" spans="11:15">
      <c r="K2539" s="153" t="s">
        <v>1577</v>
      </c>
      <c r="O2539" s="153" t="s">
        <v>1883</v>
      </c>
    </row>
    <row r="2540" spans="11:15">
      <c r="K2540" s="153" t="s">
        <v>1577</v>
      </c>
      <c r="O2540" s="153" t="s">
        <v>1304</v>
      </c>
    </row>
    <row r="2541" spans="11:15">
      <c r="K2541" s="153" t="s">
        <v>1577</v>
      </c>
      <c r="O2541" s="153" t="s">
        <v>1307</v>
      </c>
    </row>
    <row r="2542" spans="11:15">
      <c r="K2542" s="153" t="s">
        <v>1577</v>
      </c>
      <c r="O2542" s="153" t="s">
        <v>1884</v>
      </c>
    </row>
    <row r="2543" spans="11:15">
      <c r="K2543" s="153" t="s">
        <v>1577</v>
      </c>
      <c r="O2543" s="153" t="s">
        <v>1885</v>
      </c>
    </row>
    <row r="2544" spans="11:15">
      <c r="K2544" s="153" t="s">
        <v>1577</v>
      </c>
      <c r="O2544" s="153" t="s">
        <v>1319</v>
      </c>
    </row>
    <row r="2545" spans="11:15">
      <c r="K2545" s="153" t="s">
        <v>1577</v>
      </c>
      <c r="O2545" s="153" t="s">
        <v>1322</v>
      </c>
    </row>
    <row r="2546" spans="11:15">
      <c r="K2546" s="153" t="s">
        <v>1577</v>
      </c>
      <c r="O2546" s="153" t="s">
        <v>1886</v>
      </c>
    </row>
    <row r="2547" spans="11:15">
      <c r="K2547" s="153" t="s">
        <v>1577</v>
      </c>
      <c r="O2547" s="153" t="s">
        <v>1887</v>
      </c>
    </row>
    <row r="2548" spans="11:15">
      <c r="K2548" s="153" t="s">
        <v>1577</v>
      </c>
      <c r="O2548" s="153" t="s">
        <v>1888</v>
      </c>
    </row>
    <row r="2549" spans="11:15">
      <c r="K2549" s="153" t="s">
        <v>1577</v>
      </c>
      <c r="O2549" s="153" t="s">
        <v>1889</v>
      </c>
    </row>
    <row r="2550" spans="11:15">
      <c r="K2550" s="153" t="s">
        <v>1577</v>
      </c>
      <c r="O2550" s="153" t="s">
        <v>1890</v>
      </c>
    </row>
    <row r="2551" spans="11:15">
      <c r="K2551" s="153" t="s">
        <v>1577</v>
      </c>
      <c r="O2551" s="153" t="s">
        <v>1891</v>
      </c>
    </row>
    <row r="2552" spans="11:15">
      <c r="K2552" s="153" t="s">
        <v>1577</v>
      </c>
      <c r="O2552" s="153" t="s">
        <v>1344</v>
      </c>
    </row>
    <row r="2553" spans="11:15">
      <c r="K2553" s="153" t="s">
        <v>1577</v>
      </c>
      <c r="O2553" s="153" t="s">
        <v>1892</v>
      </c>
    </row>
    <row r="2554" spans="11:15">
      <c r="K2554" s="153" t="s">
        <v>1577</v>
      </c>
      <c r="O2554" s="153" t="s">
        <v>1893</v>
      </c>
    </row>
    <row r="2555" spans="11:15">
      <c r="K2555" s="153" t="s">
        <v>1577</v>
      </c>
      <c r="O2555" s="153" t="s">
        <v>1894</v>
      </c>
    </row>
    <row r="2556" spans="11:15">
      <c r="K2556" s="153" t="s">
        <v>1577</v>
      </c>
      <c r="O2556" s="153" t="s">
        <v>1895</v>
      </c>
    </row>
    <row r="2557" spans="11:15">
      <c r="K2557" s="153" t="s">
        <v>1577</v>
      </c>
      <c r="O2557" s="153" t="s">
        <v>1896</v>
      </c>
    </row>
    <row r="2558" spans="11:15">
      <c r="K2558" s="153" t="s">
        <v>1577</v>
      </c>
      <c r="O2558" s="153" t="s">
        <v>1352</v>
      </c>
    </row>
    <row r="2559" spans="11:15">
      <c r="K2559" s="153" t="s">
        <v>1577</v>
      </c>
      <c r="O2559" s="153" t="s">
        <v>1354</v>
      </c>
    </row>
    <row r="2560" spans="11:15">
      <c r="K2560" s="153" t="s">
        <v>1577</v>
      </c>
      <c r="O2560" s="153" t="s">
        <v>1897</v>
      </c>
    </row>
    <row r="2561" spans="11:15">
      <c r="K2561" s="153" t="s">
        <v>1577</v>
      </c>
      <c r="O2561" s="153" t="s">
        <v>1898</v>
      </c>
    </row>
    <row r="2562" spans="11:15">
      <c r="K2562" s="153" t="s">
        <v>1577</v>
      </c>
      <c r="O2562" s="153" t="s">
        <v>1358</v>
      </c>
    </row>
    <row r="2563" spans="11:15">
      <c r="K2563" s="153" t="s">
        <v>1577</v>
      </c>
      <c r="O2563" s="153" t="s">
        <v>1360</v>
      </c>
    </row>
    <row r="2564" spans="11:15">
      <c r="K2564" s="153" t="s">
        <v>1577</v>
      </c>
      <c r="O2564" s="153" t="s">
        <v>1899</v>
      </c>
    </row>
    <row r="2565" spans="11:15">
      <c r="K2565" s="153" t="s">
        <v>1577</v>
      </c>
      <c r="O2565" s="153" t="s">
        <v>1900</v>
      </c>
    </row>
    <row r="2566" spans="11:15">
      <c r="K2566" s="153" t="s">
        <v>1577</v>
      </c>
      <c r="O2566" s="153" t="s">
        <v>1901</v>
      </c>
    </row>
    <row r="2567" spans="11:15">
      <c r="K2567" s="153" t="s">
        <v>1577</v>
      </c>
      <c r="O2567" s="153" t="s">
        <v>1902</v>
      </c>
    </row>
    <row r="2568" spans="11:15">
      <c r="K2568" s="153" t="s">
        <v>1577</v>
      </c>
      <c r="O2568" s="153" t="s">
        <v>1903</v>
      </c>
    </row>
    <row r="2569" spans="11:15">
      <c r="K2569" s="153" t="s">
        <v>1577</v>
      </c>
      <c r="O2569" s="153" t="s">
        <v>1904</v>
      </c>
    </row>
    <row r="2570" spans="11:15">
      <c r="K2570" s="153" t="s">
        <v>1577</v>
      </c>
      <c r="O2570" s="153" t="s">
        <v>1374</v>
      </c>
    </row>
    <row r="2571" spans="11:15">
      <c r="K2571" s="153" t="s">
        <v>1577</v>
      </c>
      <c r="O2571" s="153" t="s">
        <v>1905</v>
      </c>
    </row>
    <row r="2572" spans="11:15">
      <c r="K2572" s="153" t="s">
        <v>1776</v>
      </c>
      <c r="O2572" s="153" t="s">
        <v>1906</v>
      </c>
    </row>
    <row r="2573" spans="11:15">
      <c r="K2573" s="153" t="s">
        <v>1577</v>
      </c>
      <c r="O2573" s="153" t="s">
        <v>1907</v>
      </c>
    </row>
    <row r="2574" spans="11:15">
      <c r="K2574" s="153" t="s">
        <v>1577</v>
      </c>
      <c r="O2574" s="153" t="s">
        <v>1908</v>
      </c>
    </row>
    <row r="2575" spans="11:15">
      <c r="K2575" s="153" t="s">
        <v>1577</v>
      </c>
      <c r="O2575" s="153" t="s">
        <v>1909</v>
      </c>
    </row>
    <row r="2576" spans="11:15">
      <c r="K2576" s="153" t="s">
        <v>1577</v>
      </c>
      <c r="O2576" s="153" t="s">
        <v>1393</v>
      </c>
    </row>
    <row r="2577" spans="11:15">
      <c r="K2577" s="153" t="s">
        <v>1577</v>
      </c>
      <c r="O2577" s="153" t="s">
        <v>1397</v>
      </c>
    </row>
    <row r="2578" spans="11:15">
      <c r="K2578" s="153" t="s">
        <v>1577</v>
      </c>
      <c r="O2578" s="153" t="s">
        <v>1910</v>
      </c>
    </row>
    <row r="2579" spans="11:15">
      <c r="K2579" s="153" t="s">
        <v>1577</v>
      </c>
      <c r="O2579" s="153" t="s">
        <v>1911</v>
      </c>
    </row>
    <row r="2580" spans="11:15">
      <c r="K2580" s="153" t="s">
        <v>1577</v>
      </c>
      <c r="O2580" s="153" t="s">
        <v>1407</v>
      </c>
    </row>
    <row r="2581" spans="11:15">
      <c r="K2581" s="153" t="s">
        <v>1577</v>
      </c>
      <c r="O2581" s="153" t="s">
        <v>1409</v>
      </c>
    </row>
    <row r="2582" spans="11:15">
      <c r="K2582" s="153" t="s">
        <v>1577</v>
      </c>
      <c r="O2582" s="153" t="s">
        <v>1912</v>
      </c>
    </row>
    <row r="2583" spans="11:15">
      <c r="K2583" s="153" t="s">
        <v>1577</v>
      </c>
      <c r="O2583" s="153" t="s">
        <v>1913</v>
      </c>
    </row>
    <row r="2584" spans="11:15">
      <c r="K2584" s="153" t="s">
        <v>1577</v>
      </c>
      <c r="O2584" s="153" t="s">
        <v>1914</v>
      </c>
    </row>
    <row r="2585" spans="11:15">
      <c r="K2585" s="153" t="s">
        <v>1577</v>
      </c>
      <c r="O2585" s="153" t="s">
        <v>1915</v>
      </c>
    </row>
    <row r="2586" spans="11:15">
      <c r="K2586" s="153" t="s">
        <v>1577</v>
      </c>
      <c r="O2586" s="153" t="s">
        <v>1916</v>
      </c>
    </row>
    <row r="2587" spans="11:15">
      <c r="K2587" s="153" t="s">
        <v>1577</v>
      </c>
      <c r="O2587" s="153" t="s">
        <v>1917</v>
      </c>
    </row>
    <row r="2588" spans="11:15">
      <c r="K2588" s="153" t="s">
        <v>1577</v>
      </c>
      <c r="O2588" s="153" t="s">
        <v>1430</v>
      </c>
    </row>
    <row r="2589" spans="11:15">
      <c r="K2589" s="153" t="s">
        <v>1577</v>
      </c>
      <c r="O2589" s="153" t="s">
        <v>1918</v>
      </c>
    </row>
    <row r="2590" spans="11:15">
      <c r="K2590" s="153" t="s">
        <v>1577</v>
      </c>
      <c r="O2590" s="153" t="s">
        <v>1919</v>
      </c>
    </row>
    <row r="2591" spans="11:15">
      <c r="K2591" s="153" t="s">
        <v>1577</v>
      </c>
      <c r="O2591" s="153" t="s">
        <v>1920</v>
      </c>
    </row>
    <row r="2592" spans="11:15">
      <c r="K2592" s="153" t="s">
        <v>1577</v>
      </c>
      <c r="O2592" s="153" t="s">
        <v>1921</v>
      </c>
    </row>
    <row r="2593" spans="11:15">
      <c r="K2593" s="153" t="s">
        <v>1577</v>
      </c>
      <c r="O2593" s="153" t="s">
        <v>1922</v>
      </c>
    </row>
    <row r="2594" spans="11:15">
      <c r="K2594" s="153" t="s">
        <v>1577</v>
      </c>
      <c r="O2594" s="153" t="s">
        <v>71</v>
      </c>
    </row>
    <row r="2595" spans="11:15">
      <c r="K2595" s="153" t="s">
        <v>1577</v>
      </c>
      <c r="O2595" s="153" t="s">
        <v>75</v>
      </c>
    </row>
    <row r="2596" spans="11:15">
      <c r="K2596" s="153" t="s">
        <v>1577</v>
      </c>
      <c r="O2596" s="153" t="s">
        <v>1923</v>
      </c>
    </row>
    <row r="2597" spans="11:15">
      <c r="K2597" s="153" t="s">
        <v>1577</v>
      </c>
      <c r="O2597" s="153" t="s">
        <v>1924</v>
      </c>
    </row>
    <row r="2598" spans="11:15">
      <c r="K2598" s="153" t="s">
        <v>1577</v>
      </c>
      <c r="O2598" s="153" t="s">
        <v>84</v>
      </c>
    </row>
    <row r="2599" spans="11:15">
      <c r="K2599" s="153" t="s">
        <v>1577</v>
      </c>
      <c r="O2599" s="153" t="s">
        <v>86</v>
      </c>
    </row>
    <row r="2600" spans="11:15">
      <c r="K2600" s="153" t="s">
        <v>1577</v>
      </c>
      <c r="O2600" s="153" t="s">
        <v>1925</v>
      </c>
    </row>
    <row r="2601" spans="11:15">
      <c r="K2601" s="153" t="s">
        <v>1577</v>
      </c>
      <c r="O2601" s="153" t="s">
        <v>1926</v>
      </c>
    </row>
    <row r="2602" spans="11:15">
      <c r="K2602" s="153" t="s">
        <v>1577</v>
      </c>
      <c r="O2602" s="153" t="s">
        <v>1927</v>
      </c>
    </row>
    <row r="2603" spans="11:15">
      <c r="K2603" s="153" t="s">
        <v>1577</v>
      </c>
      <c r="O2603" s="153" t="s">
        <v>1928</v>
      </c>
    </row>
    <row r="2604" spans="11:15">
      <c r="K2604" s="153" t="s">
        <v>1776</v>
      </c>
      <c r="O2604" s="153" t="s">
        <v>1929</v>
      </c>
    </row>
    <row r="2605" spans="11:15">
      <c r="K2605" s="153" t="s">
        <v>1776</v>
      </c>
      <c r="O2605" s="153" t="s">
        <v>1930</v>
      </c>
    </row>
    <row r="2606" spans="11:15">
      <c r="K2606" s="153" t="s">
        <v>1776</v>
      </c>
      <c r="O2606" s="153" t="s">
        <v>1931</v>
      </c>
    </row>
    <row r="2607" spans="11:15">
      <c r="K2607" s="153" t="s">
        <v>1577</v>
      </c>
      <c r="O2607" s="153" t="s">
        <v>1932</v>
      </c>
    </row>
    <row r="2608" spans="11:15">
      <c r="K2608" s="153" t="s">
        <v>1776</v>
      </c>
      <c r="O2608" s="153" t="s">
        <v>1933</v>
      </c>
    </row>
    <row r="2609" spans="11:15">
      <c r="K2609" s="153" t="s">
        <v>1577</v>
      </c>
      <c r="O2609" s="153" t="s">
        <v>1934</v>
      </c>
    </row>
    <row r="2610" spans="11:15">
      <c r="K2610" s="153" t="s">
        <v>1577</v>
      </c>
      <c r="O2610" s="153" t="s">
        <v>1935</v>
      </c>
    </row>
    <row r="2611" spans="11:15">
      <c r="K2611" s="153" t="s">
        <v>1577</v>
      </c>
      <c r="O2611" s="153" t="s">
        <v>1936</v>
      </c>
    </row>
    <row r="2612" spans="11:15">
      <c r="K2612" s="153" t="s">
        <v>1577</v>
      </c>
      <c r="O2612" s="153" t="s">
        <v>128</v>
      </c>
    </row>
    <row r="2613" spans="11:15">
      <c r="K2613" s="153" t="s">
        <v>1577</v>
      </c>
      <c r="O2613" s="153" t="s">
        <v>132</v>
      </c>
    </row>
    <row r="2614" spans="11:15">
      <c r="K2614" s="153" t="s">
        <v>1776</v>
      </c>
      <c r="O2614" s="153" t="s">
        <v>1937</v>
      </c>
    </row>
    <row r="2615" spans="11:15">
      <c r="K2615" s="153" t="s">
        <v>1577</v>
      </c>
      <c r="O2615" s="153" t="s">
        <v>1938</v>
      </c>
    </row>
    <row r="2616" spans="11:15">
      <c r="K2616" s="153" t="s">
        <v>1577</v>
      </c>
      <c r="O2616" s="153" t="s">
        <v>1939</v>
      </c>
    </row>
    <row r="2617" spans="11:15">
      <c r="K2617" s="153" t="s">
        <v>1577</v>
      </c>
      <c r="O2617" s="153" t="s">
        <v>148</v>
      </c>
    </row>
    <row r="2618" spans="11:15">
      <c r="K2618" s="153" t="s">
        <v>1577</v>
      </c>
      <c r="O2618" s="153" t="s">
        <v>150</v>
      </c>
    </row>
    <row r="2619" spans="11:15">
      <c r="K2619" s="153" t="s">
        <v>1577</v>
      </c>
      <c r="O2619" s="153" t="s">
        <v>154</v>
      </c>
    </row>
    <row r="2620" spans="11:15">
      <c r="K2620" s="153" t="s">
        <v>1577</v>
      </c>
      <c r="O2620" s="153" t="s">
        <v>1940</v>
      </c>
    </row>
    <row r="2621" spans="11:15">
      <c r="K2621" s="153" t="s">
        <v>1577</v>
      </c>
      <c r="O2621" s="153" t="s">
        <v>1941</v>
      </c>
    </row>
    <row r="2622" spans="11:15">
      <c r="K2622" s="153" t="s">
        <v>1577</v>
      </c>
      <c r="O2622" s="153" t="s">
        <v>1942</v>
      </c>
    </row>
    <row r="2623" spans="11:15">
      <c r="K2623" s="153" t="s">
        <v>1577</v>
      </c>
      <c r="O2623" s="153" t="s">
        <v>1943</v>
      </c>
    </row>
    <row r="2624" spans="11:15">
      <c r="K2624" s="153" t="s">
        <v>1577</v>
      </c>
      <c r="O2624" s="153" t="s">
        <v>1944</v>
      </c>
    </row>
    <row r="2625" spans="11:15">
      <c r="K2625" s="153" t="s">
        <v>1577</v>
      </c>
      <c r="O2625" s="153" t="s">
        <v>1945</v>
      </c>
    </row>
    <row r="2626" spans="11:15">
      <c r="K2626" s="153" t="s">
        <v>1577</v>
      </c>
      <c r="O2626" s="153" t="s">
        <v>1946</v>
      </c>
    </row>
    <row r="2627" spans="11:15">
      <c r="K2627" s="153" t="s">
        <v>1577</v>
      </c>
      <c r="O2627" s="153" t="s">
        <v>1947</v>
      </c>
    </row>
    <row r="2628" spans="11:15">
      <c r="K2628" s="153" t="s">
        <v>1577</v>
      </c>
      <c r="O2628" s="153" t="s">
        <v>1948</v>
      </c>
    </row>
    <row r="2629" spans="11:15">
      <c r="K2629" s="153" t="s">
        <v>1577</v>
      </c>
      <c r="O2629" s="153" t="s">
        <v>1949</v>
      </c>
    </row>
    <row r="2630" spans="11:15">
      <c r="K2630" s="153" t="s">
        <v>1577</v>
      </c>
      <c r="O2630" s="153" t="s">
        <v>1950</v>
      </c>
    </row>
    <row r="2631" spans="11:15">
      <c r="K2631" s="153" t="s">
        <v>1577</v>
      </c>
      <c r="O2631" s="153" t="s">
        <v>1951</v>
      </c>
    </row>
    <row r="2632" spans="11:15">
      <c r="K2632" s="153" t="s">
        <v>1577</v>
      </c>
      <c r="O2632" s="153" t="s">
        <v>193</v>
      </c>
    </row>
    <row r="2633" spans="11:15">
      <c r="K2633" s="153" t="s">
        <v>1577</v>
      </c>
      <c r="O2633" s="153" t="s">
        <v>196</v>
      </c>
    </row>
    <row r="2634" spans="11:15">
      <c r="K2634" s="153" t="s">
        <v>1577</v>
      </c>
      <c r="O2634" s="153" t="s">
        <v>1952</v>
      </c>
    </row>
    <row r="2635" spans="11:15">
      <c r="K2635" s="153" t="s">
        <v>1577</v>
      </c>
      <c r="O2635" s="153" t="s">
        <v>1953</v>
      </c>
    </row>
    <row r="2636" spans="11:15">
      <c r="K2636" s="153" t="s">
        <v>1577</v>
      </c>
      <c r="O2636" s="153" t="s">
        <v>1954</v>
      </c>
    </row>
    <row r="2637" spans="11:15">
      <c r="K2637" s="153" t="s">
        <v>1577</v>
      </c>
      <c r="O2637" s="153" t="s">
        <v>207</v>
      </c>
    </row>
    <row r="2638" spans="11:15">
      <c r="K2638" s="153" t="s">
        <v>1577</v>
      </c>
      <c r="O2638" s="153" t="s">
        <v>209</v>
      </c>
    </row>
    <row r="2639" spans="11:15">
      <c r="K2639" s="153" t="s">
        <v>1577</v>
      </c>
      <c r="O2639" s="153" t="s">
        <v>212</v>
      </c>
    </row>
    <row r="2640" spans="11:15">
      <c r="K2640" s="153" t="s">
        <v>1577</v>
      </c>
      <c r="O2640" s="153" t="s">
        <v>1955</v>
      </c>
    </row>
    <row r="2641" spans="11:15">
      <c r="K2641" s="153" t="s">
        <v>1577</v>
      </c>
      <c r="O2641" s="153" t="s">
        <v>1956</v>
      </c>
    </row>
    <row r="2642" spans="11:15">
      <c r="K2642" s="153" t="s">
        <v>1577</v>
      </c>
      <c r="O2642" s="153" t="s">
        <v>1957</v>
      </c>
    </row>
    <row r="2643" spans="11:15">
      <c r="K2643" s="153" t="s">
        <v>1577</v>
      </c>
      <c r="O2643" s="153" t="s">
        <v>1958</v>
      </c>
    </row>
    <row r="2644" spans="11:15">
      <c r="K2644" s="153" t="s">
        <v>1577</v>
      </c>
      <c r="O2644" s="153" t="s">
        <v>1959</v>
      </c>
    </row>
    <row r="2645" spans="11:15">
      <c r="K2645" s="153" t="s">
        <v>1577</v>
      </c>
      <c r="O2645" s="153" t="s">
        <v>1960</v>
      </c>
    </row>
    <row r="2646" spans="11:15">
      <c r="K2646" s="153" t="s">
        <v>1577</v>
      </c>
      <c r="O2646" s="153" t="s">
        <v>1961</v>
      </c>
    </row>
    <row r="2647" spans="11:15">
      <c r="K2647" s="153" t="s">
        <v>1577</v>
      </c>
      <c r="O2647" s="153" t="s">
        <v>1962</v>
      </c>
    </row>
    <row r="2648" spans="11:15">
      <c r="K2648" s="153" t="s">
        <v>1577</v>
      </c>
      <c r="O2648" s="153" t="s">
        <v>1963</v>
      </c>
    </row>
    <row r="2649" spans="11:15">
      <c r="K2649" s="153" t="s">
        <v>1577</v>
      </c>
      <c r="O2649" s="153" t="s">
        <v>1964</v>
      </c>
    </row>
    <row r="2650" spans="11:15">
      <c r="K2650" s="153" t="s">
        <v>1577</v>
      </c>
      <c r="O2650" s="153" t="s">
        <v>1965</v>
      </c>
    </row>
    <row r="2651" spans="11:15">
      <c r="K2651" s="153" t="s">
        <v>1577</v>
      </c>
      <c r="O2651" s="153" t="s">
        <v>1966</v>
      </c>
    </row>
    <row r="2652" spans="11:15">
      <c r="K2652" s="153" t="s">
        <v>1577</v>
      </c>
      <c r="O2652" s="153" t="s">
        <v>254</v>
      </c>
    </row>
    <row r="2653" spans="11:15">
      <c r="K2653" s="153" t="s">
        <v>1577</v>
      </c>
      <c r="O2653" s="153" t="s">
        <v>258</v>
      </c>
    </row>
    <row r="2654" spans="11:15">
      <c r="K2654" s="153" t="s">
        <v>1577</v>
      </c>
      <c r="O2654" s="153" t="s">
        <v>1967</v>
      </c>
    </row>
    <row r="2655" spans="11:15">
      <c r="K2655" s="153" t="s">
        <v>1577</v>
      </c>
      <c r="O2655" s="153" t="s">
        <v>1968</v>
      </c>
    </row>
    <row r="2656" spans="11:15">
      <c r="K2656" s="153" t="s">
        <v>1577</v>
      </c>
      <c r="O2656" s="153" t="s">
        <v>1969</v>
      </c>
    </row>
    <row r="2657" spans="11:15">
      <c r="K2657" s="153" t="s">
        <v>1577</v>
      </c>
      <c r="O2657" s="153" t="s">
        <v>273</v>
      </c>
    </row>
    <row r="2658" spans="11:15">
      <c r="K2658" s="153" t="s">
        <v>1577</v>
      </c>
      <c r="O2658" s="153" t="s">
        <v>276</v>
      </c>
    </row>
    <row r="2659" spans="11:15">
      <c r="K2659" s="153" t="s">
        <v>1577</v>
      </c>
      <c r="O2659" s="153" t="s">
        <v>280</v>
      </c>
    </row>
    <row r="2660" spans="11:15">
      <c r="K2660" s="153" t="s">
        <v>1577</v>
      </c>
      <c r="O2660" s="153" t="s">
        <v>1970</v>
      </c>
    </row>
    <row r="2661" spans="11:15">
      <c r="K2661" s="153" t="s">
        <v>1577</v>
      </c>
      <c r="O2661" s="153" t="s">
        <v>1971</v>
      </c>
    </row>
    <row r="2662" spans="11:15">
      <c r="K2662" s="153" t="s">
        <v>1577</v>
      </c>
      <c r="O2662" s="153" t="s">
        <v>1972</v>
      </c>
    </row>
    <row r="2663" spans="11:15">
      <c r="K2663" s="153" t="s">
        <v>1577</v>
      </c>
      <c r="O2663" s="153" t="s">
        <v>1973</v>
      </c>
    </row>
    <row r="2664" spans="11:15">
      <c r="K2664" s="153" t="s">
        <v>1577</v>
      </c>
      <c r="O2664" s="153" t="s">
        <v>1974</v>
      </c>
    </row>
    <row r="2665" spans="11:15">
      <c r="K2665" s="153" t="s">
        <v>1577</v>
      </c>
      <c r="O2665" s="153" t="s">
        <v>1975</v>
      </c>
    </row>
    <row r="2666" spans="11:15">
      <c r="K2666" s="153" t="s">
        <v>1577</v>
      </c>
      <c r="O2666" s="153" t="s">
        <v>1976</v>
      </c>
    </row>
    <row r="2667" spans="11:15">
      <c r="K2667" s="153" t="s">
        <v>1577</v>
      </c>
      <c r="O2667" s="153" t="s">
        <v>1977</v>
      </c>
    </row>
    <row r="2668" spans="11:15">
      <c r="K2668" s="153" t="s">
        <v>1577</v>
      </c>
      <c r="O2668" s="153" t="s">
        <v>1978</v>
      </c>
    </row>
    <row r="2669" spans="11:15">
      <c r="K2669" s="153" t="s">
        <v>1577</v>
      </c>
      <c r="O2669" s="153" t="s">
        <v>1979</v>
      </c>
    </row>
    <row r="2670" spans="11:15">
      <c r="K2670" s="153" t="s">
        <v>1577</v>
      </c>
      <c r="O2670" s="153" t="s">
        <v>1980</v>
      </c>
    </row>
    <row r="2671" spans="11:15">
      <c r="K2671" s="153" t="s">
        <v>1577</v>
      </c>
      <c r="O2671" s="153" t="s">
        <v>1981</v>
      </c>
    </row>
    <row r="2672" spans="11:15">
      <c r="K2672" s="153" t="s">
        <v>1577</v>
      </c>
      <c r="O2672" s="153" t="s">
        <v>1982</v>
      </c>
    </row>
    <row r="2673" spans="11:15">
      <c r="K2673" s="153" t="s">
        <v>1577</v>
      </c>
      <c r="O2673" s="153" t="s">
        <v>1983</v>
      </c>
    </row>
    <row r="2674" spans="11:15">
      <c r="K2674" s="153" t="s">
        <v>1577</v>
      </c>
      <c r="O2674" s="153" t="s">
        <v>333</v>
      </c>
    </row>
    <row r="2675" spans="11:15">
      <c r="K2675" s="153" t="s">
        <v>1577</v>
      </c>
      <c r="O2675" s="153" t="s">
        <v>337</v>
      </c>
    </row>
    <row r="2676" spans="11:15">
      <c r="K2676" s="153" t="s">
        <v>1577</v>
      </c>
      <c r="O2676" s="153" t="s">
        <v>1984</v>
      </c>
    </row>
    <row r="2677" spans="11:15">
      <c r="K2677" s="153" t="s">
        <v>1577</v>
      </c>
      <c r="O2677" s="153" t="s">
        <v>1985</v>
      </c>
    </row>
    <row r="2678" spans="11:15">
      <c r="K2678" s="153" t="s">
        <v>1577</v>
      </c>
      <c r="O2678" s="153" t="s">
        <v>1986</v>
      </c>
    </row>
    <row r="2679" spans="11:15">
      <c r="K2679" s="153" t="s">
        <v>1577</v>
      </c>
      <c r="O2679" s="153" t="s">
        <v>351</v>
      </c>
    </row>
    <row r="2680" spans="11:15">
      <c r="K2680" s="153" t="s">
        <v>1577</v>
      </c>
      <c r="O2680" s="153" t="s">
        <v>354</v>
      </c>
    </row>
    <row r="2681" spans="11:15">
      <c r="K2681" s="153" t="s">
        <v>1577</v>
      </c>
      <c r="O2681" s="153" t="s">
        <v>358</v>
      </c>
    </row>
    <row r="2682" spans="11:15">
      <c r="K2682" s="153" t="s">
        <v>1577</v>
      </c>
      <c r="O2682" s="153" t="s">
        <v>1987</v>
      </c>
    </row>
    <row r="2683" spans="11:15">
      <c r="K2683" s="153" t="s">
        <v>1577</v>
      </c>
      <c r="O2683" s="153" t="s">
        <v>1988</v>
      </c>
    </row>
    <row r="2684" spans="11:15">
      <c r="K2684" s="153" t="s">
        <v>1577</v>
      </c>
      <c r="O2684" s="153" t="s">
        <v>1989</v>
      </c>
    </row>
    <row r="2685" spans="11:15">
      <c r="K2685" s="153" t="s">
        <v>1577</v>
      </c>
      <c r="O2685" s="153" t="s">
        <v>1990</v>
      </c>
    </row>
    <row r="2686" spans="11:15">
      <c r="K2686" s="153" t="s">
        <v>1674</v>
      </c>
      <c r="O2686" s="153" t="s">
        <v>375</v>
      </c>
    </row>
    <row r="2687" spans="11:15">
      <c r="K2687" s="153" t="s">
        <v>1674</v>
      </c>
      <c r="O2687" s="153" t="s">
        <v>378</v>
      </c>
    </row>
    <row r="2688" spans="11:15">
      <c r="K2688" s="153" t="s">
        <v>1674</v>
      </c>
      <c r="O2688" s="153" t="s">
        <v>381</v>
      </c>
    </row>
    <row r="2689" spans="10:15">
      <c r="K2689" s="153" t="s">
        <v>1674</v>
      </c>
      <c r="O2689" s="153" t="s">
        <v>384</v>
      </c>
    </row>
    <row r="2690" spans="10:15">
      <c r="K2690" s="153" t="s">
        <v>1674</v>
      </c>
      <c r="O2690" s="153" t="s">
        <v>385</v>
      </c>
    </row>
    <row r="2691" spans="10:15">
      <c r="K2691" s="153" t="s">
        <v>1674</v>
      </c>
      <c r="O2691" s="153" t="s">
        <v>388</v>
      </c>
    </row>
    <row r="2692" spans="10:15">
      <c r="K2692" s="153" t="s">
        <v>1674</v>
      </c>
      <c r="O2692" s="153" t="s">
        <v>391</v>
      </c>
    </row>
    <row r="2693" spans="10:15">
      <c r="K2693" s="153" t="s">
        <v>1674</v>
      </c>
      <c r="O2693" s="153" t="s">
        <v>394</v>
      </c>
    </row>
    <row r="2694" spans="10:15">
      <c r="K2694" s="153" t="s">
        <v>1674</v>
      </c>
      <c r="O2694" s="153" t="s">
        <v>397</v>
      </c>
    </row>
    <row r="2695" spans="10:15">
      <c r="K2695" s="153" t="s">
        <v>1674</v>
      </c>
      <c r="O2695" s="153" t="s">
        <v>400</v>
      </c>
    </row>
    <row r="2696" spans="10:15">
      <c r="K2696" s="153" t="s">
        <v>1674</v>
      </c>
      <c r="O2696" s="153" t="s">
        <v>403</v>
      </c>
    </row>
    <row r="2697" spans="10:15">
      <c r="J2697" s="576"/>
      <c r="K2697" s="153" t="s">
        <v>1674</v>
      </c>
      <c r="O2697" s="153" t="s">
        <v>404</v>
      </c>
    </row>
    <row r="2698" spans="10:15">
      <c r="J2698" s="576"/>
      <c r="K2698" s="153" t="s">
        <v>1674</v>
      </c>
      <c r="O2698" s="153" t="s">
        <v>407</v>
      </c>
    </row>
    <row r="2699" spans="10:15">
      <c r="J2699" s="576"/>
      <c r="K2699" s="153" t="s">
        <v>1674</v>
      </c>
      <c r="O2699" s="153" t="s">
        <v>409</v>
      </c>
    </row>
    <row r="2700" spans="10:15">
      <c r="J2700" s="576"/>
      <c r="K2700" s="153" t="s">
        <v>1674</v>
      </c>
      <c r="O2700" s="153" t="s">
        <v>412</v>
      </c>
    </row>
    <row r="2701" spans="10:15">
      <c r="J2701" s="576"/>
      <c r="K2701" s="153" t="s">
        <v>1674</v>
      </c>
      <c r="O2701" s="153" t="s">
        <v>413</v>
      </c>
    </row>
    <row r="2702" spans="10:15">
      <c r="J2702" s="576"/>
      <c r="K2702" s="153" t="s">
        <v>1674</v>
      </c>
      <c r="O2702" s="153" t="s">
        <v>416</v>
      </c>
    </row>
    <row r="2703" spans="10:15">
      <c r="J2703" s="576"/>
      <c r="K2703" s="153" t="s">
        <v>1674</v>
      </c>
      <c r="O2703" s="153" t="s">
        <v>419</v>
      </c>
    </row>
    <row r="2704" spans="10:15">
      <c r="J2704" s="576"/>
      <c r="K2704" s="153" t="s">
        <v>1674</v>
      </c>
      <c r="O2704" s="153" t="s">
        <v>422</v>
      </c>
    </row>
    <row r="2705" spans="10:15">
      <c r="J2705" s="576"/>
      <c r="K2705" s="153" t="s">
        <v>1674</v>
      </c>
      <c r="O2705" s="153" t="s">
        <v>425</v>
      </c>
    </row>
    <row r="2706" spans="10:15">
      <c r="J2706" s="576"/>
      <c r="K2706" s="153" t="s">
        <v>1674</v>
      </c>
      <c r="O2706" s="153" t="s">
        <v>428</v>
      </c>
    </row>
    <row r="2707" spans="10:15">
      <c r="J2707" s="576"/>
      <c r="K2707" s="153" t="s">
        <v>1674</v>
      </c>
      <c r="O2707" s="153" t="s">
        <v>431</v>
      </c>
    </row>
    <row r="2708" spans="10:15">
      <c r="J2708" s="576"/>
      <c r="K2708" s="153" t="s">
        <v>1674</v>
      </c>
      <c r="O2708" s="153" t="s">
        <v>432</v>
      </c>
    </row>
    <row r="2709" spans="10:15">
      <c r="J2709" s="576"/>
      <c r="K2709" s="153" t="s">
        <v>1674</v>
      </c>
      <c r="O2709" s="153" t="s">
        <v>435</v>
      </c>
    </row>
    <row r="2710" spans="10:15">
      <c r="J2710" s="576"/>
      <c r="K2710" s="153" t="s">
        <v>1674</v>
      </c>
      <c r="O2710" s="153" t="s">
        <v>438</v>
      </c>
    </row>
    <row r="2711" spans="10:15">
      <c r="J2711" s="576"/>
      <c r="K2711" s="153" t="s">
        <v>1674</v>
      </c>
      <c r="O2711" s="153" t="s">
        <v>441</v>
      </c>
    </row>
    <row r="2712" spans="10:15">
      <c r="J2712" s="576"/>
      <c r="K2712" s="153" t="s">
        <v>1674</v>
      </c>
      <c r="O2712" s="153" t="s">
        <v>444</v>
      </c>
    </row>
    <row r="2713" spans="10:15">
      <c r="K2713" s="153" t="s">
        <v>1674</v>
      </c>
      <c r="O2713" s="153" t="s">
        <v>447</v>
      </c>
    </row>
    <row r="2714" spans="10:15">
      <c r="K2714" s="153" t="s">
        <v>1674</v>
      </c>
      <c r="O2714" s="153" t="s">
        <v>450</v>
      </c>
    </row>
    <row r="2715" spans="10:15">
      <c r="K2715" s="153" t="s">
        <v>1674</v>
      </c>
      <c r="O2715" s="153" t="s">
        <v>451</v>
      </c>
    </row>
    <row r="2716" spans="10:15">
      <c r="K2716" s="153" t="s">
        <v>1674</v>
      </c>
      <c r="O2716" s="153" t="s">
        <v>454</v>
      </c>
    </row>
    <row r="2717" spans="10:15">
      <c r="K2717" s="153" t="s">
        <v>1674</v>
      </c>
      <c r="O2717" s="153" t="s">
        <v>457</v>
      </c>
    </row>
    <row r="2718" spans="10:15">
      <c r="K2718" s="153" t="s">
        <v>1674</v>
      </c>
      <c r="O2718" s="153" t="s">
        <v>460</v>
      </c>
    </row>
    <row r="2719" spans="10:15">
      <c r="K2719" s="153" t="s">
        <v>1674</v>
      </c>
      <c r="O2719" s="153" t="s">
        <v>461</v>
      </c>
    </row>
    <row r="2720" spans="10:15">
      <c r="K2720" s="153" t="s">
        <v>1674</v>
      </c>
      <c r="O2720" s="153" t="s">
        <v>464</v>
      </c>
    </row>
    <row r="2721" spans="11:15">
      <c r="K2721" s="153" t="s">
        <v>1674</v>
      </c>
      <c r="O2721" s="153" t="s">
        <v>467</v>
      </c>
    </row>
    <row r="2722" spans="11:15">
      <c r="K2722" s="153" t="s">
        <v>1674</v>
      </c>
      <c r="O2722" s="153" t="s">
        <v>469</v>
      </c>
    </row>
    <row r="2723" spans="11:15">
      <c r="K2723" s="153" t="s">
        <v>1674</v>
      </c>
      <c r="O2723" s="153" t="s">
        <v>471</v>
      </c>
    </row>
    <row r="2724" spans="11:15">
      <c r="K2724" s="153" t="s">
        <v>1674</v>
      </c>
      <c r="O2724" s="153" t="s">
        <v>1285</v>
      </c>
    </row>
    <row r="2725" spans="11:15">
      <c r="K2725" s="153" t="s">
        <v>1674</v>
      </c>
      <c r="O2725" s="153" t="s">
        <v>474</v>
      </c>
    </row>
    <row r="2726" spans="11:15">
      <c r="K2726" s="153" t="s">
        <v>1674</v>
      </c>
      <c r="O2726" s="153" t="s">
        <v>475</v>
      </c>
    </row>
    <row r="2727" spans="11:15">
      <c r="K2727" s="153" t="s">
        <v>1674</v>
      </c>
      <c r="O2727" s="153" t="s">
        <v>477</v>
      </c>
    </row>
    <row r="2728" spans="11:15">
      <c r="K2728" s="153" t="s">
        <v>1674</v>
      </c>
      <c r="O2728" s="153" t="s">
        <v>479</v>
      </c>
    </row>
    <row r="2729" spans="11:15">
      <c r="K2729" s="153" t="s">
        <v>1674</v>
      </c>
      <c r="O2729" s="153" t="s">
        <v>481</v>
      </c>
    </row>
    <row r="2730" spans="11:15">
      <c r="K2730" s="153" t="s">
        <v>1674</v>
      </c>
      <c r="O2730" s="153" t="s">
        <v>483</v>
      </c>
    </row>
    <row r="2731" spans="11:15">
      <c r="K2731" s="153" t="s">
        <v>1674</v>
      </c>
      <c r="O2731" s="153" t="s">
        <v>485</v>
      </c>
    </row>
    <row r="2732" spans="11:15">
      <c r="K2732" s="153" t="s">
        <v>1674</v>
      </c>
      <c r="O2732" s="153" t="s">
        <v>487</v>
      </c>
    </row>
    <row r="2733" spans="11:15">
      <c r="K2733" s="153" t="s">
        <v>1674</v>
      </c>
      <c r="O2733" s="153" t="s">
        <v>488</v>
      </c>
    </row>
    <row r="2734" spans="11:15">
      <c r="K2734" s="153" t="s">
        <v>1674</v>
      </c>
      <c r="O2734" s="153" t="s">
        <v>490</v>
      </c>
    </row>
    <row r="2735" spans="11:15">
      <c r="K2735" s="153" t="s">
        <v>1674</v>
      </c>
      <c r="O2735" s="153" t="s">
        <v>492</v>
      </c>
    </row>
    <row r="2736" spans="11:15">
      <c r="K2736" s="153" t="s">
        <v>1674</v>
      </c>
      <c r="O2736" s="153" t="s">
        <v>494</v>
      </c>
    </row>
    <row r="2737" spans="11:15">
      <c r="K2737" s="153" t="s">
        <v>1674</v>
      </c>
      <c r="O2737" s="153" t="s">
        <v>495</v>
      </c>
    </row>
    <row r="2738" spans="11:15">
      <c r="K2738" s="153" t="s">
        <v>1674</v>
      </c>
      <c r="O2738" s="153" t="s">
        <v>497</v>
      </c>
    </row>
    <row r="2739" spans="11:15">
      <c r="K2739" s="153" t="s">
        <v>1674</v>
      </c>
      <c r="O2739" s="153" t="s">
        <v>499</v>
      </c>
    </row>
    <row r="2740" spans="11:15">
      <c r="K2740" s="153" t="s">
        <v>1674</v>
      </c>
      <c r="O2740" s="153" t="s">
        <v>502</v>
      </c>
    </row>
    <row r="2741" spans="11:15">
      <c r="K2741" s="153" t="s">
        <v>1674</v>
      </c>
      <c r="O2741" s="153" t="s">
        <v>505</v>
      </c>
    </row>
    <row r="2742" spans="11:15">
      <c r="K2742" s="153" t="s">
        <v>1674</v>
      </c>
      <c r="O2742" s="153" t="s">
        <v>1344</v>
      </c>
    </row>
    <row r="2743" spans="11:15">
      <c r="K2743" s="153" t="s">
        <v>1674</v>
      </c>
      <c r="O2743" s="153" t="s">
        <v>510</v>
      </c>
    </row>
    <row r="2744" spans="11:15">
      <c r="K2744" s="153" t="s">
        <v>1674</v>
      </c>
      <c r="O2744" s="153" t="s">
        <v>511</v>
      </c>
    </row>
    <row r="2745" spans="11:15">
      <c r="K2745" s="153" t="s">
        <v>1674</v>
      </c>
      <c r="O2745" s="153" t="s">
        <v>514</v>
      </c>
    </row>
    <row r="2746" spans="11:15">
      <c r="K2746" s="153" t="s">
        <v>1674</v>
      </c>
      <c r="O2746" s="153" t="s">
        <v>517</v>
      </c>
    </row>
    <row r="2747" spans="11:15">
      <c r="K2747" s="153" t="s">
        <v>1674</v>
      </c>
      <c r="O2747" s="153" t="s">
        <v>520</v>
      </c>
    </row>
    <row r="2748" spans="11:15">
      <c r="K2748" s="153" t="s">
        <v>1674</v>
      </c>
      <c r="O2748" s="153" t="s">
        <v>523</v>
      </c>
    </row>
    <row r="2749" spans="11:15">
      <c r="K2749" s="153" t="s">
        <v>1674</v>
      </c>
      <c r="O2749" s="153" t="s">
        <v>526</v>
      </c>
    </row>
    <row r="2750" spans="11:15">
      <c r="K2750" s="153" t="s">
        <v>1674</v>
      </c>
      <c r="O2750" s="153" t="s">
        <v>529</v>
      </c>
    </row>
    <row r="2751" spans="11:15">
      <c r="K2751" s="153" t="s">
        <v>1674</v>
      </c>
      <c r="O2751" s="153" t="s">
        <v>530</v>
      </c>
    </row>
    <row r="2752" spans="11:15">
      <c r="K2752" s="153" t="s">
        <v>1674</v>
      </c>
      <c r="O2752" s="153" t="s">
        <v>533</v>
      </c>
    </row>
    <row r="2753" spans="11:15">
      <c r="K2753" s="153" t="s">
        <v>1674</v>
      </c>
      <c r="O2753" s="153" t="s">
        <v>534</v>
      </c>
    </row>
    <row r="2754" spans="11:15">
      <c r="K2754" s="153" t="s">
        <v>1674</v>
      </c>
      <c r="O2754" s="153" t="s">
        <v>535</v>
      </c>
    </row>
    <row r="2755" spans="11:15">
      <c r="K2755" s="153" t="s">
        <v>1674</v>
      </c>
      <c r="O2755" s="153" t="s">
        <v>536</v>
      </c>
    </row>
    <row r="2756" spans="11:15">
      <c r="K2756" s="153" t="s">
        <v>1674</v>
      </c>
      <c r="O2756" s="153" t="s">
        <v>539</v>
      </c>
    </row>
    <row r="2757" spans="11:15">
      <c r="K2757" s="153" t="s">
        <v>1674</v>
      </c>
      <c r="O2757" s="153" t="s">
        <v>542</v>
      </c>
    </row>
    <row r="2758" spans="11:15">
      <c r="K2758" s="153" t="s">
        <v>1674</v>
      </c>
      <c r="O2758" s="153" t="s">
        <v>545</v>
      </c>
    </row>
    <row r="2759" spans="11:15">
      <c r="K2759" s="153" t="s">
        <v>1674</v>
      </c>
      <c r="O2759" s="153" t="s">
        <v>548</v>
      </c>
    </row>
    <row r="2760" spans="11:15">
      <c r="K2760" s="153" t="s">
        <v>1674</v>
      </c>
      <c r="O2760" s="153" t="s">
        <v>1374</v>
      </c>
    </row>
    <row r="2761" spans="11:15">
      <c r="K2761" s="153" t="s">
        <v>1674</v>
      </c>
      <c r="O2761" s="153" t="s">
        <v>553</v>
      </c>
    </row>
    <row r="2762" spans="11:15">
      <c r="K2762" s="153" t="s">
        <v>1674</v>
      </c>
      <c r="O2762" s="153" t="s">
        <v>554</v>
      </c>
    </row>
    <row r="2763" spans="11:15">
      <c r="K2763" s="153" t="s">
        <v>1674</v>
      </c>
      <c r="O2763" s="153" t="s">
        <v>557</v>
      </c>
    </row>
    <row r="2764" spans="11:15">
      <c r="K2764" s="153" t="s">
        <v>1674</v>
      </c>
      <c r="O2764" s="153" t="s">
        <v>560</v>
      </c>
    </row>
    <row r="2765" spans="11:15">
      <c r="K2765" s="153" t="s">
        <v>1674</v>
      </c>
      <c r="O2765" s="153" t="s">
        <v>563</v>
      </c>
    </row>
    <row r="2766" spans="11:15">
      <c r="K2766" s="153" t="s">
        <v>1674</v>
      </c>
      <c r="O2766" s="153" t="s">
        <v>566</v>
      </c>
    </row>
    <row r="2767" spans="11:15">
      <c r="K2767" s="153" t="s">
        <v>1674</v>
      </c>
      <c r="O2767" s="153" t="s">
        <v>569</v>
      </c>
    </row>
    <row r="2768" spans="11:15">
      <c r="K2768" s="153" t="s">
        <v>1674</v>
      </c>
      <c r="O2768" s="153" t="s">
        <v>572</v>
      </c>
    </row>
    <row r="2769" spans="11:15">
      <c r="K2769" s="153" t="s">
        <v>1674</v>
      </c>
      <c r="O2769" s="153" t="s">
        <v>573</v>
      </c>
    </row>
    <row r="2770" spans="11:15">
      <c r="K2770" s="153" t="s">
        <v>1674</v>
      </c>
      <c r="O2770" s="153" t="s">
        <v>576</v>
      </c>
    </row>
    <row r="2771" spans="11:15">
      <c r="K2771" s="153" t="s">
        <v>1674</v>
      </c>
      <c r="O2771" s="153" t="s">
        <v>577</v>
      </c>
    </row>
    <row r="2772" spans="11:15">
      <c r="K2772" s="153" t="s">
        <v>1674</v>
      </c>
      <c r="O2772" s="153" t="s">
        <v>578</v>
      </c>
    </row>
    <row r="2773" spans="11:15">
      <c r="K2773" s="153" t="s">
        <v>1674</v>
      </c>
      <c r="O2773" s="153" t="s">
        <v>579</v>
      </c>
    </row>
    <row r="2774" spans="11:15">
      <c r="K2774" s="153" t="s">
        <v>1674</v>
      </c>
      <c r="O2774" s="153" t="s">
        <v>582</v>
      </c>
    </row>
    <row r="2775" spans="11:15">
      <c r="K2775" s="153" t="s">
        <v>1674</v>
      </c>
      <c r="O2775" s="153" t="s">
        <v>585</v>
      </c>
    </row>
    <row r="2776" spans="11:15">
      <c r="K2776" s="153" t="s">
        <v>1674</v>
      </c>
      <c r="O2776" s="153" t="s">
        <v>588</v>
      </c>
    </row>
    <row r="2777" spans="11:15">
      <c r="K2777" s="153" t="s">
        <v>1674</v>
      </c>
      <c r="O2777" s="153" t="s">
        <v>591</v>
      </c>
    </row>
    <row r="2778" spans="11:15">
      <c r="K2778" s="153" t="s">
        <v>1674</v>
      </c>
      <c r="O2778" s="153" t="s">
        <v>1430</v>
      </c>
    </row>
    <row r="2779" spans="11:15">
      <c r="K2779" s="153" t="s">
        <v>1674</v>
      </c>
      <c r="O2779" s="153" t="s">
        <v>596</v>
      </c>
    </row>
    <row r="2780" spans="11:15">
      <c r="K2780" s="153" t="s">
        <v>1674</v>
      </c>
      <c r="O2780" s="153" t="s">
        <v>597</v>
      </c>
    </row>
    <row r="2781" spans="11:15">
      <c r="K2781" s="153" t="s">
        <v>1674</v>
      </c>
      <c r="O2781" s="153" t="s">
        <v>600</v>
      </c>
    </row>
    <row r="2782" spans="11:15">
      <c r="K2782" s="153" t="s">
        <v>1674</v>
      </c>
      <c r="O2782" s="153" t="s">
        <v>603</v>
      </c>
    </row>
    <row r="2783" spans="11:15">
      <c r="K2783" s="153" t="s">
        <v>1674</v>
      </c>
      <c r="O2783" s="153" t="s">
        <v>606</v>
      </c>
    </row>
    <row r="2784" spans="11:15">
      <c r="K2784" s="153" t="s">
        <v>1674</v>
      </c>
      <c r="O2784" s="153" t="s">
        <v>609</v>
      </c>
    </row>
    <row r="2785" spans="11:15">
      <c r="K2785" s="153" t="s">
        <v>1674</v>
      </c>
      <c r="O2785" s="153" t="s">
        <v>612</v>
      </c>
    </row>
    <row r="2786" spans="11:15">
      <c r="K2786" s="153" t="s">
        <v>1674</v>
      </c>
      <c r="O2786" s="153" t="s">
        <v>615</v>
      </c>
    </row>
    <row r="2787" spans="11:15">
      <c r="K2787" s="153" t="s">
        <v>1674</v>
      </c>
      <c r="O2787" s="153" t="s">
        <v>616</v>
      </c>
    </row>
    <row r="2788" spans="11:15">
      <c r="K2788" s="153" t="s">
        <v>1674</v>
      </c>
      <c r="O2788" s="153" t="s">
        <v>619</v>
      </c>
    </row>
    <row r="2789" spans="11:15">
      <c r="K2789" s="153" t="s">
        <v>1674</v>
      </c>
      <c r="O2789" s="153" t="s">
        <v>620</v>
      </c>
    </row>
    <row r="2790" spans="11:15">
      <c r="K2790" s="153" t="s">
        <v>1674</v>
      </c>
      <c r="O2790" s="153" t="s">
        <v>622</v>
      </c>
    </row>
    <row r="2791" spans="11:15">
      <c r="K2791" s="153" t="s">
        <v>1674</v>
      </c>
      <c r="O2791" s="153" t="s">
        <v>623</v>
      </c>
    </row>
    <row r="2792" spans="11:15">
      <c r="K2792" s="153" t="s">
        <v>1674</v>
      </c>
      <c r="O2792" s="153" t="s">
        <v>626</v>
      </c>
    </row>
    <row r="2793" spans="11:15">
      <c r="K2793" s="153" t="s">
        <v>1674</v>
      </c>
      <c r="O2793" s="153" t="s">
        <v>629</v>
      </c>
    </row>
    <row r="2794" spans="11:15">
      <c r="K2794" s="153" t="s">
        <v>1674</v>
      </c>
      <c r="O2794" s="153" t="s">
        <v>632</v>
      </c>
    </row>
    <row r="2795" spans="11:15">
      <c r="K2795" s="153" t="s">
        <v>1674</v>
      </c>
      <c r="O2795" s="153" t="s">
        <v>635</v>
      </c>
    </row>
    <row r="2796" spans="11:15">
      <c r="K2796" s="153" t="s">
        <v>1674</v>
      </c>
      <c r="O2796" s="153" t="s">
        <v>638</v>
      </c>
    </row>
    <row r="2797" spans="11:15">
      <c r="K2797" s="153" t="s">
        <v>1674</v>
      </c>
      <c r="O2797" s="153" t="s">
        <v>641</v>
      </c>
    </row>
    <row r="2798" spans="11:15">
      <c r="K2798" s="153" t="s">
        <v>1674</v>
      </c>
      <c r="O2798" s="153" t="s">
        <v>642</v>
      </c>
    </row>
    <row r="2799" spans="11:15">
      <c r="K2799" s="153" t="s">
        <v>1674</v>
      </c>
      <c r="O2799" s="153" t="s">
        <v>645</v>
      </c>
    </row>
    <row r="2800" spans="11:15">
      <c r="K2800" s="153" t="s">
        <v>1674</v>
      </c>
      <c r="O2800" s="153" t="s">
        <v>648</v>
      </c>
    </row>
    <row r="2801" spans="11:15">
      <c r="K2801" s="153" t="s">
        <v>1674</v>
      </c>
      <c r="O2801" s="153" t="s">
        <v>651</v>
      </c>
    </row>
    <row r="2802" spans="11:15">
      <c r="K2802" s="153" t="s">
        <v>1674</v>
      </c>
      <c r="O2802" s="153" t="s">
        <v>654</v>
      </c>
    </row>
    <row r="2803" spans="11:15">
      <c r="K2803" s="153" t="s">
        <v>1674</v>
      </c>
      <c r="O2803" s="153" t="s">
        <v>657</v>
      </c>
    </row>
    <row r="2804" spans="11:15">
      <c r="K2804" s="153" t="s">
        <v>1674</v>
      </c>
      <c r="O2804" s="153" t="s">
        <v>660</v>
      </c>
    </row>
    <row r="2805" spans="11:15">
      <c r="K2805" s="153" t="s">
        <v>1674</v>
      </c>
      <c r="O2805" s="153" t="s">
        <v>661</v>
      </c>
    </row>
    <row r="2806" spans="11:15">
      <c r="K2806" s="153" t="s">
        <v>1674</v>
      </c>
      <c r="O2806" s="153" t="s">
        <v>664</v>
      </c>
    </row>
    <row r="2807" spans="11:15">
      <c r="K2807" s="153" t="s">
        <v>1674</v>
      </c>
      <c r="O2807" s="153" t="s">
        <v>667</v>
      </c>
    </row>
    <row r="2808" spans="11:15">
      <c r="K2808" s="153" t="s">
        <v>1674</v>
      </c>
      <c r="O2808" s="153" t="s">
        <v>668</v>
      </c>
    </row>
    <row r="2809" spans="11:15">
      <c r="K2809" s="153" t="s">
        <v>1674</v>
      </c>
      <c r="O2809" s="153" t="s">
        <v>671</v>
      </c>
    </row>
    <row r="2810" spans="11:15">
      <c r="K2810" s="153" t="s">
        <v>1674</v>
      </c>
      <c r="O2810" s="153" t="s">
        <v>672</v>
      </c>
    </row>
    <row r="2811" spans="11:15">
      <c r="K2811" s="153" t="s">
        <v>1674</v>
      </c>
      <c r="O2811" s="153" t="s">
        <v>673</v>
      </c>
    </row>
    <row r="2812" spans="11:15">
      <c r="K2812" s="153" t="s">
        <v>1674</v>
      </c>
      <c r="O2812" s="153" t="s">
        <v>676</v>
      </c>
    </row>
    <row r="2813" spans="11:15">
      <c r="K2813" s="153" t="s">
        <v>1674</v>
      </c>
      <c r="O2813" s="153" t="s">
        <v>679</v>
      </c>
    </row>
    <row r="2814" spans="11:15">
      <c r="K2814" s="153" t="s">
        <v>1674</v>
      </c>
      <c r="O2814" s="153" t="s">
        <v>682</v>
      </c>
    </row>
    <row r="2815" spans="11:15">
      <c r="K2815" s="153" t="s">
        <v>1674</v>
      </c>
      <c r="O2815" s="153" t="s">
        <v>685</v>
      </c>
    </row>
    <row r="2816" spans="11:15">
      <c r="K2816" s="153" t="s">
        <v>1674</v>
      </c>
      <c r="O2816" s="153" t="s">
        <v>688</v>
      </c>
    </row>
    <row r="2817" spans="11:15">
      <c r="K2817" s="153" t="s">
        <v>1674</v>
      </c>
      <c r="O2817" s="153" t="s">
        <v>691</v>
      </c>
    </row>
    <row r="2818" spans="11:15">
      <c r="K2818" s="153" t="s">
        <v>1674</v>
      </c>
      <c r="O2818" s="153" t="s">
        <v>692</v>
      </c>
    </row>
    <row r="2819" spans="11:15">
      <c r="K2819" s="153" t="s">
        <v>1674</v>
      </c>
      <c r="O2819" s="153" t="s">
        <v>695</v>
      </c>
    </row>
    <row r="2820" spans="11:15">
      <c r="K2820" s="153" t="s">
        <v>1674</v>
      </c>
      <c r="O2820" s="153" t="s">
        <v>698</v>
      </c>
    </row>
    <row r="2821" spans="11:15">
      <c r="K2821" s="153" t="s">
        <v>1674</v>
      </c>
      <c r="O2821" s="153" t="s">
        <v>701</v>
      </c>
    </row>
    <row r="2822" spans="11:15">
      <c r="K2822" s="153" t="s">
        <v>1674</v>
      </c>
      <c r="O2822" s="153" t="s">
        <v>704</v>
      </c>
    </row>
    <row r="2823" spans="11:15">
      <c r="K2823" s="153" t="s">
        <v>1674</v>
      </c>
      <c r="O2823" s="153" t="s">
        <v>707</v>
      </c>
    </row>
    <row r="2824" spans="11:15">
      <c r="K2824" s="153" t="s">
        <v>1674</v>
      </c>
      <c r="O2824" s="153" t="s">
        <v>710</v>
      </c>
    </row>
    <row r="2825" spans="11:15">
      <c r="K2825" s="153" t="s">
        <v>1674</v>
      </c>
      <c r="O2825" s="153" t="s">
        <v>711</v>
      </c>
    </row>
    <row r="2826" spans="11:15">
      <c r="K2826" s="153" t="s">
        <v>1674</v>
      </c>
      <c r="O2826" s="153" t="s">
        <v>714</v>
      </c>
    </row>
    <row r="2827" spans="11:15">
      <c r="K2827" s="153" t="s">
        <v>1674</v>
      </c>
      <c r="O2827" s="153" t="s">
        <v>717</v>
      </c>
    </row>
    <row r="2828" spans="11:15">
      <c r="K2828" s="153" t="s">
        <v>1674</v>
      </c>
      <c r="O2828" s="153" t="s">
        <v>718</v>
      </c>
    </row>
    <row r="2829" spans="11:15">
      <c r="K2829" s="153" t="s">
        <v>1674</v>
      </c>
      <c r="O2829" s="153" t="s">
        <v>721</v>
      </c>
    </row>
    <row r="2830" spans="11:15">
      <c r="K2830" s="153" t="s">
        <v>1674</v>
      </c>
      <c r="O2830" s="153" t="s">
        <v>722</v>
      </c>
    </row>
    <row r="2831" spans="11:15">
      <c r="K2831" s="153" t="s">
        <v>1674</v>
      </c>
      <c r="O2831" s="153" t="s">
        <v>723</v>
      </c>
    </row>
    <row r="2832" spans="11:15">
      <c r="K2832" s="153" t="s">
        <v>1674</v>
      </c>
      <c r="O2832" s="153" t="s">
        <v>726</v>
      </c>
    </row>
    <row r="2833" spans="11:15">
      <c r="K2833" s="153" t="s">
        <v>1674</v>
      </c>
      <c r="O2833" s="153" t="s">
        <v>729</v>
      </c>
    </row>
    <row r="2834" spans="11:15">
      <c r="K2834" s="153" t="s">
        <v>1674</v>
      </c>
      <c r="O2834" s="153" t="s">
        <v>732</v>
      </c>
    </row>
    <row r="2835" spans="11:15">
      <c r="K2835" s="153" t="s">
        <v>1674</v>
      </c>
      <c r="O2835" s="153" t="s">
        <v>735</v>
      </c>
    </row>
    <row r="2836" spans="11:15">
      <c r="K2836" s="153" t="s">
        <v>1674</v>
      </c>
      <c r="O2836" s="153" t="s">
        <v>738</v>
      </c>
    </row>
    <row r="2837" spans="11:15">
      <c r="K2837" s="153" t="s">
        <v>1674</v>
      </c>
      <c r="O2837" s="153" t="s">
        <v>741</v>
      </c>
    </row>
    <row r="2838" spans="11:15">
      <c r="K2838" s="153" t="s">
        <v>1674</v>
      </c>
      <c r="O2838" s="153" t="s">
        <v>742</v>
      </c>
    </row>
    <row r="2839" spans="11:15">
      <c r="K2839" s="153" t="s">
        <v>1674</v>
      </c>
      <c r="O2839" s="153" t="s">
        <v>745</v>
      </c>
    </row>
    <row r="2840" spans="11:15">
      <c r="K2840" s="153" t="s">
        <v>1674</v>
      </c>
      <c r="O2840" s="153" t="s">
        <v>748</v>
      </c>
    </row>
    <row r="2841" spans="11:15">
      <c r="K2841" s="153" t="s">
        <v>1674</v>
      </c>
      <c r="O2841" s="153" t="s">
        <v>751</v>
      </c>
    </row>
    <row r="2842" spans="11:15">
      <c r="K2842" s="153" t="s">
        <v>1674</v>
      </c>
      <c r="O2842" s="153" t="s">
        <v>754</v>
      </c>
    </row>
    <row r="2843" spans="11:15">
      <c r="K2843" s="153" t="s">
        <v>1674</v>
      </c>
      <c r="O2843" s="153" t="s">
        <v>757</v>
      </c>
    </row>
    <row r="2844" spans="11:15">
      <c r="K2844" s="153" t="s">
        <v>1674</v>
      </c>
      <c r="O2844" s="153" t="s">
        <v>0</v>
      </c>
    </row>
    <row r="2845" spans="11:15">
      <c r="K2845" s="153" t="s">
        <v>1674</v>
      </c>
      <c r="O2845" s="153" t="s">
        <v>1</v>
      </c>
    </row>
    <row r="2846" spans="11:15">
      <c r="K2846" s="153" t="s">
        <v>1674</v>
      </c>
      <c r="O2846" s="153" t="s">
        <v>4</v>
      </c>
    </row>
    <row r="2847" spans="11:15">
      <c r="K2847" s="153" t="s">
        <v>1674</v>
      </c>
      <c r="O2847" s="153" t="s">
        <v>7</v>
      </c>
    </row>
    <row r="2848" spans="11:15">
      <c r="K2848" s="153" t="s">
        <v>1674</v>
      </c>
      <c r="O2848" s="153" t="s">
        <v>8</v>
      </c>
    </row>
    <row r="2849" spans="11:15">
      <c r="K2849" s="153" t="s">
        <v>1674</v>
      </c>
      <c r="O2849" s="153" t="s">
        <v>11</v>
      </c>
    </row>
    <row r="2850" spans="11:15">
      <c r="K2850" s="153" t="s">
        <v>1674</v>
      </c>
      <c r="O2850" s="153" t="s">
        <v>12</v>
      </c>
    </row>
    <row r="2851" spans="11:15">
      <c r="K2851" s="153" t="s">
        <v>1674</v>
      </c>
      <c r="O2851" s="153" t="s">
        <v>13</v>
      </c>
    </row>
    <row r="2852" spans="11:15">
      <c r="K2852" s="153" t="s">
        <v>1674</v>
      </c>
      <c r="O2852" s="153" t="s">
        <v>16</v>
      </c>
    </row>
    <row r="2853" spans="11:15">
      <c r="K2853" s="153" t="s">
        <v>1674</v>
      </c>
      <c r="O2853" s="153" t="s">
        <v>19</v>
      </c>
    </row>
    <row r="2854" spans="11:15">
      <c r="K2854" s="153" t="s">
        <v>1674</v>
      </c>
      <c r="O2854" s="153" t="s">
        <v>20</v>
      </c>
    </row>
    <row r="2855" spans="11:15">
      <c r="K2855" s="153" t="s">
        <v>1674</v>
      </c>
      <c r="O2855" s="153" t="s">
        <v>23</v>
      </c>
    </row>
    <row r="2856" spans="11:15">
      <c r="K2856" s="153" t="s">
        <v>1674</v>
      </c>
      <c r="O2856" s="153" t="s">
        <v>25</v>
      </c>
    </row>
    <row r="2857" spans="11:15">
      <c r="K2857" s="153" t="s">
        <v>1674</v>
      </c>
      <c r="O2857" s="153" t="s">
        <v>27</v>
      </c>
    </row>
    <row r="2858" spans="11:15">
      <c r="K2858" s="153" t="s">
        <v>1674</v>
      </c>
      <c r="O2858" s="153" t="s">
        <v>29</v>
      </c>
    </row>
    <row r="2859" spans="11:15">
      <c r="K2859" s="153" t="s">
        <v>1674</v>
      </c>
      <c r="O2859" s="153" t="s">
        <v>31</v>
      </c>
    </row>
    <row r="2860" spans="11:15">
      <c r="K2860" s="153" t="s">
        <v>1674</v>
      </c>
      <c r="O2860" s="153" t="s">
        <v>32</v>
      </c>
    </row>
    <row r="2861" spans="11:15">
      <c r="K2861" s="153" t="s">
        <v>1674</v>
      </c>
      <c r="O2861" s="153" t="s">
        <v>34</v>
      </c>
    </row>
    <row r="2862" spans="11:15">
      <c r="K2862" s="153" t="s">
        <v>1674</v>
      </c>
      <c r="O2862" s="153" t="s">
        <v>36</v>
      </c>
    </row>
    <row r="2863" spans="11:15">
      <c r="K2863" s="153" t="s">
        <v>1674</v>
      </c>
      <c r="O2863" s="153" t="s">
        <v>38</v>
      </c>
    </row>
    <row r="2864" spans="11:15">
      <c r="K2864" s="153" t="s">
        <v>1674</v>
      </c>
      <c r="O2864" s="153" t="s">
        <v>40</v>
      </c>
    </row>
    <row r="2865" spans="11:15">
      <c r="K2865" s="153" t="s">
        <v>1674</v>
      </c>
      <c r="O2865" s="153" t="s">
        <v>42</v>
      </c>
    </row>
    <row r="2866" spans="11:15">
      <c r="K2866" s="153" t="s">
        <v>1674</v>
      </c>
      <c r="O2866" s="153" t="s">
        <v>44</v>
      </c>
    </row>
    <row r="2867" spans="11:15">
      <c r="K2867" s="153" t="s">
        <v>1674</v>
      </c>
      <c r="O2867" s="153" t="s">
        <v>45</v>
      </c>
    </row>
    <row r="2868" spans="11:15">
      <c r="K2868" s="153" t="s">
        <v>1674</v>
      </c>
      <c r="O2868" s="153" t="s">
        <v>47</v>
      </c>
    </row>
    <row r="2869" spans="11:15">
      <c r="K2869" s="153" t="s">
        <v>1674</v>
      </c>
      <c r="O2869" s="153" t="s">
        <v>49</v>
      </c>
    </row>
    <row r="2870" spans="11:15">
      <c r="K2870" s="153" t="s">
        <v>1674</v>
      </c>
      <c r="O2870" s="153" t="s">
        <v>51</v>
      </c>
    </row>
    <row r="2871" spans="11:15">
      <c r="K2871" s="153" t="s">
        <v>1674</v>
      </c>
      <c r="O2871" s="153" t="s">
        <v>53</v>
      </c>
    </row>
    <row r="2872" spans="11:15">
      <c r="K2872" s="153" t="s">
        <v>1674</v>
      </c>
      <c r="O2872" s="153" t="s">
        <v>55</v>
      </c>
    </row>
    <row r="2873" spans="11:15">
      <c r="K2873" s="153" t="s">
        <v>1674</v>
      </c>
      <c r="O2873" s="153" t="s">
        <v>56</v>
      </c>
    </row>
    <row r="2874" spans="11:15">
      <c r="K2874" s="153" t="s">
        <v>1674</v>
      </c>
      <c r="O2874" s="153" t="s">
        <v>58</v>
      </c>
    </row>
    <row r="2875" spans="11:15">
      <c r="K2875" s="153" t="s">
        <v>1674</v>
      </c>
      <c r="O2875" s="153" t="s">
        <v>60</v>
      </c>
    </row>
    <row r="2876" spans="11:15">
      <c r="O2876" s="153" t="s">
        <v>812</v>
      </c>
    </row>
    <row r="2877" spans="11:15">
      <c r="O2877" s="153" t="s">
        <v>815</v>
      </c>
    </row>
    <row r="2878" spans="11:15">
      <c r="O2878" s="153" t="s">
        <v>818</v>
      </c>
    </row>
    <row r="2879" spans="11:15">
      <c r="K2879" s="153" t="s">
        <v>1674</v>
      </c>
      <c r="O2879" s="153" t="s">
        <v>824</v>
      </c>
    </row>
    <row r="2880" spans="11:15">
      <c r="K2880" s="153" t="s">
        <v>1674</v>
      </c>
      <c r="O2880" s="153" t="s">
        <v>829</v>
      </c>
    </row>
    <row r="2881" spans="11:15">
      <c r="K2881" s="153" t="s">
        <v>1674</v>
      </c>
      <c r="O2881" s="153" t="s">
        <v>833</v>
      </c>
    </row>
    <row r="2882" spans="11:15">
      <c r="K2882" s="153" t="s">
        <v>1674</v>
      </c>
      <c r="O2882" s="153" t="s">
        <v>837</v>
      </c>
    </row>
    <row r="2883" spans="11:15">
      <c r="K2883" s="153" t="s">
        <v>1674</v>
      </c>
      <c r="O2883" s="153" t="s">
        <v>842</v>
      </c>
    </row>
    <row r="2884" spans="11:15">
      <c r="K2884" s="153" t="s">
        <v>1674</v>
      </c>
      <c r="O2884" s="153" t="s">
        <v>846</v>
      </c>
    </row>
    <row r="2885" spans="11:15">
      <c r="K2885" s="153" t="s">
        <v>1674</v>
      </c>
      <c r="O2885" s="153" t="s">
        <v>850</v>
      </c>
    </row>
    <row r="2886" spans="11:15">
      <c r="K2886" s="153" t="s">
        <v>1674</v>
      </c>
      <c r="O2886" s="153" t="s">
        <v>854</v>
      </c>
    </row>
    <row r="2887" spans="11:15">
      <c r="K2887" s="153" t="s">
        <v>1674</v>
      </c>
      <c r="O2887" s="153" t="s">
        <v>858</v>
      </c>
    </row>
    <row r="2888" spans="11:15">
      <c r="K2888" s="153" t="s">
        <v>1674</v>
      </c>
      <c r="O2888" s="153" t="s">
        <v>862</v>
      </c>
    </row>
    <row r="2889" spans="11:15">
      <c r="K2889" s="153" t="s">
        <v>1674</v>
      </c>
      <c r="O2889" s="153" t="s">
        <v>866</v>
      </c>
    </row>
    <row r="2890" spans="11:15">
      <c r="K2890" s="153" t="s">
        <v>1674</v>
      </c>
      <c r="O2890" s="153" t="s">
        <v>870</v>
      </c>
    </row>
    <row r="2891" spans="11:15">
      <c r="K2891" s="153" t="s">
        <v>1674</v>
      </c>
      <c r="O2891" s="153" t="s">
        <v>873</v>
      </c>
    </row>
    <row r="2892" spans="11:15">
      <c r="K2892" s="153" t="s">
        <v>1674</v>
      </c>
      <c r="O2892" s="153" t="s">
        <v>877</v>
      </c>
    </row>
    <row r="2893" spans="11:15">
      <c r="K2893" s="153" t="s">
        <v>1674</v>
      </c>
      <c r="O2893" s="153" t="s">
        <v>881</v>
      </c>
    </row>
    <row r="2894" spans="11:15">
      <c r="K2894" s="153" t="s">
        <v>1674</v>
      </c>
      <c r="O2894" s="153" t="s">
        <v>885</v>
      </c>
    </row>
    <row r="2895" spans="11:15">
      <c r="K2895" s="153" t="s">
        <v>1674</v>
      </c>
      <c r="O2895" s="153" t="s">
        <v>890</v>
      </c>
    </row>
    <row r="2896" spans="11:15">
      <c r="K2896" s="153" t="s">
        <v>1674</v>
      </c>
      <c r="O2896" s="153" t="s">
        <v>894</v>
      </c>
    </row>
    <row r="2897" spans="11:15">
      <c r="K2897" s="153" t="s">
        <v>1674</v>
      </c>
      <c r="O2897" s="153" t="s">
        <v>898</v>
      </c>
    </row>
    <row r="2898" spans="11:15">
      <c r="K2898" s="153" t="s">
        <v>1674</v>
      </c>
      <c r="O2898" s="153" t="s">
        <v>902</v>
      </c>
    </row>
    <row r="2899" spans="11:15">
      <c r="K2899" s="153" t="s">
        <v>1674</v>
      </c>
      <c r="O2899" s="153" t="s">
        <v>906</v>
      </c>
    </row>
    <row r="2900" spans="11:15">
      <c r="K2900" s="153" t="s">
        <v>1674</v>
      </c>
      <c r="O2900" s="153" t="s">
        <v>910</v>
      </c>
    </row>
    <row r="2901" spans="11:15">
      <c r="K2901" s="153" t="s">
        <v>1674</v>
      </c>
      <c r="O2901" s="153" t="s">
        <v>914</v>
      </c>
    </row>
    <row r="2902" spans="11:15">
      <c r="K2902" s="153" t="s">
        <v>1674</v>
      </c>
      <c r="O2902" s="153" t="s">
        <v>919</v>
      </c>
    </row>
    <row r="2903" spans="11:15">
      <c r="K2903" s="153" t="s">
        <v>1674</v>
      </c>
      <c r="O2903" s="153" t="s">
        <v>923</v>
      </c>
    </row>
    <row r="2904" spans="11:15">
      <c r="K2904" s="153" t="s">
        <v>1674</v>
      </c>
      <c r="O2904" s="153" t="s">
        <v>928</v>
      </c>
    </row>
    <row r="2905" spans="11:15">
      <c r="K2905" s="153" t="s">
        <v>1674</v>
      </c>
      <c r="O2905" s="153" t="s">
        <v>934</v>
      </c>
    </row>
    <row r="2906" spans="11:15">
      <c r="K2906" s="153" t="s">
        <v>1674</v>
      </c>
      <c r="O2906" s="153" t="s">
        <v>938</v>
      </c>
    </row>
    <row r="2907" spans="11:15">
      <c r="K2907" s="153" t="s">
        <v>1674</v>
      </c>
      <c r="O2907" s="153" t="s">
        <v>942</v>
      </c>
    </row>
    <row r="2908" spans="11:15">
      <c r="K2908" s="153" t="s">
        <v>1674</v>
      </c>
      <c r="O2908" s="153" t="s">
        <v>947</v>
      </c>
    </row>
    <row r="2909" spans="11:15">
      <c r="K2909" s="153" t="s">
        <v>1674</v>
      </c>
      <c r="O2909" s="153" t="s">
        <v>951</v>
      </c>
    </row>
    <row r="2910" spans="11:15">
      <c r="K2910" s="153" t="s">
        <v>1674</v>
      </c>
      <c r="O2910" s="153" t="s">
        <v>955</v>
      </c>
    </row>
    <row r="2911" spans="11:15">
      <c r="K2911" s="153" t="s">
        <v>1674</v>
      </c>
      <c r="O2911" s="153" t="s">
        <v>960</v>
      </c>
    </row>
    <row r="2912" spans="11:15">
      <c r="K2912" s="153" t="s">
        <v>1674</v>
      </c>
      <c r="O2912" s="153" t="s">
        <v>964</v>
      </c>
    </row>
    <row r="2913" spans="11:15">
      <c r="K2913" s="153" t="s">
        <v>1674</v>
      </c>
      <c r="O2913" s="153" t="s">
        <v>968</v>
      </c>
    </row>
    <row r="2914" spans="11:15">
      <c r="K2914" s="153" t="s">
        <v>1674</v>
      </c>
      <c r="O2914" s="153" t="s">
        <v>973</v>
      </c>
    </row>
    <row r="2915" spans="11:15">
      <c r="K2915" s="153" t="s">
        <v>1674</v>
      </c>
      <c r="O2915" s="153" t="s">
        <v>979</v>
      </c>
    </row>
    <row r="2916" spans="11:15">
      <c r="K2916" s="153" t="s">
        <v>1674</v>
      </c>
      <c r="O2916" s="153" t="s">
        <v>983</v>
      </c>
    </row>
    <row r="2917" spans="11:15">
      <c r="K2917" s="153" t="s">
        <v>1674</v>
      </c>
      <c r="O2917" s="153" t="s">
        <v>987</v>
      </c>
    </row>
    <row r="2918" spans="11:15">
      <c r="K2918" s="153" t="s">
        <v>1674</v>
      </c>
      <c r="O2918" s="153" t="s">
        <v>992</v>
      </c>
    </row>
    <row r="2919" spans="11:15">
      <c r="K2919" s="153" t="s">
        <v>1674</v>
      </c>
      <c r="O2919" s="153" t="s">
        <v>996</v>
      </c>
    </row>
    <row r="2920" spans="11:15">
      <c r="K2920" s="153" t="s">
        <v>1674</v>
      </c>
      <c r="O2920" s="153" t="s">
        <v>1000</v>
      </c>
    </row>
    <row r="2921" spans="11:15">
      <c r="K2921" s="153" t="s">
        <v>1674</v>
      </c>
      <c r="O2921" s="153" t="s">
        <v>1005</v>
      </c>
    </row>
    <row r="2922" spans="11:15">
      <c r="K2922" s="153" t="s">
        <v>1674</v>
      </c>
      <c r="O2922" s="153" t="s">
        <v>1009</v>
      </c>
    </row>
    <row r="2923" spans="11:15">
      <c r="K2923" s="153" t="s">
        <v>1674</v>
      </c>
      <c r="O2923" s="153" t="s">
        <v>1013</v>
      </c>
    </row>
    <row r="2924" spans="11:15">
      <c r="K2924" s="153" t="s">
        <v>1674</v>
      </c>
      <c r="O2924" s="153" t="s">
        <v>1019</v>
      </c>
    </row>
    <row r="2925" spans="11:15">
      <c r="K2925" s="153" t="s">
        <v>1674</v>
      </c>
      <c r="O2925" s="153" t="s">
        <v>1023</v>
      </c>
    </row>
    <row r="2926" spans="11:15">
      <c r="K2926" s="153" t="s">
        <v>1674</v>
      </c>
      <c r="O2926" s="153" t="s">
        <v>1027</v>
      </c>
    </row>
    <row r="2927" spans="11:15">
      <c r="K2927" s="153" t="s">
        <v>1674</v>
      </c>
      <c r="O2927" s="153" t="s">
        <v>1031</v>
      </c>
    </row>
    <row r="2928" spans="11:15">
      <c r="K2928" s="153" t="s">
        <v>1674</v>
      </c>
      <c r="O2928" s="153" t="s">
        <v>1033</v>
      </c>
    </row>
    <row r="2929" spans="11:15">
      <c r="K2929" s="153" t="s">
        <v>1674</v>
      </c>
      <c r="O2929" s="153" t="s">
        <v>1035</v>
      </c>
    </row>
    <row r="2930" spans="11:15">
      <c r="K2930" s="153" t="s">
        <v>1674</v>
      </c>
      <c r="O2930" s="153" t="s">
        <v>1038</v>
      </c>
    </row>
    <row r="2931" spans="11:15">
      <c r="K2931" s="153" t="s">
        <v>1674</v>
      </c>
      <c r="O2931" s="153" t="s">
        <v>1040</v>
      </c>
    </row>
    <row r="2932" spans="11:15">
      <c r="K2932" s="153" t="s">
        <v>1674</v>
      </c>
      <c r="O2932" s="153" t="s">
        <v>1042</v>
      </c>
    </row>
    <row r="2933" spans="11:15">
      <c r="K2933" s="153" t="s">
        <v>1674</v>
      </c>
      <c r="O2933" s="153" t="s">
        <v>1044</v>
      </c>
    </row>
    <row r="2934" spans="11:15">
      <c r="K2934" s="153" t="s">
        <v>1674</v>
      </c>
      <c r="O2934" s="153" t="s">
        <v>1048</v>
      </c>
    </row>
    <row r="2935" spans="11:15">
      <c r="K2935" s="153" t="s">
        <v>1674</v>
      </c>
      <c r="O2935" s="153" t="s">
        <v>1052</v>
      </c>
    </row>
    <row r="2936" spans="11:15">
      <c r="K2936" s="153" t="s">
        <v>1674</v>
      </c>
      <c r="O2936" s="153" t="s">
        <v>1056</v>
      </c>
    </row>
    <row r="2937" spans="11:15">
      <c r="K2937" s="153" t="s">
        <v>1674</v>
      </c>
      <c r="O2937" s="153" t="s">
        <v>1060</v>
      </c>
    </row>
    <row r="2938" spans="11:15">
      <c r="K2938" s="153" t="s">
        <v>1674</v>
      </c>
      <c r="O2938" s="153" t="s">
        <v>1064</v>
      </c>
    </row>
    <row r="2939" spans="11:15">
      <c r="K2939" s="153" t="s">
        <v>1674</v>
      </c>
      <c r="O2939" s="153" t="s">
        <v>1067</v>
      </c>
    </row>
    <row r="2940" spans="11:15">
      <c r="K2940" s="153" t="s">
        <v>1674</v>
      </c>
      <c r="O2940" s="153" t="s">
        <v>1071</v>
      </c>
    </row>
    <row r="2941" spans="11:15">
      <c r="K2941" s="153" t="s">
        <v>1674</v>
      </c>
      <c r="O2941" s="153" t="s">
        <v>1075</v>
      </c>
    </row>
    <row r="2942" spans="11:15">
      <c r="K2942" s="153" t="s">
        <v>1674</v>
      </c>
      <c r="O2942" s="153" t="s">
        <v>1078</v>
      </c>
    </row>
    <row r="2943" spans="11:15">
      <c r="K2943" s="153" t="s">
        <v>1674</v>
      </c>
      <c r="O2943" s="153" t="s">
        <v>1082</v>
      </c>
    </row>
    <row r="2944" spans="11:15">
      <c r="K2944" s="153" t="s">
        <v>1674</v>
      </c>
      <c r="O2944" s="153" t="s">
        <v>1086</v>
      </c>
    </row>
    <row r="2945" spans="11:15">
      <c r="K2945" s="153" t="s">
        <v>1674</v>
      </c>
      <c r="O2945" s="153" t="s">
        <v>1821</v>
      </c>
    </row>
    <row r="2946" spans="11:15">
      <c r="K2946" s="153" t="s">
        <v>1674</v>
      </c>
      <c r="O2946" s="153" t="s">
        <v>1822</v>
      </c>
    </row>
    <row r="2947" spans="11:15">
      <c r="K2947" s="153" t="s">
        <v>1674</v>
      </c>
      <c r="O2947" s="153" t="s">
        <v>1823</v>
      </c>
    </row>
    <row r="2948" spans="11:15">
      <c r="K2948" s="153" t="s">
        <v>1674</v>
      </c>
      <c r="O2948" s="153" t="s">
        <v>1824</v>
      </c>
    </row>
    <row r="2949" spans="11:15">
      <c r="K2949" s="153" t="s">
        <v>1674</v>
      </c>
      <c r="O2949" s="153" t="s">
        <v>1825</v>
      </c>
    </row>
    <row r="2950" spans="11:15">
      <c r="K2950" s="153" t="s">
        <v>1674</v>
      </c>
      <c r="O2950" s="153" t="s">
        <v>1826</v>
      </c>
    </row>
    <row r="2951" spans="11:15">
      <c r="K2951" s="153" t="s">
        <v>1674</v>
      </c>
      <c r="O2951" s="153" t="s">
        <v>1827</v>
      </c>
    </row>
    <row r="2952" spans="11:15">
      <c r="K2952" s="153" t="s">
        <v>1674</v>
      </c>
      <c r="O2952" s="153" t="s">
        <v>1828</v>
      </c>
    </row>
    <row r="2953" spans="11:15">
      <c r="K2953" s="153" t="s">
        <v>1674</v>
      </c>
      <c r="O2953" s="153" t="s">
        <v>1829</v>
      </c>
    </row>
    <row r="2954" spans="11:15">
      <c r="K2954" s="153" t="s">
        <v>1674</v>
      </c>
      <c r="O2954" s="153" t="s">
        <v>1830</v>
      </c>
    </row>
    <row r="2955" spans="11:15">
      <c r="K2955" s="153" t="s">
        <v>1674</v>
      </c>
      <c r="O2955" s="153" t="s">
        <v>1831</v>
      </c>
    </row>
    <row r="2956" spans="11:15">
      <c r="K2956" s="153" t="s">
        <v>1674</v>
      </c>
      <c r="O2956" s="153" t="s">
        <v>1832</v>
      </c>
    </row>
    <row r="2957" spans="11:15">
      <c r="K2957" s="153" t="s">
        <v>1674</v>
      </c>
      <c r="O2957" s="153" t="s">
        <v>1833</v>
      </c>
    </row>
    <row r="2958" spans="11:15">
      <c r="K2958" s="153" t="s">
        <v>1674</v>
      </c>
      <c r="O2958" s="153" t="s">
        <v>1834</v>
      </c>
    </row>
    <row r="2959" spans="11:15">
      <c r="K2959" s="153" t="s">
        <v>1674</v>
      </c>
      <c r="O2959" s="153" t="s">
        <v>1835</v>
      </c>
    </row>
    <row r="2960" spans="11:15">
      <c r="K2960" s="153" t="s">
        <v>1674</v>
      </c>
      <c r="O2960" s="153" t="s">
        <v>1836</v>
      </c>
    </row>
    <row r="2961" spans="11:15">
      <c r="K2961" s="153" t="s">
        <v>1674</v>
      </c>
      <c r="O2961" s="153" t="s">
        <v>1837</v>
      </c>
    </row>
    <row r="2962" spans="11:15">
      <c r="K2962" s="153" t="s">
        <v>1674</v>
      </c>
      <c r="O2962" s="153" t="s">
        <v>1838</v>
      </c>
    </row>
    <row r="2963" spans="11:15">
      <c r="K2963" s="153" t="s">
        <v>1674</v>
      </c>
      <c r="O2963" s="153" t="s">
        <v>1839</v>
      </c>
    </row>
    <row r="2964" spans="11:15">
      <c r="K2964" s="153" t="s">
        <v>1674</v>
      </c>
      <c r="O2964" s="153" t="s">
        <v>1840</v>
      </c>
    </row>
    <row r="2965" spans="11:15">
      <c r="K2965" s="153" t="s">
        <v>1674</v>
      </c>
      <c r="O2965" s="153" t="s">
        <v>1841</v>
      </c>
    </row>
    <row r="2966" spans="11:15">
      <c r="K2966" s="153" t="s">
        <v>1674</v>
      </c>
      <c r="O2966" s="153" t="s">
        <v>1842</v>
      </c>
    </row>
    <row r="2967" spans="11:15">
      <c r="K2967" s="153" t="s">
        <v>1674</v>
      </c>
      <c r="O2967" s="153" t="s">
        <v>1843</v>
      </c>
    </row>
    <row r="2968" spans="11:15">
      <c r="K2968" s="153" t="s">
        <v>1674</v>
      </c>
      <c r="O2968" s="153" t="s">
        <v>1844</v>
      </c>
    </row>
    <row r="2969" spans="11:15">
      <c r="K2969" s="153" t="s">
        <v>1674</v>
      </c>
      <c r="O2969" s="153" t="s">
        <v>1845</v>
      </c>
    </row>
    <row r="2970" spans="11:15">
      <c r="K2970" s="153" t="s">
        <v>1674</v>
      </c>
      <c r="O2970" s="153" t="s">
        <v>1846</v>
      </c>
    </row>
    <row r="2971" spans="11:15">
      <c r="K2971" s="153" t="s">
        <v>1674</v>
      </c>
      <c r="O2971" s="153" t="s">
        <v>1847</v>
      </c>
    </row>
    <row r="2972" spans="11:15">
      <c r="K2972" s="153" t="s">
        <v>1674</v>
      </c>
      <c r="O2972" s="153" t="s">
        <v>1848</v>
      </c>
    </row>
    <row r="2973" spans="11:15">
      <c r="K2973" s="153" t="s">
        <v>1674</v>
      </c>
      <c r="O2973" s="153" t="s">
        <v>1849</v>
      </c>
    </row>
    <row r="2974" spans="11:15">
      <c r="K2974" s="153" t="s">
        <v>1674</v>
      </c>
      <c r="O2974" s="153" t="s">
        <v>1850</v>
      </c>
    </row>
    <row r="2975" spans="11:15">
      <c r="K2975" s="153" t="s">
        <v>1674</v>
      </c>
      <c r="O2975" s="153" t="s">
        <v>1851</v>
      </c>
    </row>
    <row r="2976" spans="11:15">
      <c r="K2976" s="153" t="s">
        <v>1674</v>
      </c>
      <c r="O2976" s="153" t="s">
        <v>1852</v>
      </c>
    </row>
    <row r="2977" spans="10:15">
      <c r="K2977" s="153" t="s">
        <v>1674</v>
      </c>
      <c r="O2977" s="153" t="s">
        <v>1853</v>
      </c>
    </row>
    <row r="2978" spans="10:15">
      <c r="K2978" s="153" t="s">
        <v>1674</v>
      </c>
      <c r="O2978" s="153" t="s">
        <v>1854</v>
      </c>
    </row>
    <row r="2979" spans="10:15">
      <c r="K2979" s="153" t="s">
        <v>1674</v>
      </c>
      <c r="O2979" s="153" t="s">
        <v>1855</v>
      </c>
    </row>
    <row r="2980" spans="10:15">
      <c r="K2980" s="153" t="s">
        <v>1674</v>
      </c>
      <c r="O2980" s="153" t="s">
        <v>1856</v>
      </c>
    </row>
    <row r="2981" spans="10:15">
      <c r="K2981" s="153" t="s">
        <v>1577</v>
      </c>
      <c r="O2981" s="153" t="s">
        <v>1857</v>
      </c>
    </row>
    <row r="2982" spans="10:15">
      <c r="K2982" s="153" t="s">
        <v>1674</v>
      </c>
      <c r="O2982" s="153" t="s">
        <v>1858</v>
      </c>
    </row>
    <row r="2983" spans="10:15">
      <c r="K2983" s="153" t="s">
        <v>1674</v>
      </c>
      <c r="O2983" s="153" t="s">
        <v>1201</v>
      </c>
    </row>
    <row r="2984" spans="10:15">
      <c r="K2984" s="153" t="s">
        <v>1674</v>
      </c>
      <c r="O2984" s="153" t="s">
        <v>1204</v>
      </c>
    </row>
    <row r="2985" spans="10:15">
      <c r="K2985" s="153" t="s">
        <v>1674</v>
      </c>
      <c r="O2985" s="153" t="s">
        <v>1859</v>
      </c>
    </row>
    <row r="2986" spans="10:15">
      <c r="J2986" s="576"/>
      <c r="K2986" s="153" t="s">
        <v>1674</v>
      </c>
      <c r="O2986" s="153" t="s">
        <v>1860</v>
      </c>
    </row>
    <row r="2987" spans="10:15">
      <c r="J2987" s="576"/>
      <c r="K2987" s="153" t="s">
        <v>1674</v>
      </c>
      <c r="O2987" s="153" t="s">
        <v>1210</v>
      </c>
    </row>
    <row r="2988" spans="10:15">
      <c r="J2988" s="576"/>
      <c r="K2988" s="153" t="s">
        <v>1674</v>
      </c>
      <c r="O2988" s="153" t="s">
        <v>1213</v>
      </c>
    </row>
    <row r="2989" spans="10:15">
      <c r="J2989" s="576"/>
      <c r="K2989" s="153" t="s">
        <v>1674</v>
      </c>
      <c r="O2989" s="153" t="s">
        <v>1861</v>
      </c>
    </row>
    <row r="2990" spans="10:15">
      <c r="J2990" s="576"/>
      <c r="K2990" s="153" t="s">
        <v>1674</v>
      </c>
      <c r="O2990" s="153" t="s">
        <v>1862</v>
      </c>
    </row>
    <row r="2991" spans="10:15">
      <c r="J2991" s="576"/>
      <c r="K2991" s="153" t="s">
        <v>1674</v>
      </c>
      <c r="O2991" s="153" t="s">
        <v>1863</v>
      </c>
    </row>
    <row r="2992" spans="10:15">
      <c r="J2992" s="576"/>
      <c r="K2992" s="153" t="s">
        <v>1674</v>
      </c>
      <c r="O2992" s="153" t="s">
        <v>1864</v>
      </c>
    </row>
    <row r="2993" spans="10:15">
      <c r="J2993" s="576"/>
      <c r="K2993" s="153" t="s">
        <v>1674</v>
      </c>
      <c r="O2993" s="153" t="s">
        <v>1865</v>
      </c>
    </row>
    <row r="2994" spans="10:15">
      <c r="J2994" s="576"/>
      <c r="K2994" s="153" t="s">
        <v>1674</v>
      </c>
      <c r="O2994" s="153" t="s">
        <v>1866</v>
      </c>
    </row>
    <row r="2995" spans="10:15">
      <c r="J2995" s="576"/>
      <c r="K2995" s="153" t="s">
        <v>1674</v>
      </c>
      <c r="O2995" s="153" t="s">
        <v>1231</v>
      </c>
    </row>
    <row r="2996" spans="10:15">
      <c r="J2996" s="576"/>
      <c r="K2996" s="153" t="s">
        <v>1674</v>
      </c>
      <c r="O2996" s="153" t="s">
        <v>1867</v>
      </c>
    </row>
    <row r="2997" spans="10:15">
      <c r="J2997" s="576"/>
      <c r="K2997" s="153" t="s">
        <v>1674</v>
      </c>
      <c r="O2997" s="153" t="s">
        <v>1868</v>
      </c>
    </row>
    <row r="2998" spans="10:15">
      <c r="J2998" s="576"/>
      <c r="K2998" s="153" t="s">
        <v>1674</v>
      </c>
      <c r="O2998" s="153" t="s">
        <v>1869</v>
      </c>
    </row>
    <row r="2999" spans="10:15">
      <c r="J2999" s="576"/>
      <c r="K2999" s="153" t="s">
        <v>1577</v>
      </c>
      <c r="O2999" s="153" t="s">
        <v>1870</v>
      </c>
    </row>
    <row r="3000" spans="10:15">
      <c r="J3000" s="576"/>
      <c r="K3000" s="153" t="s">
        <v>1674</v>
      </c>
      <c r="O3000" s="153" t="s">
        <v>1871</v>
      </c>
    </row>
    <row r="3001" spans="10:15">
      <c r="J3001" s="576"/>
      <c r="K3001" s="153" t="s">
        <v>1674</v>
      </c>
      <c r="O3001" s="153" t="s">
        <v>1249</v>
      </c>
    </row>
    <row r="3002" spans="10:15">
      <c r="K3002" s="153" t="s">
        <v>1674</v>
      </c>
      <c r="O3002" s="153" t="s">
        <v>1251</v>
      </c>
    </row>
    <row r="3003" spans="10:15">
      <c r="K3003" s="153" t="s">
        <v>1674</v>
      </c>
      <c r="O3003" s="153" t="s">
        <v>1253</v>
      </c>
    </row>
    <row r="3004" spans="10:15">
      <c r="K3004" s="153" t="s">
        <v>1674</v>
      </c>
      <c r="O3004" s="153" t="s">
        <v>1872</v>
      </c>
    </row>
    <row r="3005" spans="10:15">
      <c r="K3005" s="153" t="s">
        <v>1674</v>
      </c>
      <c r="O3005" s="153" t="s">
        <v>1257</v>
      </c>
    </row>
    <row r="3006" spans="10:15">
      <c r="K3006" s="153" t="s">
        <v>1674</v>
      </c>
      <c r="O3006" s="153" t="s">
        <v>1261</v>
      </c>
    </row>
    <row r="3007" spans="10:15">
      <c r="K3007" s="153" t="s">
        <v>1674</v>
      </c>
      <c r="O3007" s="153" t="s">
        <v>1873</v>
      </c>
    </row>
    <row r="3008" spans="10:15">
      <c r="K3008" s="153" t="s">
        <v>1674</v>
      </c>
      <c r="O3008" s="153" t="s">
        <v>1874</v>
      </c>
    </row>
    <row r="3009" spans="11:15">
      <c r="K3009" s="153" t="s">
        <v>1674</v>
      </c>
      <c r="O3009" s="153" t="s">
        <v>1875</v>
      </c>
    </row>
    <row r="3010" spans="11:15">
      <c r="K3010" s="153" t="s">
        <v>1674</v>
      </c>
      <c r="O3010" s="153" t="s">
        <v>1876</v>
      </c>
    </row>
    <row r="3011" spans="11:15">
      <c r="K3011" s="153" t="s">
        <v>1674</v>
      </c>
      <c r="O3011" s="153" t="s">
        <v>1877</v>
      </c>
    </row>
    <row r="3012" spans="11:15">
      <c r="K3012" s="153" t="s">
        <v>1674</v>
      </c>
      <c r="O3012" s="153" t="s">
        <v>1878</v>
      </c>
    </row>
    <row r="3013" spans="11:15">
      <c r="K3013" s="153" t="s">
        <v>1674</v>
      </c>
      <c r="O3013" s="153" t="s">
        <v>1285</v>
      </c>
    </row>
    <row r="3014" spans="11:15">
      <c r="K3014" s="153" t="s">
        <v>1674</v>
      </c>
      <c r="O3014" s="153" t="s">
        <v>1879</v>
      </c>
    </row>
    <row r="3015" spans="11:15">
      <c r="K3015" s="153" t="s">
        <v>1674</v>
      </c>
      <c r="O3015" s="153" t="s">
        <v>1880</v>
      </c>
    </row>
    <row r="3016" spans="11:15">
      <c r="K3016" s="153" t="s">
        <v>1674</v>
      </c>
      <c r="O3016" s="153" t="s">
        <v>1881</v>
      </c>
    </row>
    <row r="3017" spans="11:15">
      <c r="K3017" s="153" t="s">
        <v>1577</v>
      </c>
      <c r="O3017" s="153" t="s">
        <v>1882</v>
      </c>
    </row>
    <row r="3018" spans="11:15">
      <c r="K3018" s="153" t="s">
        <v>1674</v>
      </c>
      <c r="O3018" s="153" t="s">
        <v>1883</v>
      </c>
    </row>
    <row r="3019" spans="11:15">
      <c r="K3019" s="153" t="s">
        <v>1674</v>
      </c>
      <c r="O3019" s="153" t="s">
        <v>1304</v>
      </c>
    </row>
    <row r="3020" spans="11:15">
      <c r="K3020" s="153" t="s">
        <v>1674</v>
      </c>
      <c r="O3020" s="153" t="s">
        <v>1307</v>
      </c>
    </row>
    <row r="3021" spans="11:15">
      <c r="K3021" s="153" t="s">
        <v>1674</v>
      </c>
      <c r="O3021" s="153" t="s">
        <v>1884</v>
      </c>
    </row>
    <row r="3022" spans="11:15">
      <c r="K3022" s="153" t="s">
        <v>1674</v>
      </c>
      <c r="O3022" s="153" t="s">
        <v>1885</v>
      </c>
    </row>
    <row r="3023" spans="11:15">
      <c r="K3023" s="153" t="s">
        <v>1674</v>
      </c>
      <c r="O3023" s="153" t="s">
        <v>1319</v>
      </c>
    </row>
    <row r="3024" spans="11:15">
      <c r="K3024" s="153" t="s">
        <v>1674</v>
      </c>
      <c r="O3024" s="153" t="s">
        <v>1322</v>
      </c>
    </row>
    <row r="3025" spans="11:15">
      <c r="K3025" s="153" t="s">
        <v>1674</v>
      </c>
      <c r="O3025" s="153" t="s">
        <v>1886</v>
      </c>
    </row>
    <row r="3026" spans="11:15">
      <c r="K3026" s="153" t="s">
        <v>1674</v>
      </c>
      <c r="O3026" s="153" t="s">
        <v>1887</v>
      </c>
    </row>
    <row r="3027" spans="11:15">
      <c r="K3027" s="153" t="s">
        <v>1674</v>
      </c>
      <c r="O3027" s="153" t="s">
        <v>1888</v>
      </c>
    </row>
    <row r="3028" spans="11:15">
      <c r="K3028" s="153" t="s">
        <v>1674</v>
      </c>
      <c r="O3028" s="153" t="s">
        <v>1889</v>
      </c>
    </row>
    <row r="3029" spans="11:15">
      <c r="K3029" s="153" t="s">
        <v>1674</v>
      </c>
      <c r="O3029" s="153" t="s">
        <v>1890</v>
      </c>
    </row>
    <row r="3030" spans="11:15">
      <c r="K3030" s="153" t="s">
        <v>1674</v>
      </c>
      <c r="O3030" s="153" t="s">
        <v>1891</v>
      </c>
    </row>
    <row r="3031" spans="11:15">
      <c r="K3031" s="153" t="s">
        <v>1674</v>
      </c>
      <c r="O3031" s="153" t="s">
        <v>1344</v>
      </c>
    </row>
    <row r="3032" spans="11:15">
      <c r="K3032" s="153" t="s">
        <v>1674</v>
      </c>
      <c r="O3032" s="153" t="s">
        <v>1892</v>
      </c>
    </row>
    <row r="3033" spans="11:15">
      <c r="K3033" s="153" t="s">
        <v>1674</v>
      </c>
      <c r="O3033" s="153" t="s">
        <v>1893</v>
      </c>
    </row>
    <row r="3034" spans="11:15">
      <c r="K3034" s="153" t="s">
        <v>1674</v>
      </c>
      <c r="O3034" s="153" t="s">
        <v>1894</v>
      </c>
    </row>
    <row r="3035" spans="11:15">
      <c r="K3035" s="153" t="s">
        <v>1577</v>
      </c>
      <c r="O3035" s="153" t="s">
        <v>1895</v>
      </c>
    </row>
    <row r="3036" spans="11:15">
      <c r="K3036" s="153" t="s">
        <v>1577</v>
      </c>
      <c r="O3036" s="153" t="s">
        <v>1896</v>
      </c>
    </row>
    <row r="3037" spans="11:15">
      <c r="K3037" s="153" t="s">
        <v>1674</v>
      </c>
      <c r="O3037" s="153" t="s">
        <v>1352</v>
      </c>
    </row>
    <row r="3038" spans="11:15">
      <c r="K3038" s="153" t="s">
        <v>1674</v>
      </c>
      <c r="O3038" s="153" t="s">
        <v>1354</v>
      </c>
    </row>
    <row r="3039" spans="11:15">
      <c r="K3039" s="153" t="s">
        <v>1674</v>
      </c>
      <c r="O3039" s="153" t="s">
        <v>1897</v>
      </c>
    </row>
    <row r="3040" spans="11:15">
      <c r="K3040" s="153" t="s">
        <v>1674</v>
      </c>
      <c r="O3040" s="153" t="s">
        <v>1898</v>
      </c>
    </row>
    <row r="3041" spans="11:15">
      <c r="K3041" s="153" t="s">
        <v>1674</v>
      </c>
      <c r="O3041" s="153" t="s">
        <v>1358</v>
      </c>
    </row>
    <row r="3042" spans="11:15">
      <c r="K3042" s="153" t="s">
        <v>1674</v>
      </c>
      <c r="O3042" s="153" t="s">
        <v>1360</v>
      </c>
    </row>
    <row r="3043" spans="11:15">
      <c r="K3043" s="153" t="s">
        <v>1674</v>
      </c>
      <c r="O3043" s="153" t="s">
        <v>1899</v>
      </c>
    </row>
    <row r="3044" spans="11:15">
      <c r="K3044" s="153" t="s">
        <v>1674</v>
      </c>
      <c r="O3044" s="153" t="s">
        <v>1900</v>
      </c>
    </row>
    <row r="3045" spans="11:15">
      <c r="K3045" s="153" t="s">
        <v>1674</v>
      </c>
      <c r="O3045" s="153" t="s">
        <v>1901</v>
      </c>
    </row>
    <row r="3046" spans="11:15">
      <c r="K3046" s="153" t="s">
        <v>1674</v>
      </c>
      <c r="O3046" s="153" t="s">
        <v>1902</v>
      </c>
    </row>
    <row r="3047" spans="11:15">
      <c r="K3047" s="153" t="s">
        <v>1577</v>
      </c>
      <c r="O3047" s="153" t="s">
        <v>1903</v>
      </c>
    </row>
    <row r="3048" spans="11:15">
      <c r="K3048" s="153" t="s">
        <v>1674</v>
      </c>
      <c r="O3048" s="153" t="s">
        <v>1904</v>
      </c>
    </row>
    <row r="3049" spans="11:15">
      <c r="K3049" s="153" t="s">
        <v>1674</v>
      </c>
      <c r="O3049" s="153" t="s">
        <v>1374</v>
      </c>
    </row>
    <row r="3050" spans="11:15">
      <c r="K3050" s="153" t="s">
        <v>1674</v>
      </c>
      <c r="O3050" s="153" t="s">
        <v>1905</v>
      </c>
    </row>
    <row r="3051" spans="11:15">
      <c r="K3051" s="153" t="s">
        <v>1674</v>
      </c>
      <c r="O3051" s="153" t="s">
        <v>1906</v>
      </c>
    </row>
    <row r="3052" spans="11:15">
      <c r="K3052" s="153" t="s">
        <v>1674</v>
      </c>
      <c r="O3052" s="153" t="s">
        <v>1907</v>
      </c>
    </row>
    <row r="3053" spans="11:15">
      <c r="K3053" s="153" t="s">
        <v>1577</v>
      </c>
      <c r="O3053" s="153" t="s">
        <v>1908</v>
      </c>
    </row>
    <row r="3054" spans="11:15">
      <c r="K3054" s="153" t="s">
        <v>1674</v>
      </c>
      <c r="O3054" s="153" t="s">
        <v>1909</v>
      </c>
    </row>
    <row r="3055" spans="11:15">
      <c r="K3055" s="153" t="s">
        <v>1674</v>
      </c>
      <c r="O3055" s="153" t="s">
        <v>1393</v>
      </c>
    </row>
    <row r="3056" spans="11:15">
      <c r="K3056" s="153" t="s">
        <v>1674</v>
      </c>
      <c r="O3056" s="153" t="s">
        <v>1397</v>
      </c>
    </row>
    <row r="3057" spans="11:15">
      <c r="K3057" s="153" t="s">
        <v>1674</v>
      </c>
      <c r="O3057" s="153" t="s">
        <v>1910</v>
      </c>
    </row>
    <row r="3058" spans="11:15">
      <c r="K3058" s="153" t="s">
        <v>1674</v>
      </c>
      <c r="O3058" s="153" t="s">
        <v>1911</v>
      </c>
    </row>
    <row r="3059" spans="11:15">
      <c r="K3059" s="153" t="s">
        <v>1674</v>
      </c>
      <c r="O3059" s="153" t="s">
        <v>1407</v>
      </c>
    </row>
    <row r="3060" spans="11:15">
      <c r="K3060" s="153" t="s">
        <v>1674</v>
      </c>
      <c r="O3060" s="153" t="s">
        <v>1409</v>
      </c>
    </row>
    <row r="3061" spans="11:15">
      <c r="K3061" s="153" t="s">
        <v>1674</v>
      </c>
      <c r="O3061" s="153" t="s">
        <v>1912</v>
      </c>
    </row>
    <row r="3062" spans="11:15">
      <c r="K3062" s="153" t="s">
        <v>1674</v>
      </c>
      <c r="O3062" s="153" t="s">
        <v>1913</v>
      </c>
    </row>
    <row r="3063" spans="11:15">
      <c r="K3063" s="153" t="s">
        <v>1674</v>
      </c>
      <c r="O3063" s="153" t="s">
        <v>1914</v>
      </c>
    </row>
    <row r="3064" spans="11:15">
      <c r="K3064" s="153" t="s">
        <v>1674</v>
      </c>
      <c r="O3064" s="153" t="s">
        <v>1915</v>
      </c>
    </row>
    <row r="3065" spans="11:15">
      <c r="K3065" s="153" t="s">
        <v>1577</v>
      </c>
      <c r="O3065" s="153" t="s">
        <v>1916</v>
      </c>
    </row>
    <row r="3066" spans="11:15">
      <c r="K3066" s="153" t="s">
        <v>1674</v>
      </c>
      <c r="O3066" s="153" t="s">
        <v>1917</v>
      </c>
    </row>
    <row r="3067" spans="11:15">
      <c r="K3067" s="153" t="s">
        <v>1674</v>
      </c>
      <c r="O3067" s="153" t="s">
        <v>1430</v>
      </c>
    </row>
    <row r="3068" spans="11:15">
      <c r="K3068" s="153" t="s">
        <v>1674</v>
      </c>
      <c r="O3068" s="153" t="s">
        <v>1918</v>
      </c>
    </row>
    <row r="3069" spans="11:15">
      <c r="K3069" s="153" t="s">
        <v>1674</v>
      </c>
      <c r="O3069" s="153" t="s">
        <v>1919</v>
      </c>
    </row>
    <row r="3070" spans="11:15">
      <c r="K3070" s="153" t="s">
        <v>1674</v>
      </c>
      <c r="O3070" s="153" t="s">
        <v>1920</v>
      </c>
    </row>
    <row r="3071" spans="11:15">
      <c r="K3071" s="153" t="s">
        <v>1577</v>
      </c>
      <c r="O3071" s="153" t="s">
        <v>1921</v>
      </c>
    </row>
    <row r="3072" spans="11:15">
      <c r="K3072" s="153" t="s">
        <v>1674</v>
      </c>
      <c r="O3072" s="153" t="s">
        <v>1922</v>
      </c>
    </row>
    <row r="3073" spans="11:15">
      <c r="K3073" s="153" t="s">
        <v>1674</v>
      </c>
      <c r="O3073" s="153" t="s">
        <v>71</v>
      </c>
    </row>
    <row r="3074" spans="11:15">
      <c r="K3074" s="153" t="s">
        <v>1674</v>
      </c>
      <c r="O3074" s="153" t="s">
        <v>75</v>
      </c>
    </row>
    <row r="3075" spans="11:15">
      <c r="K3075" s="153" t="s">
        <v>1674</v>
      </c>
      <c r="O3075" s="153" t="s">
        <v>1923</v>
      </c>
    </row>
    <row r="3076" spans="11:15">
      <c r="K3076" s="153" t="s">
        <v>1674</v>
      </c>
      <c r="O3076" s="153" t="s">
        <v>1924</v>
      </c>
    </row>
    <row r="3077" spans="11:15">
      <c r="K3077" s="153" t="s">
        <v>1674</v>
      </c>
      <c r="O3077" s="153" t="s">
        <v>84</v>
      </c>
    </row>
    <row r="3078" spans="11:15">
      <c r="K3078" s="153" t="s">
        <v>1674</v>
      </c>
      <c r="O3078" s="153" t="s">
        <v>86</v>
      </c>
    </row>
    <row r="3079" spans="11:15">
      <c r="K3079" s="153" t="s">
        <v>1674</v>
      </c>
      <c r="O3079" s="153" t="s">
        <v>1925</v>
      </c>
    </row>
    <row r="3080" spans="11:15">
      <c r="K3080" s="153" t="s">
        <v>1674</v>
      </c>
      <c r="O3080" s="153" t="s">
        <v>1926</v>
      </c>
    </row>
    <row r="3081" spans="11:15">
      <c r="K3081" s="153" t="s">
        <v>1674</v>
      </c>
      <c r="O3081" s="153" t="s">
        <v>1927</v>
      </c>
    </row>
    <row r="3082" spans="11:15">
      <c r="K3082" s="153" t="s">
        <v>1674</v>
      </c>
      <c r="O3082" s="153" t="s">
        <v>1928</v>
      </c>
    </row>
    <row r="3083" spans="11:15">
      <c r="K3083" s="153" t="s">
        <v>1776</v>
      </c>
      <c r="O3083" s="153" t="s">
        <v>1929</v>
      </c>
    </row>
    <row r="3084" spans="11:15">
      <c r="K3084" s="153" t="s">
        <v>1776</v>
      </c>
      <c r="O3084" s="153" t="s">
        <v>1930</v>
      </c>
    </row>
    <row r="3085" spans="11:15">
      <c r="K3085" s="153" t="s">
        <v>1674</v>
      </c>
      <c r="O3085" s="153" t="s">
        <v>1931</v>
      </c>
    </row>
    <row r="3086" spans="11:15">
      <c r="K3086" s="153" t="s">
        <v>1674</v>
      </c>
      <c r="O3086" s="153" t="s">
        <v>1932</v>
      </c>
    </row>
    <row r="3087" spans="11:15">
      <c r="K3087" s="153" t="s">
        <v>1674</v>
      </c>
      <c r="O3087" s="153" t="s">
        <v>1933</v>
      </c>
    </row>
    <row r="3088" spans="11:15">
      <c r="K3088" s="153" t="s">
        <v>1674</v>
      </c>
      <c r="O3088" s="153" t="s">
        <v>1934</v>
      </c>
    </row>
    <row r="3089" spans="11:15">
      <c r="K3089" s="153" t="s">
        <v>1674</v>
      </c>
      <c r="O3089" s="153" t="s">
        <v>1935</v>
      </c>
    </row>
    <row r="3090" spans="11:15">
      <c r="K3090" s="153" t="s">
        <v>1674</v>
      </c>
      <c r="O3090" s="153" t="s">
        <v>1936</v>
      </c>
    </row>
    <row r="3091" spans="11:15">
      <c r="K3091" s="153" t="s">
        <v>1674</v>
      </c>
      <c r="O3091" s="153" t="s">
        <v>128</v>
      </c>
    </row>
    <row r="3092" spans="11:15">
      <c r="K3092" s="153" t="s">
        <v>1674</v>
      </c>
      <c r="O3092" s="153" t="s">
        <v>132</v>
      </c>
    </row>
    <row r="3093" spans="11:15">
      <c r="K3093" s="153" t="s">
        <v>1577</v>
      </c>
      <c r="O3093" s="153" t="s">
        <v>1937</v>
      </c>
    </row>
    <row r="3094" spans="11:15">
      <c r="K3094" s="153" t="s">
        <v>1577</v>
      </c>
      <c r="O3094" s="153" t="s">
        <v>1938</v>
      </c>
    </row>
    <row r="3095" spans="11:15">
      <c r="K3095" s="153" t="s">
        <v>1577</v>
      </c>
      <c r="O3095" s="153" t="s">
        <v>1939</v>
      </c>
    </row>
    <row r="3096" spans="11:15">
      <c r="K3096" s="153" t="s">
        <v>1674</v>
      </c>
      <c r="O3096" s="153" t="s">
        <v>148</v>
      </c>
    </row>
    <row r="3097" spans="11:15">
      <c r="K3097" s="153" t="s">
        <v>1674</v>
      </c>
      <c r="O3097" s="153" t="s">
        <v>150</v>
      </c>
    </row>
    <row r="3098" spans="11:15">
      <c r="K3098" s="153" t="s">
        <v>1674</v>
      </c>
      <c r="O3098" s="153" t="s">
        <v>154</v>
      </c>
    </row>
    <row r="3099" spans="11:15">
      <c r="K3099" s="153" t="s">
        <v>1674</v>
      </c>
      <c r="O3099" s="153" t="s">
        <v>1940</v>
      </c>
    </row>
    <row r="3100" spans="11:15">
      <c r="K3100" s="153" t="s">
        <v>1674</v>
      </c>
      <c r="O3100" s="153" t="s">
        <v>1941</v>
      </c>
    </row>
    <row r="3101" spans="11:15">
      <c r="K3101" s="153" t="s">
        <v>1674</v>
      </c>
      <c r="O3101" s="153" t="s">
        <v>1942</v>
      </c>
    </row>
    <row r="3102" spans="11:15">
      <c r="K3102" s="153" t="s">
        <v>1674</v>
      </c>
      <c r="O3102" s="153" t="s">
        <v>1943</v>
      </c>
    </row>
    <row r="3103" spans="11:15">
      <c r="K3103" s="153" t="s">
        <v>1577</v>
      </c>
      <c r="O3103" s="153" t="s">
        <v>1944</v>
      </c>
    </row>
    <row r="3104" spans="11:15">
      <c r="K3104" s="153" t="s">
        <v>1674</v>
      </c>
      <c r="O3104" s="153" t="s">
        <v>1945</v>
      </c>
    </row>
    <row r="3105" spans="11:15">
      <c r="K3105" s="153" t="s">
        <v>1674</v>
      </c>
      <c r="O3105" s="153" t="s">
        <v>1946</v>
      </c>
    </row>
    <row r="3106" spans="11:15">
      <c r="K3106" s="153" t="s">
        <v>1674</v>
      </c>
      <c r="O3106" s="153" t="s">
        <v>1947</v>
      </c>
    </row>
    <row r="3107" spans="11:15">
      <c r="K3107" s="153" t="s">
        <v>1674</v>
      </c>
      <c r="O3107" s="153" t="s">
        <v>1948</v>
      </c>
    </row>
    <row r="3108" spans="11:15">
      <c r="K3108" s="153" t="s">
        <v>1674</v>
      </c>
      <c r="O3108" s="153" t="s">
        <v>1949</v>
      </c>
    </row>
    <row r="3109" spans="11:15">
      <c r="K3109" s="153" t="s">
        <v>1577</v>
      </c>
      <c r="O3109" s="153" t="s">
        <v>1950</v>
      </c>
    </row>
    <row r="3110" spans="11:15">
      <c r="K3110" s="153" t="s">
        <v>1674</v>
      </c>
      <c r="O3110" s="153" t="s">
        <v>1951</v>
      </c>
    </row>
    <row r="3111" spans="11:15">
      <c r="K3111" s="153" t="s">
        <v>1674</v>
      </c>
      <c r="O3111" s="153" t="s">
        <v>193</v>
      </c>
    </row>
    <row r="3112" spans="11:15">
      <c r="K3112" s="153" t="s">
        <v>1674</v>
      </c>
      <c r="O3112" s="153" t="s">
        <v>196</v>
      </c>
    </row>
    <row r="3113" spans="11:15">
      <c r="K3113" s="153" t="s">
        <v>1674</v>
      </c>
      <c r="O3113" s="153" t="s">
        <v>1952</v>
      </c>
    </row>
    <row r="3114" spans="11:15">
      <c r="K3114" s="153" t="s">
        <v>1674</v>
      </c>
      <c r="O3114" s="153" t="s">
        <v>1953</v>
      </c>
    </row>
    <row r="3115" spans="11:15">
      <c r="K3115" s="153" t="s">
        <v>1674</v>
      </c>
      <c r="O3115" s="153" t="s">
        <v>1954</v>
      </c>
    </row>
    <row r="3116" spans="11:15">
      <c r="K3116" s="153" t="s">
        <v>1674</v>
      </c>
      <c r="O3116" s="153" t="s">
        <v>207</v>
      </c>
    </row>
    <row r="3117" spans="11:15">
      <c r="K3117" s="153" t="s">
        <v>1674</v>
      </c>
      <c r="O3117" s="153" t="s">
        <v>209</v>
      </c>
    </row>
    <row r="3118" spans="11:15">
      <c r="K3118" s="153" t="s">
        <v>1674</v>
      </c>
      <c r="O3118" s="153" t="s">
        <v>212</v>
      </c>
    </row>
    <row r="3119" spans="11:15">
      <c r="K3119" s="153" t="s">
        <v>1674</v>
      </c>
      <c r="O3119" s="153" t="s">
        <v>1955</v>
      </c>
    </row>
    <row r="3120" spans="11:15">
      <c r="K3120" s="153" t="s">
        <v>1674</v>
      </c>
      <c r="O3120" s="153" t="s">
        <v>1956</v>
      </c>
    </row>
    <row r="3121" spans="11:15">
      <c r="K3121" s="153" t="s">
        <v>1674</v>
      </c>
      <c r="O3121" s="153" t="s">
        <v>1957</v>
      </c>
    </row>
    <row r="3122" spans="11:15">
      <c r="K3122" s="153" t="s">
        <v>1674</v>
      </c>
      <c r="O3122" s="153" t="s">
        <v>1958</v>
      </c>
    </row>
    <row r="3123" spans="11:15">
      <c r="K3123" s="153" t="s">
        <v>1577</v>
      </c>
      <c r="O3123" s="153" t="s">
        <v>1959</v>
      </c>
    </row>
    <row r="3124" spans="11:15">
      <c r="K3124" s="153" t="s">
        <v>1674</v>
      </c>
      <c r="O3124" s="153" t="s">
        <v>1960</v>
      </c>
    </row>
    <row r="3125" spans="11:15">
      <c r="K3125" s="153" t="s">
        <v>1674</v>
      </c>
      <c r="O3125" s="153" t="s">
        <v>1961</v>
      </c>
    </row>
    <row r="3126" spans="11:15">
      <c r="K3126" s="153" t="s">
        <v>1674</v>
      </c>
      <c r="O3126" s="153" t="s">
        <v>1962</v>
      </c>
    </row>
    <row r="3127" spans="11:15">
      <c r="K3127" s="153" t="s">
        <v>1674</v>
      </c>
      <c r="O3127" s="153" t="s">
        <v>1963</v>
      </c>
    </row>
    <row r="3128" spans="11:15">
      <c r="K3128" s="153" t="s">
        <v>1674</v>
      </c>
      <c r="O3128" s="153" t="s">
        <v>1964</v>
      </c>
    </row>
    <row r="3129" spans="11:15">
      <c r="K3129" s="153" t="s">
        <v>1577</v>
      </c>
      <c r="O3129" s="153" t="s">
        <v>1965</v>
      </c>
    </row>
    <row r="3130" spans="11:15">
      <c r="K3130" s="153" t="s">
        <v>1674</v>
      </c>
      <c r="O3130" s="153" t="s">
        <v>1966</v>
      </c>
    </row>
    <row r="3131" spans="11:15">
      <c r="K3131" s="153" t="s">
        <v>1674</v>
      </c>
      <c r="O3131" s="153" t="s">
        <v>254</v>
      </c>
    </row>
    <row r="3132" spans="11:15">
      <c r="K3132" s="153" t="s">
        <v>1674</v>
      </c>
      <c r="O3132" s="153" t="s">
        <v>258</v>
      </c>
    </row>
    <row r="3133" spans="11:15">
      <c r="K3133" s="153" t="s">
        <v>1674</v>
      </c>
      <c r="O3133" s="153" t="s">
        <v>1967</v>
      </c>
    </row>
    <row r="3134" spans="11:15">
      <c r="K3134" s="153" t="s">
        <v>1674</v>
      </c>
      <c r="O3134" s="153" t="s">
        <v>1968</v>
      </c>
    </row>
    <row r="3135" spans="11:15">
      <c r="K3135" s="153" t="s">
        <v>1674</v>
      </c>
      <c r="O3135" s="153" t="s">
        <v>1969</v>
      </c>
    </row>
    <row r="3136" spans="11:15">
      <c r="K3136" s="153" t="s">
        <v>1674</v>
      </c>
      <c r="O3136" s="153" t="s">
        <v>273</v>
      </c>
    </row>
    <row r="3137" spans="11:15">
      <c r="K3137" s="153" t="s">
        <v>1674</v>
      </c>
      <c r="O3137" s="153" t="s">
        <v>276</v>
      </c>
    </row>
    <row r="3138" spans="11:15">
      <c r="K3138" s="153" t="s">
        <v>1674</v>
      </c>
      <c r="O3138" s="153" t="s">
        <v>280</v>
      </c>
    </row>
    <row r="3139" spans="11:15">
      <c r="K3139" s="153" t="s">
        <v>1674</v>
      </c>
      <c r="O3139" s="153" t="s">
        <v>1970</v>
      </c>
    </row>
    <row r="3140" spans="11:15">
      <c r="K3140" s="153" t="s">
        <v>1674</v>
      </c>
      <c r="O3140" s="153" t="s">
        <v>1971</v>
      </c>
    </row>
    <row r="3141" spans="11:15">
      <c r="K3141" s="153" t="s">
        <v>1674</v>
      </c>
      <c r="O3141" s="153" t="s">
        <v>1972</v>
      </c>
    </row>
    <row r="3142" spans="11:15">
      <c r="K3142" s="153" t="s">
        <v>1674</v>
      </c>
      <c r="O3142" s="153" t="s">
        <v>1973</v>
      </c>
    </row>
    <row r="3143" spans="11:15">
      <c r="K3143" s="153" t="s">
        <v>1674</v>
      </c>
      <c r="O3143" s="153" t="s">
        <v>1974</v>
      </c>
    </row>
    <row r="3144" spans="11:15">
      <c r="K3144" s="153" t="s">
        <v>1674</v>
      </c>
      <c r="O3144" s="153" t="s">
        <v>1975</v>
      </c>
    </row>
    <row r="3145" spans="11:15">
      <c r="K3145" s="153" t="s">
        <v>1674</v>
      </c>
      <c r="O3145" s="153" t="s">
        <v>1976</v>
      </c>
    </row>
    <row r="3146" spans="11:15">
      <c r="K3146" s="153" t="s">
        <v>1674</v>
      </c>
      <c r="O3146" s="153" t="s">
        <v>1977</v>
      </c>
    </row>
    <row r="3147" spans="11:15">
      <c r="K3147" s="153" t="s">
        <v>1674</v>
      </c>
      <c r="O3147" s="153" t="s">
        <v>1978</v>
      </c>
    </row>
    <row r="3148" spans="11:15">
      <c r="K3148" s="153" t="s">
        <v>1674</v>
      </c>
      <c r="O3148" s="153" t="s">
        <v>1979</v>
      </c>
    </row>
    <row r="3149" spans="11:15">
      <c r="K3149" s="153" t="s">
        <v>1674</v>
      </c>
      <c r="O3149" s="153" t="s">
        <v>1980</v>
      </c>
    </row>
    <row r="3150" spans="11:15">
      <c r="K3150" s="153" t="s">
        <v>1674</v>
      </c>
      <c r="O3150" s="153" t="s">
        <v>1981</v>
      </c>
    </row>
    <row r="3151" spans="11:15">
      <c r="K3151" s="153" t="s">
        <v>1674</v>
      </c>
      <c r="O3151" s="153" t="s">
        <v>1982</v>
      </c>
    </row>
    <row r="3152" spans="11:15">
      <c r="K3152" s="153" t="s">
        <v>1674</v>
      </c>
      <c r="O3152" s="153" t="s">
        <v>1983</v>
      </c>
    </row>
    <row r="3153" spans="11:15">
      <c r="K3153" s="153" t="s">
        <v>1674</v>
      </c>
      <c r="O3153" s="153" t="s">
        <v>333</v>
      </c>
    </row>
    <row r="3154" spans="11:15">
      <c r="K3154" s="153" t="s">
        <v>1674</v>
      </c>
      <c r="O3154" s="153" t="s">
        <v>337</v>
      </c>
    </row>
    <row r="3155" spans="11:15">
      <c r="K3155" s="153" t="s">
        <v>1674</v>
      </c>
      <c r="O3155" s="153" t="s">
        <v>1984</v>
      </c>
    </row>
    <row r="3156" spans="11:15">
      <c r="K3156" s="153" t="s">
        <v>1674</v>
      </c>
      <c r="O3156" s="153" t="s">
        <v>1985</v>
      </c>
    </row>
    <row r="3157" spans="11:15">
      <c r="K3157" s="153" t="s">
        <v>1674</v>
      </c>
      <c r="O3157" s="153" t="s">
        <v>1986</v>
      </c>
    </row>
    <row r="3158" spans="11:15">
      <c r="K3158" s="153" t="s">
        <v>1674</v>
      </c>
      <c r="O3158" s="153" t="s">
        <v>351</v>
      </c>
    </row>
    <row r="3159" spans="11:15">
      <c r="K3159" s="153" t="s">
        <v>1674</v>
      </c>
      <c r="O3159" s="153" t="s">
        <v>354</v>
      </c>
    </row>
    <row r="3160" spans="11:15">
      <c r="K3160" s="153" t="s">
        <v>1674</v>
      </c>
      <c r="O3160" s="153" t="s">
        <v>358</v>
      </c>
    </row>
    <row r="3161" spans="11:15">
      <c r="K3161" s="153" t="s">
        <v>1674</v>
      </c>
      <c r="O3161" s="153" t="s">
        <v>1987</v>
      </c>
    </row>
    <row r="3162" spans="11:15">
      <c r="K3162" s="153" t="s">
        <v>1674</v>
      </c>
      <c r="O3162" s="153" t="s">
        <v>1988</v>
      </c>
    </row>
    <row r="3163" spans="11:15">
      <c r="K3163" s="153" t="s">
        <v>1674</v>
      </c>
      <c r="O3163" s="153" t="s">
        <v>1989</v>
      </c>
    </row>
    <row r="3164" spans="11:15">
      <c r="K3164" s="153" t="s">
        <v>1674</v>
      </c>
      <c r="O3164" s="153" t="s">
        <v>1990</v>
      </c>
    </row>
    <row r="3165" spans="11:15">
      <c r="K3165" s="153" t="s">
        <v>1674</v>
      </c>
      <c r="O3165" s="153" t="s">
        <v>375</v>
      </c>
    </row>
    <row r="3166" spans="11:15">
      <c r="K3166" s="153" t="s">
        <v>1674</v>
      </c>
      <c r="O3166" s="153" t="s">
        <v>378</v>
      </c>
    </row>
    <row r="3167" spans="11:15">
      <c r="K3167" s="153" t="s">
        <v>1674</v>
      </c>
      <c r="O3167" s="153" t="s">
        <v>381</v>
      </c>
    </row>
    <row r="3168" spans="11:15">
      <c r="K3168" s="153" t="s">
        <v>1674</v>
      </c>
      <c r="O3168" s="153" t="s">
        <v>384</v>
      </c>
    </row>
    <row r="3169" spans="11:15">
      <c r="K3169" s="153" t="s">
        <v>1674</v>
      </c>
      <c r="O3169" s="153" t="s">
        <v>385</v>
      </c>
    </row>
    <row r="3170" spans="11:15">
      <c r="K3170" s="153" t="s">
        <v>1674</v>
      </c>
      <c r="O3170" s="153" t="s">
        <v>388</v>
      </c>
    </row>
    <row r="3171" spans="11:15">
      <c r="K3171" s="153" t="s">
        <v>1674</v>
      </c>
      <c r="O3171" s="153" t="s">
        <v>391</v>
      </c>
    </row>
    <row r="3172" spans="11:15">
      <c r="K3172" s="153" t="s">
        <v>1674</v>
      </c>
      <c r="O3172" s="153" t="s">
        <v>394</v>
      </c>
    </row>
    <row r="3173" spans="11:15">
      <c r="K3173" s="153" t="s">
        <v>1674</v>
      </c>
      <c r="O3173" s="153" t="s">
        <v>397</v>
      </c>
    </row>
    <row r="3174" spans="11:15">
      <c r="K3174" s="153" t="s">
        <v>1674</v>
      </c>
      <c r="O3174" s="153" t="s">
        <v>400</v>
      </c>
    </row>
    <row r="3175" spans="11:15">
      <c r="K3175" s="153" t="s">
        <v>1674</v>
      </c>
      <c r="O3175" s="153" t="s">
        <v>403</v>
      </c>
    </row>
    <row r="3176" spans="11:15">
      <c r="K3176" s="153" t="s">
        <v>1674</v>
      </c>
      <c r="O3176" s="153" t="s">
        <v>404</v>
      </c>
    </row>
    <row r="3177" spans="11:15">
      <c r="K3177" s="153" t="s">
        <v>1674</v>
      </c>
      <c r="O3177" s="153" t="s">
        <v>407</v>
      </c>
    </row>
    <row r="3178" spans="11:15">
      <c r="K3178" s="153" t="s">
        <v>1674</v>
      </c>
      <c r="O3178" s="153" t="s">
        <v>409</v>
      </c>
    </row>
    <row r="3179" spans="11:15">
      <c r="K3179" s="153" t="s">
        <v>1674</v>
      </c>
      <c r="O3179" s="153" t="s">
        <v>412</v>
      </c>
    </row>
    <row r="3180" spans="11:15">
      <c r="K3180" s="153" t="s">
        <v>1674</v>
      </c>
      <c r="O3180" s="153" t="s">
        <v>413</v>
      </c>
    </row>
    <row r="3181" spans="11:15">
      <c r="K3181" s="153" t="s">
        <v>1674</v>
      </c>
      <c r="O3181" s="153" t="s">
        <v>416</v>
      </c>
    </row>
    <row r="3182" spans="11:15">
      <c r="K3182" s="153" t="s">
        <v>1674</v>
      </c>
      <c r="O3182" s="153" t="s">
        <v>419</v>
      </c>
    </row>
    <row r="3183" spans="11:15">
      <c r="K3183" s="153" t="s">
        <v>1674</v>
      </c>
      <c r="O3183" s="153" t="s">
        <v>422</v>
      </c>
    </row>
    <row r="3184" spans="11:15">
      <c r="K3184" s="153" t="s">
        <v>1674</v>
      </c>
      <c r="O3184" s="153" t="s">
        <v>425</v>
      </c>
    </row>
    <row r="3185" spans="11:15">
      <c r="K3185" s="153" t="s">
        <v>1674</v>
      </c>
      <c r="O3185" s="153" t="s">
        <v>428</v>
      </c>
    </row>
    <row r="3186" spans="11:15">
      <c r="K3186" s="153" t="s">
        <v>1674</v>
      </c>
      <c r="O3186" s="153" t="s">
        <v>431</v>
      </c>
    </row>
    <row r="3187" spans="11:15">
      <c r="K3187" s="153" t="s">
        <v>1674</v>
      </c>
      <c r="O3187" s="153" t="s">
        <v>432</v>
      </c>
    </row>
    <row r="3188" spans="11:15">
      <c r="K3188" s="153" t="s">
        <v>1674</v>
      </c>
      <c r="O3188" s="153" t="s">
        <v>435</v>
      </c>
    </row>
    <row r="3189" spans="11:15">
      <c r="K3189" s="153" t="s">
        <v>1674</v>
      </c>
      <c r="O3189" s="153" t="s">
        <v>438</v>
      </c>
    </row>
    <row r="3190" spans="11:15">
      <c r="K3190" s="153" t="s">
        <v>1674</v>
      </c>
      <c r="O3190" s="153" t="s">
        <v>441</v>
      </c>
    </row>
    <row r="3191" spans="11:15">
      <c r="K3191" s="153" t="s">
        <v>1674</v>
      </c>
      <c r="O3191" s="153" t="s">
        <v>444</v>
      </c>
    </row>
    <row r="3192" spans="11:15">
      <c r="K3192" s="153" t="s">
        <v>1674</v>
      </c>
      <c r="O3192" s="153" t="s">
        <v>447</v>
      </c>
    </row>
    <row r="3193" spans="11:15">
      <c r="K3193" s="153" t="s">
        <v>1674</v>
      </c>
      <c r="O3193" s="153" t="s">
        <v>450</v>
      </c>
    </row>
    <row r="3194" spans="11:15">
      <c r="K3194" s="153" t="s">
        <v>1674</v>
      </c>
      <c r="O3194" s="153" t="s">
        <v>451</v>
      </c>
    </row>
    <row r="3195" spans="11:15">
      <c r="K3195" s="153" t="s">
        <v>1674</v>
      </c>
      <c r="O3195" s="153" t="s">
        <v>454</v>
      </c>
    </row>
    <row r="3196" spans="11:15">
      <c r="K3196" s="153" t="s">
        <v>1674</v>
      </c>
      <c r="O3196" s="153" t="s">
        <v>457</v>
      </c>
    </row>
    <row r="3197" spans="11:15">
      <c r="K3197" s="153" t="s">
        <v>1674</v>
      </c>
      <c r="O3197" s="153" t="s">
        <v>460</v>
      </c>
    </row>
    <row r="3198" spans="11:15">
      <c r="K3198" s="153" t="s">
        <v>1674</v>
      </c>
      <c r="O3198" s="153" t="s">
        <v>461</v>
      </c>
    </row>
    <row r="3199" spans="11:15">
      <c r="K3199" s="153" t="s">
        <v>1674</v>
      </c>
      <c r="O3199" s="153" t="s">
        <v>464</v>
      </c>
    </row>
    <row r="3200" spans="11:15">
      <c r="K3200" s="153" t="s">
        <v>1674</v>
      </c>
      <c r="O3200" s="153" t="s">
        <v>467</v>
      </c>
    </row>
    <row r="3201" spans="11:15">
      <c r="K3201" s="153" t="s">
        <v>1674</v>
      </c>
      <c r="O3201" s="153" t="s">
        <v>469</v>
      </c>
    </row>
    <row r="3202" spans="11:15">
      <c r="K3202" s="153" t="s">
        <v>1674</v>
      </c>
      <c r="O3202" s="153" t="s">
        <v>471</v>
      </c>
    </row>
    <row r="3203" spans="11:15">
      <c r="K3203" s="153" t="s">
        <v>1674</v>
      </c>
      <c r="O3203" s="153" t="s">
        <v>1285</v>
      </c>
    </row>
    <row r="3204" spans="11:15">
      <c r="K3204" s="153" t="s">
        <v>1674</v>
      </c>
      <c r="O3204" s="153" t="s">
        <v>474</v>
      </c>
    </row>
    <row r="3205" spans="11:15">
      <c r="K3205" s="153" t="s">
        <v>1674</v>
      </c>
      <c r="O3205" s="153" t="s">
        <v>475</v>
      </c>
    </row>
    <row r="3206" spans="11:15">
      <c r="K3206" s="153" t="s">
        <v>1674</v>
      </c>
      <c r="O3206" s="153" t="s">
        <v>477</v>
      </c>
    </row>
    <row r="3207" spans="11:15">
      <c r="K3207" s="153" t="s">
        <v>1674</v>
      </c>
      <c r="O3207" s="153" t="s">
        <v>479</v>
      </c>
    </row>
    <row r="3208" spans="11:15">
      <c r="K3208" s="153" t="s">
        <v>1674</v>
      </c>
      <c r="O3208" s="153" t="s">
        <v>481</v>
      </c>
    </row>
    <row r="3209" spans="11:15">
      <c r="K3209" s="153" t="s">
        <v>1674</v>
      </c>
      <c r="O3209" s="153" t="s">
        <v>483</v>
      </c>
    </row>
    <row r="3210" spans="11:15">
      <c r="K3210" s="153" t="s">
        <v>1674</v>
      </c>
      <c r="O3210" s="153" t="s">
        <v>485</v>
      </c>
    </row>
    <row r="3211" spans="11:15">
      <c r="K3211" s="153" t="s">
        <v>1674</v>
      </c>
      <c r="O3211" s="153" t="s">
        <v>487</v>
      </c>
    </row>
    <row r="3212" spans="11:15">
      <c r="K3212" s="153" t="s">
        <v>1674</v>
      </c>
      <c r="O3212" s="153" t="s">
        <v>488</v>
      </c>
    </row>
    <row r="3213" spans="11:15">
      <c r="K3213" s="153" t="s">
        <v>1674</v>
      </c>
      <c r="O3213" s="153" t="s">
        <v>490</v>
      </c>
    </row>
    <row r="3214" spans="11:15">
      <c r="K3214" s="153" t="s">
        <v>1674</v>
      </c>
      <c r="O3214" s="153" t="s">
        <v>492</v>
      </c>
    </row>
    <row r="3215" spans="11:15">
      <c r="K3215" s="153" t="s">
        <v>1674</v>
      </c>
      <c r="O3215" s="153" t="s">
        <v>494</v>
      </c>
    </row>
    <row r="3216" spans="11:15">
      <c r="K3216" s="153" t="s">
        <v>1674</v>
      </c>
      <c r="O3216" s="153" t="s">
        <v>495</v>
      </c>
    </row>
    <row r="3217" spans="11:15">
      <c r="K3217" s="153" t="s">
        <v>1674</v>
      </c>
      <c r="O3217" s="153" t="s">
        <v>497</v>
      </c>
    </row>
    <row r="3218" spans="11:15">
      <c r="K3218" s="153" t="s">
        <v>1674</v>
      </c>
      <c r="O3218" s="153" t="s">
        <v>499</v>
      </c>
    </row>
    <row r="3219" spans="11:15">
      <c r="K3219" s="153" t="s">
        <v>1674</v>
      </c>
      <c r="O3219" s="153" t="s">
        <v>502</v>
      </c>
    </row>
    <row r="3220" spans="11:15">
      <c r="K3220" s="153" t="s">
        <v>1674</v>
      </c>
      <c r="O3220" s="153" t="s">
        <v>505</v>
      </c>
    </row>
    <row r="3221" spans="11:15">
      <c r="K3221" s="153" t="s">
        <v>1674</v>
      </c>
      <c r="O3221" s="153" t="s">
        <v>1344</v>
      </c>
    </row>
    <row r="3222" spans="11:15">
      <c r="K3222" s="153" t="s">
        <v>1674</v>
      </c>
      <c r="O3222" s="153" t="s">
        <v>510</v>
      </c>
    </row>
    <row r="3223" spans="11:15">
      <c r="K3223" s="153" t="s">
        <v>1674</v>
      </c>
      <c r="O3223" s="153" t="s">
        <v>511</v>
      </c>
    </row>
    <row r="3224" spans="11:15">
      <c r="K3224" s="153" t="s">
        <v>1674</v>
      </c>
      <c r="O3224" s="153" t="s">
        <v>514</v>
      </c>
    </row>
    <row r="3225" spans="11:15">
      <c r="K3225" s="153" t="s">
        <v>1674</v>
      </c>
      <c r="O3225" s="153" t="s">
        <v>517</v>
      </c>
    </row>
    <row r="3226" spans="11:15">
      <c r="K3226" s="153" t="s">
        <v>1674</v>
      </c>
      <c r="O3226" s="153" t="s">
        <v>520</v>
      </c>
    </row>
    <row r="3227" spans="11:15">
      <c r="K3227" s="153" t="s">
        <v>1674</v>
      </c>
      <c r="O3227" s="153" t="s">
        <v>523</v>
      </c>
    </row>
    <row r="3228" spans="11:15">
      <c r="K3228" s="153" t="s">
        <v>1674</v>
      </c>
      <c r="O3228" s="153" t="s">
        <v>526</v>
      </c>
    </row>
    <row r="3229" spans="11:15">
      <c r="K3229" s="153" t="s">
        <v>1674</v>
      </c>
      <c r="O3229" s="153" t="s">
        <v>529</v>
      </c>
    </row>
    <row r="3230" spans="11:15">
      <c r="K3230" s="153" t="s">
        <v>1674</v>
      </c>
      <c r="O3230" s="153" t="s">
        <v>530</v>
      </c>
    </row>
    <row r="3231" spans="11:15">
      <c r="K3231" s="153" t="s">
        <v>1674</v>
      </c>
      <c r="O3231" s="153" t="s">
        <v>533</v>
      </c>
    </row>
    <row r="3232" spans="11:15">
      <c r="K3232" s="153" t="s">
        <v>1674</v>
      </c>
      <c r="O3232" s="153" t="s">
        <v>534</v>
      </c>
    </row>
    <row r="3233" spans="11:15">
      <c r="K3233" s="153" t="s">
        <v>1674</v>
      </c>
      <c r="O3233" s="153" t="s">
        <v>535</v>
      </c>
    </row>
    <row r="3234" spans="11:15">
      <c r="K3234" s="153" t="s">
        <v>1674</v>
      </c>
      <c r="O3234" s="153" t="s">
        <v>536</v>
      </c>
    </row>
    <row r="3235" spans="11:15">
      <c r="K3235" s="153" t="s">
        <v>1674</v>
      </c>
      <c r="O3235" s="153" t="s">
        <v>539</v>
      </c>
    </row>
    <row r="3236" spans="11:15">
      <c r="K3236" s="153" t="s">
        <v>1674</v>
      </c>
      <c r="O3236" s="153" t="s">
        <v>542</v>
      </c>
    </row>
    <row r="3237" spans="11:15">
      <c r="K3237" s="153" t="s">
        <v>1674</v>
      </c>
      <c r="O3237" s="153" t="s">
        <v>545</v>
      </c>
    </row>
    <row r="3238" spans="11:15">
      <c r="K3238" s="153" t="s">
        <v>1674</v>
      </c>
      <c r="O3238" s="153" t="s">
        <v>548</v>
      </c>
    </row>
    <row r="3239" spans="11:15">
      <c r="K3239" s="153" t="s">
        <v>1674</v>
      </c>
      <c r="O3239" s="153" t="s">
        <v>1374</v>
      </c>
    </row>
    <row r="3240" spans="11:15">
      <c r="K3240" s="153" t="s">
        <v>1674</v>
      </c>
      <c r="O3240" s="153" t="s">
        <v>553</v>
      </c>
    </row>
    <row r="3241" spans="11:15">
      <c r="K3241" s="153" t="s">
        <v>1674</v>
      </c>
      <c r="O3241" s="153" t="s">
        <v>554</v>
      </c>
    </row>
    <row r="3242" spans="11:15">
      <c r="K3242" s="153" t="s">
        <v>1674</v>
      </c>
      <c r="O3242" s="153" t="s">
        <v>557</v>
      </c>
    </row>
    <row r="3243" spans="11:15">
      <c r="K3243" s="153" t="s">
        <v>1674</v>
      </c>
      <c r="O3243" s="153" t="s">
        <v>560</v>
      </c>
    </row>
    <row r="3244" spans="11:15">
      <c r="K3244" s="153" t="s">
        <v>1674</v>
      </c>
      <c r="O3244" s="153" t="s">
        <v>563</v>
      </c>
    </row>
    <row r="3245" spans="11:15">
      <c r="K3245" s="153" t="s">
        <v>1674</v>
      </c>
      <c r="O3245" s="153" t="s">
        <v>566</v>
      </c>
    </row>
    <row r="3246" spans="11:15">
      <c r="K3246" s="153" t="s">
        <v>1674</v>
      </c>
      <c r="O3246" s="153" t="s">
        <v>569</v>
      </c>
    </row>
    <row r="3247" spans="11:15">
      <c r="K3247" s="153" t="s">
        <v>1674</v>
      </c>
      <c r="O3247" s="153" t="s">
        <v>572</v>
      </c>
    </row>
    <row r="3248" spans="11:15">
      <c r="K3248" s="153" t="s">
        <v>1674</v>
      </c>
      <c r="O3248" s="153" t="s">
        <v>573</v>
      </c>
    </row>
    <row r="3249" spans="11:15">
      <c r="K3249" s="153" t="s">
        <v>1674</v>
      </c>
      <c r="O3249" s="153" t="s">
        <v>576</v>
      </c>
    </row>
    <row r="3250" spans="11:15">
      <c r="K3250" s="153" t="s">
        <v>1674</v>
      </c>
      <c r="O3250" s="153" t="s">
        <v>577</v>
      </c>
    </row>
    <row r="3251" spans="11:15">
      <c r="K3251" s="153" t="s">
        <v>1674</v>
      </c>
      <c r="O3251" s="153" t="s">
        <v>578</v>
      </c>
    </row>
    <row r="3252" spans="11:15">
      <c r="K3252" s="153" t="s">
        <v>1674</v>
      </c>
      <c r="O3252" s="153" t="s">
        <v>579</v>
      </c>
    </row>
    <row r="3253" spans="11:15">
      <c r="K3253" s="153" t="s">
        <v>1674</v>
      </c>
      <c r="O3253" s="153" t="s">
        <v>582</v>
      </c>
    </row>
    <row r="3254" spans="11:15">
      <c r="K3254" s="153" t="s">
        <v>1674</v>
      </c>
      <c r="O3254" s="153" t="s">
        <v>585</v>
      </c>
    </row>
    <row r="3255" spans="11:15">
      <c r="K3255" s="153" t="s">
        <v>1674</v>
      </c>
      <c r="O3255" s="153" t="s">
        <v>588</v>
      </c>
    </row>
    <row r="3256" spans="11:15">
      <c r="K3256" s="153" t="s">
        <v>1674</v>
      </c>
      <c r="O3256" s="153" t="s">
        <v>591</v>
      </c>
    </row>
    <row r="3257" spans="11:15">
      <c r="K3257" s="153" t="s">
        <v>1674</v>
      </c>
      <c r="O3257" s="153" t="s">
        <v>1430</v>
      </c>
    </row>
    <row r="3258" spans="11:15">
      <c r="K3258" s="153" t="s">
        <v>1674</v>
      </c>
      <c r="O3258" s="153" t="s">
        <v>596</v>
      </c>
    </row>
    <row r="3259" spans="11:15">
      <c r="K3259" s="153" t="s">
        <v>1674</v>
      </c>
      <c r="O3259" s="153" t="s">
        <v>597</v>
      </c>
    </row>
    <row r="3260" spans="11:15">
      <c r="K3260" s="153" t="s">
        <v>1674</v>
      </c>
      <c r="O3260" s="153" t="s">
        <v>600</v>
      </c>
    </row>
    <row r="3261" spans="11:15">
      <c r="K3261" s="153" t="s">
        <v>1674</v>
      </c>
      <c r="O3261" s="153" t="s">
        <v>603</v>
      </c>
    </row>
    <row r="3262" spans="11:15">
      <c r="K3262" s="153" t="s">
        <v>1674</v>
      </c>
      <c r="O3262" s="153" t="s">
        <v>606</v>
      </c>
    </row>
    <row r="3263" spans="11:15">
      <c r="K3263" s="153" t="s">
        <v>1674</v>
      </c>
      <c r="O3263" s="153" t="s">
        <v>609</v>
      </c>
    </row>
    <row r="3264" spans="11:15">
      <c r="K3264" s="153" t="s">
        <v>1674</v>
      </c>
      <c r="O3264" s="153" t="s">
        <v>612</v>
      </c>
    </row>
    <row r="3265" spans="10:15">
      <c r="K3265" s="153" t="s">
        <v>1674</v>
      </c>
      <c r="O3265" s="153" t="s">
        <v>615</v>
      </c>
    </row>
    <row r="3266" spans="10:15">
      <c r="K3266" s="153" t="s">
        <v>1674</v>
      </c>
      <c r="O3266" s="153" t="s">
        <v>616</v>
      </c>
    </row>
    <row r="3267" spans="10:15">
      <c r="K3267" s="153" t="s">
        <v>1674</v>
      </c>
      <c r="O3267" s="153" t="s">
        <v>619</v>
      </c>
    </row>
    <row r="3268" spans="10:15">
      <c r="K3268" s="153" t="s">
        <v>1674</v>
      </c>
      <c r="O3268" s="153" t="s">
        <v>620</v>
      </c>
    </row>
    <row r="3269" spans="10:15">
      <c r="K3269" s="153" t="s">
        <v>1674</v>
      </c>
      <c r="O3269" s="153" t="s">
        <v>622</v>
      </c>
    </row>
    <row r="3270" spans="10:15">
      <c r="K3270" s="153" t="s">
        <v>1674</v>
      </c>
      <c r="O3270" s="153" t="s">
        <v>623</v>
      </c>
    </row>
    <row r="3271" spans="10:15">
      <c r="K3271" s="153" t="s">
        <v>1674</v>
      </c>
      <c r="O3271" s="153" t="s">
        <v>626</v>
      </c>
    </row>
    <row r="3272" spans="10:15">
      <c r="K3272" s="153" t="s">
        <v>1674</v>
      </c>
      <c r="O3272" s="153" t="s">
        <v>629</v>
      </c>
    </row>
    <row r="3273" spans="10:15">
      <c r="K3273" s="153" t="s">
        <v>1674</v>
      </c>
      <c r="O3273" s="153" t="s">
        <v>632</v>
      </c>
    </row>
    <row r="3274" spans="10:15">
      <c r="K3274" s="153" t="s">
        <v>1674</v>
      </c>
      <c r="O3274" s="153" t="s">
        <v>635</v>
      </c>
    </row>
    <row r="3275" spans="10:15">
      <c r="J3275" s="576"/>
      <c r="K3275" s="153" t="s">
        <v>1674</v>
      </c>
      <c r="O3275" s="153" t="s">
        <v>638</v>
      </c>
    </row>
    <row r="3276" spans="10:15">
      <c r="J3276" s="576"/>
      <c r="K3276" s="153" t="s">
        <v>1674</v>
      </c>
      <c r="O3276" s="153" t="s">
        <v>641</v>
      </c>
    </row>
    <row r="3277" spans="10:15">
      <c r="J3277" s="576"/>
      <c r="K3277" s="153" t="s">
        <v>1674</v>
      </c>
      <c r="O3277" s="153" t="s">
        <v>642</v>
      </c>
    </row>
    <row r="3278" spans="10:15">
      <c r="J3278" s="576"/>
      <c r="K3278" s="153" t="s">
        <v>1674</v>
      </c>
      <c r="O3278" s="153" t="s">
        <v>645</v>
      </c>
    </row>
    <row r="3279" spans="10:15">
      <c r="J3279" s="576"/>
      <c r="K3279" s="153" t="s">
        <v>1674</v>
      </c>
      <c r="O3279" s="153" t="s">
        <v>648</v>
      </c>
    </row>
    <row r="3280" spans="10:15">
      <c r="J3280" s="576"/>
      <c r="K3280" s="153" t="s">
        <v>1674</v>
      </c>
      <c r="O3280" s="153" t="s">
        <v>651</v>
      </c>
    </row>
    <row r="3281" spans="10:15">
      <c r="J3281" s="576"/>
      <c r="K3281" s="153" t="s">
        <v>1674</v>
      </c>
      <c r="O3281" s="153" t="s">
        <v>654</v>
      </c>
    </row>
    <row r="3282" spans="10:15">
      <c r="J3282" s="576"/>
      <c r="K3282" s="153" t="s">
        <v>1674</v>
      </c>
      <c r="O3282" s="153" t="s">
        <v>657</v>
      </c>
    </row>
    <row r="3283" spans="10:15">
      <c r="J3283" s="576"/>
      <c r="K3283" s="153" t="s">
        <v>1674</v>
      </c>
      <c r="O3283" s="153" t="s">
        <v>660</v>
      </c>
    </row>
    <row r="3284" spans="10:15">
      <c r="J3284" s="576"/>
      <c r="K3284" s="153" t="s">
        <v>1674</v>
      </c>
      <c r="O3284" s="153" t="s">
        <v>661</v>
      </c>
    </row>
    <row r="3285" spans="10:15">
      <c r="J3285" s="576"/>
      <c r="K3285" s="153" t="s">
        <v>1674</v>
      </c>
      <c r="O3285" s="153" t="s">
        <v>664</v>
      </c>
    </row>
    <row r="3286" spans="10:15">
      <c r="J3286" s="576"/>
      <c r="K3286" s="153" t="s">
        <v>1674</v>
      </c>
      <c r="O3286" s="153" t="s">
        <v>667</v>
      </c>
    </row>
    <row r="3287" spans="10:15">
      <c r="J3287" s="576"/>
      <c r="K3287" s="153" t="s">
        <v>1674</v>
      </c>
      <c r="O3287" s="153" t="s">
        <v>668</v>
      </c>
    </row>
    <row r="3288" spans="10:15">
      <c r="J3288" s="576"/>
      <c r="K3288" s="153" t="s">
        <v>1674</v>
      </c>
      <c r="O3288" s="153" t="s">
        <v>671</v>
      </c>
    </row>
    <row r="3289" spans="10:15">
      <c r="J3289" s="576"/>
      <c r="K3289" s="153" t="s">
        <v>1674</v>
      </c>
      <c r="O3289" s="153" t="s">
        <v>672</v>
      </c>
    </row>
    <row r="3290" spans="10:15">
      <c r="J3290" s="576"/>
      <c r="K3290" s="153" t="s">
        <v>1674</v>
      </c>
      <c r="O3290" s="153" t="s">
        <v>673</v>
      </c>
    </row>
    <row r="3291" spans="10:15">
      <c r="K3291" s="153" t="s">
        <v>1674</v>
      </c>
      <c r="O3291" s="153" t="s">
        <v>676</v>
      </c>
    </row>
    <row r="3292" spans="10:15">
      <c r="K3292" s="153" t="s">
        <v>1674</v>
      </c>
      <c r="O3292" s="153" t="s">
        <v>679</v>
      </c>
    </row>
    <row r="3293" spans="10:15">
      <c r="K3293" s="153" t="s">
        <v>1674</v>
      </c>
      <c r="O3293" s="153" t="s">
        <v>682</v>
      </c>
    </row>
    <row r="3294" spans="10:15">
      <c r="K3294" s="153" t="s">
        <v>1674</v>
      </c>
      <c r="O3294" s="153" t="s">
        <v>685</v>
      </c>
    </row>
    <row r="3295" spans="10:15">
      <c r="K3295" s="153" t="s">
        <v>1674</v>
      </c>
      <c r="O3295" s="153" t="s">
        <v>688</v>
      </c>
    </row>
    <row r="3296" spans="10:15">
      <c r="K3296" s="153" t="s">
        <v>1674</v>
      </c>
      <c r="O3296" s="153" t="s">
        <v>691</v>
      </c>
    </row>
    <row r="3297" spans="11:15">
      <c r="K3297" s="153" t="s">
        <v>1674</v>
      </c>
      <c r="O3297" s="153" t="s">
        <v>692</v>
      </c>
    </row>
    <row r="3298" spans="11:15">
      <c r="K3298" s="153" t="s">
        <v>1674</v>
      </c>
      <c r="O3298" s="153" t="s">
        <v>695</v>
      </c>
    </row>
    <row r="3299" spans="11:15">
      <c r="K3299" s="153" t="s">
        <v>1674</v>
      </c>
      <c r="O3299" s="153" t="s">
        <v>698</v>
      </c>
    </row>
    <row r="3300" spans="11:15">
      <c r="K3300" s="153" t="s">
        <v>1674</v>
      </c>
      <c r="O3300" s="153" t="s">
        <v>701</v>
      </c>
    </row>
    <row r="3301" spans="11:15">
      <c r="K3301" s="153" t="s">
        <v>1674</v>
      </c>
      <c r="O3301" s="153" t="s">
        <v>704</v>
      </c>
    </row>
    <row r="3302" spans="11:15">
      <c r="K3302" s="153" t="s">
        <v>1674</v>
      </c>
      <c r="O3302" s="153" t="s">
        <v>707</v>
      </c>
    </row>
    <row r="3303" spans="11:15">
      <c r="K3303" s="153" t="s">
        <v>1674</v>
      </c>
      <c r="O3303" s="153" t="s">
        <v>710</v>
      </c>
    </row>
    <row r="3304" spans="11:15">
      <c r="K3304" s="153" t="s">
        <v>1674</v>
      </c>
      <c r="O3304" s="153" t="s">
        <v>711</v>
      </c>
    </row>
    <row r="3305" spans="11:15">
      <c r="K3305" s="153" t="s">
        <v>1674</v>
      </c>
      <c r="O3305" s="153" t="s">
        <v>714</v>
      </c>
    </row>
    <row r="3306" spans="11:15">
      <c r="K3306" s="153" t="s">
        <v>1674</v>
      </c>
      <c r="O3306" s="153" t="s">
        <v>717</v>
      </c>
    </row>
    <row r="3307" spans="11:15">
      <c r="K3307" s="153" t="s">
        <v>1674</v>
      </c>
      <c r="O3307" s="153" t="s">
        <v>718</v>
      </c>
    </row>
    <row r="3308" spans="11:15">
      <c r="K3308" s="153" t="s">
        <v>1674</v>
      </c>
      <c r="O3308" s="153" t="s">
        <v>721</v>
      </c>
    </row>
    <row r="3309" spans="11:15">
      <c r="K3309" s="153" t="s">
        <v>1674</v>
      </c>
      <c r="O3309" s="153" t="s">
        <v>722</v>
      </c>
    </row>
    <row r="3310" spans="11:15">
      <c r="K3310" s="153" t="s">
        <v>1674</v>
      </c>
      <c r="O3310" s="153" t="s">
        <v>723</v>
      </c>
    </row>
    <row r="3311" spans="11:15">
      <c r="K3311" s="153" t="s">
        <v>1674</v>
      </c>
      <c r="O3311" s="153" t="s">
        <v>726</v>
      </c>
    </row>
    <row r="3312" spans="11:15">
      <c r="K3312" s="153" t="s">
        <v>1674</v>
      </c>
      <c r="O3312" s="153" t="s">
        <v>729</v>
      </c>
    </row>
    <row r="3313" spans="11:15">
      <c r="K3313" s="153" t="s">
        <v>1674</v>
      </c>
      <c r="O3313" s="153" t="s">
        <v>732</v>
      </c>
    </row>
    <row r="3314" spans="11:15">
      <c r="K3314" s="153" t="s">
        <v>1674</v>
      </c>
      <c r="O3314" s="153" t="s">
        <v>735</v>
      </c>
    </row>
    <row r="3315" spans="11:15">
      <c r="K3315" s="153" t="s">
        <v>1674</v>
      </c>
      <c r="O3315" s="153" t="s">
        <v>738</v>
      </c>
    </row>
    <row r="3316" spans="11:15">
      <c r="K3316" s="153" t="s">
        <v>1674</v>
      </c>
      <c r="O3316" s="153" t="s">
        <v>741</v>
      </c>
    </row>
    <row r="3317" spans="11:15">
      <c r="K3317" s="153" t="s">
        <v>1674</v>
      </c>
      <c r="O3317" s="153" t="s">
        <v>742</v>
      </c>
    </row>
    <row r="3318" spans="11:15">
      <c r="K3318" s="153" t="s">
        <v>1674</v>
      </c>
      <c r="O3318" s="153" t="s">
        <v>745</v>
      </c>
    </row>
    <row r="3319" spans="11:15">
      <c r="K3319" s="153" t="s">
        <v>1674</v>
      </c>
      <c r="O3319" s="153" t="s">
        <v>748</v>
      </c>
    </row>
    <row r="3320" spans="11:15">
      <c r="K3320" s="153" t="s">
        <v>1674</v>
      </c>
      <c r="O3320" s="153" t="s">
        <v>751</v>
      </c>
    </row>
    <row r="3321" spans="11:15">
      <c r="K3321" s="153" t="s">
        <v>1674</v>
      </c>
      <c r="O3321" s="153" t="s">
        <v>754</v>
      </c>
    </row>
    <row r="3322" spans="11:15">
      <c r="K3322" s="153" t="s">
        <v>1674</v>
      </c>
      <c r="O3322" s="153" t="s">
        <v>757</v>
      </c>
    </row>
    <row r="3323" spans="11:15">
      <c r="K3323" s="153" t="s">
        <v>1674</v>
      </c>
      <c r="O3323" s="153" t="s">
        <v>0</v>
      </c>
    </row>
    <row r="3324" spans="11:15">
      <c r="K3324" s="153" t="s">
        <v>1674</v>
      </c>
      <c r="O3324" s="153" t="s">
        <v>1</v>
      </c>
    </row>
    <row r="3325" spans="11:15">
      <c r="K3325" s="153" t="s">
        <v>1674</v>
      </c>
      <c r="O3325" s="153" t="s">
        <v>4</v>
      </c>
    </row>
    <row r="3326" spans="11:15">
      <c r="K3326" s="153" t="s">
        <v>1674</v>
      </c>
      <c r="O3326" s="153" t="s">
        <v>7</v>
      </c>
    </row>
    <row r="3327" spans="11:15">
      <c r="K3327" s="153" t="s">
        <v>1674</v>
      </c>
      <c r="O3327" s="153" t="s">
        <v>8</v>
      </c>
    </row>
    <row r="3328" spans="11:15">
      <c r="K3328" s="153" t="s">
        <v>1674</v>
      </c>
      <c r="O3328" s="153" t="s">
        <v>11</v>
      </c>
    </row>
    <row r="3329" spans="11:15">
      <c r="K3329" s="153" t="s">
        <v>1674</v>
      </c>
      <c r="O3329" s="153" t="s">
        <v>12</v>
      </c>
    </row>
    <row r="3330" spans="11:15">
      <c r="K3330" s="153" t="s">
        <v>1674</v>
      </c>
      <c r="O3330" s="153" t="s">
        <v>13</v>
      </c>
    </row>
    <row r="3331" spans="11:15">
      <c r="K3331" s="153" t="s">
        <v>1674</v>
      </c>
      <c r="O3331" s="153" t="s">
        <v>16</v>
      </c>
    </row>
    <row r="3332" spans="11:15">
      <c r="K3332" s="153" t="s">
        <v>1674</v>
      </c>
      <c r="O3332" s="153" t="s">
        <v>19</v>
      </c>
    </row>
    <row r="3333" spans="11:15">
      <c r="K3333" s="153" t="s">
        <v>1674</v>
      </c>
      <c r="O3333" s="153" t="s">
        <v>20</v>
      </c>
    </row>
    <row r="3334" spans="11:15">
      <c r="K3334" s="153" t="s">
        <v>1674</v>
      </c>
      <c r="O3334" s="153" t="s">
        <v>23</v>
      </c>
    </row>
    <row r="3335" spans="11:15">
      <c r="K3335" s="153" t="s">
        <v>1674</v>
      </c>
      <c r="O3335" s="153" t="s">
        <v>25</v>
      </c>
    </row>
    <row r="3336" spans="11:15">
      <c r="K3336" s="153" t="s">
        <v>1674</v>
      </c>
      <c r="O3336" s="153" t="s">
        <v>27</v>
      </c>
    </row>
    <row r="3337" spans="11:15">
      <c r="K3337" s="153" t="s">
        <v>1674</v>
      </c>
      <c r="O3337" s="153" t="s">
        <v>29</v>
      </c>
    </row>
    <row r="3338" spans="11:15">
      <c r="K3338" s="153" t="s">
        <v>1674</v>
      </c>
      <c r="O3338" s="153" t="s">
        <v>31</v>
      </c>
    </row>
    <row r="3339" spans="11:15">
      <c r="K3339" s="153" t="s">
        <v>1674</v>
      </c>
      <c r="O3339" s="153" t="s">
        <v>32</v>
      </c>
    </row>
    <row r="3340" spans="11:15">
      <c r="K3340" s="153" t="s">
        <v>1674</v>
      </c>
      <c r="O3340" s="153" t="s">
        <v>34</v>
      </c>
    </row>
    <row r="3341" spans="11:15">
      <c r="K3341" s="153" t="s">
        <v>1674</v>
      </c>
      <c r="O3341" s="153" t="s">
        <v>36</v>
      </c>
    </row>
    <row r="3342" spans="11:15">
      <c r="K3342" s="153" t="s">
        <v>1674</v>
      </c>
      <c r="O3342" s="153" t="s">
        <v>38</v>
      </c>
    </row>
    <row r="3343" spans="11:15">
      <c r="K3343" s="153" t="s">
        <v>1674</v>
      </c>
      <c r="O3343" s="153" t="s">
        <v>40</v>
      </c>
    </row>
    <row r="3344" spans="11:15">
      <c r="K3344" s="153" t="s">
        <v>1674</v>
      </c>
      <c r="O3344" s="153" t="s">
        <v>42</v>
      </c>
    </row>
    <row r="3345" spans="11:15">
      <c r="K3345" s="153" t="s">
        <v>1674</v>
      </c>
      <c r="O3345" s="153" t="s">
        <v>44</v>
      </c>
    </row>
    <row r="3346" spans="11:15">
      <c r="K3346" s="153" t="s">
        <v>1674</v>
      </c>
      <c r="O3346" s="153" t="s">
        <v>45</v>
      </c>
    </row>
    <row r="3347" spans="11:15">
      <c r="K3347" s="153" t="s">
        <v>1674</v>
      </c>
      <c r="O3347" s="153" t="s">
        <v>47</v>
      </c>
    </row>
    <row r="3348" spans="11:15">
      <c r="K3348" s="153" t="s">
        <v>1674</v>
      </c>
      <c r="O3348" s="153" t="s">
        <v>49</v>
      </c>
    </row>
    <row r="3349" spans="11:15">
      <c r="K3349" s="153" t="s">
        <v>1674</v>
      </c>
      <c r="O3349" s="153" t="s">
        <v>51</v>
      </c>
    </row>
    <row r="3350" spans="11:15">
      <c r="K3350" s="153" t="s">
        <v>1674</v>
      </c>
      <c r="O3350" s="153" t="s">
        <v>53</v>
      </c>
    </row>
    <row r="3351" spans="11:15">
      <c r="K3351" s="153" t="s">
        <v>1674</v>
      </c>
      <c r="O3351" s="153" t="s">
        <v>55</v>
      </c>
    </row>
    <row r="3352" spans="11:15">
      <c r="K3352" s="153" t="s">
        <v>1674</v>
      </c>
      <c r="O3352" s="153" t="s">
        <v>56</v>
      </c>
    </row>
    <row r="3353" spans="11:15">
      <c r="K3353" s="153" t="s">
        <v>1674</v>
      </c>
      <c r="O3353" s="153" t="s">
        <v>58</v>
      </c>
    </row>
    <row r="3354" spans="11:15">
      <c r="K3354" s="153" t="s">
        <v>1674</v>
      </c>
      <c r="O3354" s="153" t="s">
        <v>60</v>
      </c>
    </row>
    <row r="3355" spans="11:15">
      <c r="O3355" s="153" t="s">
        <v>812</v>
      </c>
    </row>
    <row r="3356" spans="11:15">
      <c r="O3356" s="153" t="s">
        <v>815</v>
      </c>
    </row>
    <row r="3357" spans="11:15">
      <c r="O3357" s="153" t="s">
        <v>818</v>
      </c>
    </row>
    <row r="3358" spans="11:15">
      <c r="K3358" s="153" t="s">
        <v>1674</v>
      </c>
      <c r="O3358" s="153" t="s">
        <v>824</v>
      </c>
    </row>
    <row r="3359" spans="11:15">
      <c r="K3359" s="153" t="s">
        <v>1674</v>
      </c>
      <c r="O3359" s="153" t="s">
        <v>829</v>
      </c>
    </row>
    <row r="3360" spans="11:15">
      <c r="K3360" s="153" t="s">
        <v>1674</v>
      </c>
      <c r="O3360" s="153" t="s">
        <v>833</v>
      </c>
    </row>
    <row r="3361" spans="11:15">
      <c r="K3361" s="153" t="s">
        <v>1674</v>
      </c>
      <c r="O3361" s="153" t="s">
        <v>837</v>
      </c>
    </row>
    <row r="3362" spans="11:15">
      <c r="K3362" s="153" t="s">
        <v>1674</v>
      </c>
      <c r="O3362" s="153" t="s">
        <v>842</v>
      </c>
    </row>
    <row r="3363" spans="11:15">
      <c r="K3363" s="153" t="s">
        <v>1674</v>
      </c>
      <c r="O3363" s="153" t="s">
        <v>846</v>
      </c>
    </row>
    <row r="3364" spans="11:15">
      <c r="K3364" s="153" t="s">
        <v>1674</v>
      </c>
      <c r="O3364" s="153" t="s">
        <v>850</v>
      </c>
    </row>
    <row r="3365" spans="11:15">
      <c r="K3365" s="153" t="s">
        <v>1674</v>
      </c>
      <c r="O3365" s="153" t="s">
        <v>854</v>
      </c>
    </row>
    <row r="3366" spans="11:15">
      <c r="K3366" s="153" t="s">
        <v>1674</v>
      </c>
      <c r="O3366" s="153" t="s">
        <v>858</v>
      </c>
    </row>
    <row r="3367" spans="11:15">
      <c r="K3367" s="153" t="s">
        <v>1674</v>
      </c>
      <c r="O3367" s="153" t="s">
        <v>862</v>
      </c>
    </row>
    <row r="3368" spans="11:15">
      <c r="K3368" s="153" t="s">
        <v>1674</v>
      </c>
      <c r="O3368" s="153" t="s">
        <v>866</v>
      </c>
    </row>
    <row r="3369" spans="11:15">
      <c r="K3369" s="153" t="s">
        <v>1674</v>
      </c>
      <c r="O3369" s="153" t="s">
        <v>870</v>
      </c>
    </row>
    <row r="3370" spans="11:15">
      <c r="K3370" s="153" t="s">
        <v>1674</v>
      </c>
      <c r="O3370" s="153" t="s">
        <v>873</v>
      </c>
    </row>
    <row r="3371" spans="11:15">
      <c r="K3371" s="153" t="s">
        <v>1674</v>
      </c>
      <c r="O3371" s="153" t="s">
        <v>877</v>
      </c>
    </row>
    <row r="3372" spans="11:15">
      <c r="K3372" s="153" t="s">
        <v>1674</v>
      </c>
      <c r="O3372" s="153" t="s">
        <v>881</v>
      </c>
    </row>
    <row r="3373" spans="11:15">
      <c r="K3373" s="153" t="s">
        <v>1674</v>
      </c>
      <c r="O3373" s="153" t="s">
        <v>885</v>
      </c>
    </row>
    <row r="3374" spans="11:15">
      <c r="K3374" s="153" t="s">
        <v>1776</v>
      </c>
      <c r="O3374" s="153" t="s">
        <v>890</v>
      </c>
    </row>
    <row r="3375" spans="11:15">
      <c r="K3375" s="153" t="s">
        <v>1580</v>
      </c>
      <c r="O3375" s="153" t="s">
        <v>894</v>
      </c>
    </row>
    <row r="3376" spans="11:15">
      <c r="K3376" s="153" t="s">
        <v>1580</v>
      </c>
      <c r="O3376" s="153" t="s">
        <v>898</v>
      </c>
    </row>
    <row r="3377" spans="11:15">
      <c r="K3377" s="153" t="s">
        <v>1776</v>
      </c>
      <c r="O3377" s="153" t="s">
        <v>902</v>
      </c>
    </row>
    <row r="3378" spans="11:15">
      <c r="K3378" s="153" t="s">
        <v>1580</v>
      </c>
      <c r="O3378" s="153" t="s">
        <v>906</v>
      </c>
    </row>
    <row r="3379" spans="11:15">
      <c r="K3379" s="153" t="s">
        <v>1580</v>
      </c>
      <c r="O3379" s="153" t="s">
        <v>910</v>
      </c>
    </row>
    <row r="3380" spans="11:15">
      <c r="K3380" s="153" t="s">
        <v>1579</v>
      </c>
      <c r="O3380" s="153" t="s">
        <v>914</v>
      </c>
    </row>
    <row r="3381" spans="11:15">
      <c r="K3381" s="153" t="s">
        <v>1578</v>
      </c>
      <c r="O3381" s="153" t="s">
        <v>919</v>
      </c>
    </row>
    <row r="3382" spans="11:15">
      <c r="K3382" s="153" t="s">
        <v>1578</v>
      </c>
      <c r="O3382" s="153" t="s">
        <v>923</v>
      </c>
    </row>
    <row r="3383" spans="11:15">
      <c r="K3383" s="153" t="s">
        <v>1579</v>
      </c>
      <c r="O3383" s="153" t="s">
        <v>928</v>
      </c>
    </row>
    <row r="3384" spans="11:15">
      <c r="K3384" s="153" t="s">
        <v>1674</v>
      </c>
      <c r="O3384" s="153" t="s">
        <v>934</v>
      </c>
    </row>
    <row r="3385" spans="11:15">
      <c r="K3385" s="153" t="s">
        <v>1580</v>
      </c>
      <c r="O3385" s="153" t="s">
        <v>938</v>
      </c>
    </row>
    <row r="3386" spans="11:15">
      <c r="K3386" s="153" t="s">
        <v>1580</v>
      </c>
      <c r="O3386" s="153" t="s">
        <v>942</v>
      </c>
    </row>
    <row r="3387" spans="11:15">
      <c r="K3387" s="153" t="s">
        <v>1674</v>
      </c>
      <c r="O3387" s="153" t="s">
        <v>947</v>
      </c>
    </row>
    <row r="3388" spans="11:15">
      <c r="K3388" s="153" t="s">
        <v>1580</v>
      </c>
      <c r="O3388" s="153" t="s">
        <v>951</v>
      </c>
    </row>
    <row r="3389" spans="11:15">
      <c r="K3389" s="153" t="s">
        <v>1580</v>
      </c>
      <c r="O3389" s="153" t="s">
        <v>955</v>
      </c>
    </row>
    <row r="3390" spans="11:15">
      <c r="K3390" s="153" t="s">
        <v>1580</v>
      </c>
      <c r="O3390" s="153" t="s">
        <v>960</v>
      </c>
    </row>
    <row r="3391" spans="11:15">
      <c r="K3391" s="153" t="s">
        <v>1580</v>
      </c>
      <c r="O3391" s="153" t="s">
        <v>964</v>
      </c>
    </row>
    <row r="3392" spans="11:15">
      <c r="K3392" s="153" t="s">
        <v>1580</v>
      </c>
      <c r="O3392" s="153" t="s">
        <v>968</v>
      </c>
    </row>
    <row r="3393" spans="11:15">
      <c r="K3393" s="153" t="s">
        <v>1674</v>
      </c>
      <c r="O3393" s="153" t="s">
        <v>973</v>
      </c>
    </row>
    <row r="3394" spans="11:15">
      <c r="K3394" s="153" t="s">
        <v>1579</v>
      </c>
      <c r="O3394" s="153" t="s">
        <v>979</v>
      </c>
    </row>
    <row r="3395" spans="11:15">
      <c r="K3395" s="153" t="s">
        <v>1579</v>
      </c>
      <c r="O3395" s="153" t="s">
        <v>983</v>
      </c>
    </row>
    <row r="3396" spans="11:15">
      <c r="K3396" s="153" t="s">
        <v>1579</v>
      </c>
      <c r="O3396" s="153" t="s">
        <v>987</v>
      </c>
    </row>
    <row r="3397" spans="11:15">
      <c r="K3397" s="153" t="s">
        <v>1580</v>
      </c>
      <c r="O3397" s="153" t="s">
        <v>992</v>
      </c>
    </row>
    <row r="3398" spans="11:15">
      <c r="K3398" s="153" t="s">
        <v>1580</v>
      </c>
      <c r="O3398" s="153" t="s">
        <v>996</v>
      </c>
    </row>
    <row r="3399" spans="11:15">
      <c r="K3399" s="153" t="s">
        <v>1580</v>
      </c>
      <c r="O3399" s="153" t="s">
        <v>1000</v>
      </c>
    </row>
    <row r="3400" spans="11:15">
      <c r="K3400" s="153" t="s">
        <v>1580</v>
      </c>
      <c r="O3400" s="153" t="s">
        <v>1005</v>
      </c>
    </row>
    <row r="3401" spans="11:15">
      <c r="K3401" s="153" t="s">
        <v>1580</v>
      </c>
      <c r="O3401" s="153" t="s">
        <v>1009</v>
      </c>
    </row>
    <row r="3402" spans="11:15">
      <c r="K3402" s="153" t="s">
        <v>1580</v>
      </c>
      <c r="O3402" s="153" t="s">
        <v>1013</v>
      </c>
    </row>
    <row r="3403" spans="11:15">
      <c r="K3403" s="153" t="s">
        <v>1579</v>
      </c>
      <c r="O3403" s="153" t="s">
        <v>1019</v>
      </c>
    </row>
    <row r="3404" spans="11:15">
      <c r="K3404" s="153" t="s">
        <v>1579</v>
      </c>
      <c r="O3404" s="153" t="s">
        <v>1023</v>
      </c>
    </row>
    <row r="3405" spans="11:15">
      <c r="K3405" s="153" t="s">
        <v>1579</v>
      </c>
      <c r="O3405" s="153" t="s">
        <v>1027</v>
      </c>
    </row>
    <row r="3406" spans="11:15">
      <c r="K3406" s="153" t="s">
        <v>1580</v>
      </c>
      <c r="O3406" s="153" t="s">
        <v>1031</v>
      </c>
    </row>
    <row r="3407" spans="11:15">
      <c r="K3407" s="153" t="s">
        <v>1580</v>
      </c>
      <c r="O3407" s="153" t="s">
        <v>1033</v>
      </c>
    </row>
    <row r="3408" spans="11:15">
      <c r="K3408" s="153" t="s">
        <v>1580</v>
      </c>
      <c r="O3408" s="153" t="s">
        <v>1035</v>
      </c>
    </row>
    <row r="3409" spans="11:15">
      <c r="K3409" s="153" t="s">
        <v>1580</v>
      </c>
      <c r="O3409" s="153" t="s">
        <v>1038</v>
      </c>
    </row>
    <row r="3410" spans="11:15">
      <c r="K3410" s="153" t="s">
        <v>1580</v>
      </c>
      <c r="O3410" s="153" t="s">
        <v>1040</v>
      </c>
    </row>
    <row r="3411" spans="11:15">
      <c r="K3411" s="153" t="s">
        <v>1580</v>
      </c>
      <c r="O3411" s="153" t="s">
        <v>1042</v>
      </c>
    </row>
    <row r="3412" spans="11:15">
      <c r="K3412" s="153" t="s">
        <v>1580</v>
      </c>
      <c r="O3412" s="153" t="s">
        <v>1044</v>
      </c>
    </row>
    <row r="3413" spans="11:15">
      <c r="K3413" s="153" t="s">
        <v>1579</v>
      </c>
      <c r="O3413" s="153" t="s">
        <v>1048</v>
      </c>
    </row>
    <row r="3414" spans="11:15">
      <c r="K3414" s="153" t="s">
        <v>1580</v>
      </c>
      <c r="O3414" s="153" t="s">
        <v>1052</v>
      </c>
    </row>
    <row r="3415" spans="11:15">
      <c r="K3415" s="153" t="s">
        <v>1579</v>
      </c>
      <c r="O3415" s="153" t="s">
        <v>1056</v>
      </c>
    </row>
    <row r="3416" spans="11:15">
      <c r="K3416" s="153" t="s">
        <v>1579</v>
      </c>
      <c r="O3416" s="153" t="s">
        <v>1060</v>
      </c>
    </row>
    <row r="3417" spans="11:15">
      <c r="K3417" s="153" t="s">
        <v>1579</v>
      </c>
      <c r="O3417" s="153" t="s">
        <v>1064</v>
      </c>
    </row>
    <row r="3418" spans="11:15">
      <c r="K3418" s="153" t="s">
        <v>1579</v>
      </c>
      <c r="O3418" s="153" t="s">
        <v>1067</v>
      </c>
    </row>
    <row r="3419" spans="11:15">
      <c r="K3419" s="153" t="s">
        <v>1579</v>
      </c>
      <c r="O3419" s="153" t="s">
        <v>1071</v>
      </c>
    </row>
    <row r="3420" spans="11:15">
      <c r="K3420" s="153" t="s">
        <v>1579</v>
      </c>
      <c r="O3420" s="153" t="s">
        <v>1075</v>
      </c>
    </row>
    <row r="3421" spans="11:15">
      <c r="K3421" s="153" t="s">
        <v>1579</v>
      </c>
      <c r="O3421" s="153" t="s">
        <v>1078</v>
      </c>
    </row>
    <row r="3422" spans="11:15">
      <c r="K3422" s="153" t="s">
        <v>1579</v>
      </c>
      <c r="O3422" s="153" t="s">
        <v>1082</v>
      </c>
    </row>
    <row r="3423" spans="11:15">
      <c r="K3423" s="153" t="s">
        <v>1579</v>
      </c>
      <c r="O3423" s="153" t="s">
        <v>1086</v>
      </c>
    </row>
    <row r="3424" spans="11:15">
      <c r="K3424" s="153" t="s">
        <v>1674</v>
      </c>
      <c r="O3424" s="153" t="s">
        <v>1821</v>
      </c>
    </row>
    <row r="3425" spans="11:15">
      <c r="K3425" s="153" t="s">
        <v>1674</v>
      </c>
      <c r="O3425" s="153" t="s">
        <v>1822</v>
      </c>
    </row>
    <row r="3426" spans="11:15">
      <c r="K3426" s="153" t="s">
        <v>1674</v>
      </c>
      <c r="O3426" s="153" t="s">
        <v>1823</v>
      </c>
    </row>
    <row r="3427" spans="11:15">
      <c r="K3427" s="153" t="s">
        <v>1674</v>
      </c>
      <c r="O3427" s="153" t="s">
        <v>1824</v>
      </c>
    </row>
    <row r="3428" spans="11:15">
      <c r="K3428" s="153" t="s">
        <v>1674</v>
      </c>
      <c r="O3428" s="153" t="s">
        <v>1825</v>
      </c>
    </row>
    <row r="3429" spans="11:15">
      <c r="K3429" s="153" t="s">
        <v>1674</v>
      </c>
      <c r="O3429" s="153" t="s">
        <v>1826</v>
      </c>
    </row>
    <row r="3430" spans="11:15">
      <c r="K3430" s="153" t="s">
        <v>1674</v>
      </c>
      <c r="O3430" s="153" t="s">
        <v>1827</v>
      </c>
    </row>
    <row r="3431" spans="11:15">
      <c r="K3431" s="153" t="s">
        <v>1674</v>
      </c>
      <c r="O3431" s="153" t="s">
        <v>1828</v>
      </c>
    </row>
    <row r="3432" spans="11:15">
      <c r="K3432" s="153" t="s">
        <v>1674</v>
      </c>
      <c r="O3432" s="153" t="s">
        <v>1829</v>
      </c>
    </row>
    <row r="3433" spans="11:15">
      <c r="K3433" s="153" t="s">
        <v>1674</v>
      </c>
      <c r="O3433" s="153" t="s">
        <v>1830</v>
      </c>
    </row>
    <row r="3434" spans="11:15">
      <c r="K3434" s="153" t="s">
        <v>1674</v>
      </c>
      <c r="O3434" s="153" t="s">
        <v>1831</v>
      </c>
    </row>
    <row r="3435" spans="11:15">
      <c r="K3435" s="153" t="s">
        <v>1674</v>
      </c>
      <c r="O3435" s="153" t="s">
        <v>1832</v>
      </c>
    </row>
    <row r="3436" spans="11:15">
      <c r="K3436" s="153" t="s">
        <v>1674</v>
      </c>
      <c r="O3436" s="153" t="s">
        <v>1833</v>
      </c>
    </row>
    <row r="3437" spans="11:15">
      <c r="K3437" s="153" t="s">
        <v>1674</v>
      </c>
      <c r="O3437" s="153" t="s">
        <v>1834</v>
      </c>
    </row>
    <row r="3438" spans="11:15">
      <c r="K3438" s="153" t="s">
        <v>1674</v>
      </c>
      <c r="O3438" s="153" t="s">
        <v>1835</v>
      </c>
    </row>
    <row r="3439" spans="11:15">
      <c r="K3439" s="153" t="s">
        <v>1674</v>
      </c>
      <c r="O3439" s="153" t="s">
        <v>1836</v>
      </c>
    </row>
    <row r="3440" spans="11:15">
      <c r="K3440" s="153" t="s">
        <v>1674</v>
      </c>
      <c r="O3440" s="153" t="s">
        <v>1837</v>
      </c>
    </row>
    <row r="3441" spans="11:15">
      <c r="K3441" s="153" t="s">
        <v>1674</v>
      </c>
      <c r="O3441" s="153" t="s">
        <v>1838</v>
      </c>
    </row>
    <row r="3442" spans="11:15">
      <c r="K3442" s="153" t="s">
        <v>1674</v>
      </c>
      <c r="O3442" s="153" t="s">
        <v>1839</v>
      </c>
    </row>
    <row r="3443" spans="11:15">
      <c r="K3443" s="153" t="s">
        <v>1674</v>
      </c>
      <c r="O3443" s="153" t="s">
        <v>1840</v>
      </c>
    </row>
    <row r="3444" spans="11:15">
      <c r="K3444" s="153" t="s">
        <v>1674</v>
      </c>
      <c r="O3444" s="153" t="s">
        <v>1841</v>
      </c>
    </row>
    <row r="3445" spans="11:15">
      <c r="K3445" s="153" t="s">
        <v>1674</v>
      </c>
      <c r="O3445" s="153" t="s">
        <v>1842</v>
      </c>
    </row>
    <row r="3446" spans="11:15">
      <c r="K3446" s="153" t="s">
        <v>1674</v>
      </c>
      <c r="O3446" s="153" t="s">
        <v>1843</v>
      </c>
    </row>
    <row r="3447" spans="11:15">
      <c r="K3447" s="153" t="s">
        <v>1674</v>
      </c>
      <c r="O3447" s="153" t="s">
        <v>1844</v>
      </c>
    </row>
    <row r="3448" spans="11:15">
      <c r="K3448" s="153" t="s">
        <v>1674</v>
      </c>
      <c r="O3448" s="153" t="s">
        <v>1845</v>
      </c>
    </row>
    <row r="3449" spans="11:15">
      <c r="K3449" s="153" t="s">
        <v>1674</v>
      </c>
      <c r="O3449" s="153" t="s">
        <v>1846</v>
      </c>
    </row>
    <row r="3450" spans="11:15">
      <c r="K3450" s="153" t="s">
        <v>1674</v>
      </c>
      <c r="O3450" s="153" t="s">
        <v>1847</v>
      </c>
    </row>
    <row r="3451" spans="11:15">
      <c r="K3451" s="153" t="s">
        <v>1674</v>
      </c>
      <c r="O3451" s="153" t="s">
        <v>1848</v>
      </c>
    </row>
    <row r="3452" spans="11:15">
      <c r="K3452" s="153" t="s">
        <v>1674</v>
      </c>
      <c r="O3452" s="153" t="s">
        <v>1849</v>
      </c>
    </row>
    <row r="3453" spans="11:15">
      <c r="K3453" s="153" t="s">
        <v>1674</v>
      </c>
      <c r="O3453" s="153" t="s">
        <v>1850</v>
      </c>
    </row>
    <row r="3454" spans="11:15">
      <c r="K3454" s="153" t="s">
        <v>1579</v>
      </c>
      <c r="O3454" s="153" t="s">
        <v>1851</v>
      </c>
    </row>
    <row r="3455" spans="11:15">
      <c r="K3455" s="153" t="s">
        <v>1579</v>
      </c>
      <c r="O3455" s="153" t="s">
        <v>1852</v>
      </c>
    </row>
    <row r="3456" spans="11:15">
      <c r="K3456" s="153" t="s">
        <v>1579</v>
      </c>
      <c r="O3456" s="153" t="s">
        <v>1853</v>
      </c>
    </row>
    <row r="3457" spans="11:15">
      <c r="K3457" s="153" t="s">
        <v>1580</v>
      </c>
      <c r="O3457" s="153" t="s">
        <v>1854</v>
      </c>
    </row>
    <row r="3458" spans="11:15">
      <c r="K3458" s="153" t="s">
        <v>1579</v>
      </c>
      <c r="O3458" s="153" t="s">
        <v>1855</v>
      </c>
    </row>
    <row r="3459" spans="11:15">
      <c r="K3459" s="153" t="s">
        <v>1579</v>
      </c>
      <c r="O3459" s="153" t="s">
        <v>1856</v>
      </c>
    </row>
    <row r="3460" spans="11:15">
      <c r="K3460" s="153" t="s">
        <v>1579</v>
      </c>
      <c r="O3460" s="153" t="s">
        <v>1857</v>
      </c>
    </row>
    <row r="3461" spans="11:15">
      <c r="K3461" s="153" t="s">
        <v>1579</v>
      </c>
      <c r="O3461" s="153" t="s">
        <v>1858</v>
      </c>
    </row>
    <row r="3462" spans="11:15">
      <c r="K3462" s="153" t="s">
        <v>1579</v>
      </c>
      <c r="O3462" s="153" t="s">
        <v>1201</v>
      </c>
    </row>
    <row r="3463" spans="11:15">
      <c r="K3463" s="153" t="s">
        <v>1579</v>
      </c>
      <c r="O3463" s="153" t="s">
        <v>1204</v>
      </c>
    </row>
    <row r="3464" spans="11:15">
      <c r="K3464" s="153" t="s">
        <v>1579</v>
      </c>
      <c r="O3464" s="153" t="s">
        <v>1859</v>
      </c>
    </row>
    <row r="3465" spans="11:15">
      <c r="K3465" s="153" t="s">
        <v>1579</v>
      </c>
      <c r="O3465" s="153" t="s">
        <v>1860</v>
      </c>
    </row>
    <row r="3466" spans="11:15">
      <c r="K3466" s="153" t="s">
        <v>1579</v>
      </c>
      <c r="O3466" s="153" t="s">
        <v>1210</v>
      </c>
    </row>
    <row r="3467" spans="11:15">
      <c r="K3467" s="153" t="s">
        <v>1579</v>
      </c>
      <c r="O3467" s="153" t="s">
        <v>1213</v>
      </c>
    </row>
    <row r="3468" spans="11:15">
      <c r="K3468" s="153" t="s">
        <v>1579</v>
      </c>
      <c r="O3468" s="153" t="s">
        <v>1861</v>
      </c>
    </row>
    <row r="3469" spans="11:15">
      <c r="K3469" s="153" t="s">
        <v>1579</v>
      </c>
      <c r="O3469" s="153" t="s">
        <v>1862</v>
      </c>
    </row>
    <row r="3470" spans="11:15">
      <c r="K3470" s="153" t="s">
        <v>1579</v>
      </c>
      <c r="O3470" s="153" t="s">
        <v>1863</v>
      </c>
    </row>
    <row r="3471" spans="11:15">
      <c r="K3471" s="153" t="s">
        <v>1579</v>
      </c>
      <c r="O3471" s="153" t="s">
        <v>1864</v>
      </c>
    </row>
    <row r="3472" spans="11:15">
      <c r="K3472" s="153" t="s">
        <v>1579</v>
      </c>
      <c r="O3472" s="153" t="s">
        <v>1865</v>
      </c>
    </row>
    <row r="3473" spans="11:15">
      <c r="K3473" s="153" t="s">
        <v>1579</v>
      </c>
      <c r="O3473" s="153" t="s">
        <v>1866</v>
      </c>
    </row>
    <row r="3474" spans="11:15">
      <c r="K3474" s="153" t="s">
        <v>1579</v>
      </c>
      <c r="O3474" s="153" t="s">
        <v>1231</v>
      </c>
    </row>
    <row r="3475" spans="11:15">
      <c r="K3475" s="153" t="s">
        <v>1580</v>
      </c>
      <c r="O3475" s="153" t="s">
        <v>1867</v>
      </c>
    </row>
    <row r="3476" spans="11:15">
      <c r="K3476" s="153" t="s">
        <v>1580</v>
      </c>
      <c r="O3476" s="153" t="s">
        <v>1868</v>
      </c>
    </row>
    <row r="3477" spans="11:15">
      <c r="K3477" s="153" t="s">
        <v>1579</v>
      </c>
      <c r="O3477" s="153" t="s">
        <v>1869</v>
      </c>
    </row>
    <row r="3478" spans="11:15">
      <c r="K3478" s="153" t="s">
        <v>1579</v>
      </c>
      <c r="O3478" s="153" t="s">
        <v>1870</v>
      </c>
    </row>
    <row r="3479" spans="11:15">
      <c r="K3479" s="153" t="s">
        <v>1579</v>
      </c>
      <c r="O3479" s="153" t="s">
        <v>1871</v>
      </c>
    </row>
    <row r="3480" spans="11:15">
      <c r="K3480" s="153" t="s">
        <v>1579</v>
      </c>
      <c r="O3480" s="153" t="s">
        <v>1249</v>
      </c>
    </row>
    <row r="3481" spans="11:15">
      <c r="K3481" s="153" t="s">
        <v>1579</v>
      </c>
      <c r="O3481" s="153" t="s">
        <v>1251</v>
      </c>
    </row>
    <row r="3482" spans="11:15">
      <c r="K3482" s="153" t="s">
        <v>1579</v>
      </c>
      <c r="O3482" s="153" t="s">
        <v>1253</v>
      </c>
    </row>
    <row r="3483" spans="11:15">
      <c r="K3483" s="153" t="s">
        <v>1580</v>
      </c>
      <c r="O3483" s="153" t="s">
        <v>1872</v>
      </c>
    </row>
    <row r="3484" spans="11:15">
      <c r="K3484" s="153" t="s">
        <v>1579</v>
      </c>
      <c r="O3484" s="153" t="s">
        <v>1257</v>
      </c>
    </row>
    <row r="3485" spans="11:15">
      <c r="K3485" s="153" t="s">
        <v>1579</v>
      </c>
      <c r="O3485" s="153" t="s">
        <v>1261</v>
      </c>
    </row>
    <row r="3486" spans="11:15">
      <c r="K3486" s="153" t="s">
        <v>1579</v>
      </c>
      <c r="O3486" s="153" t="s">
        <v>1873</v>
      </c>
    </row>
    <row r="3487" spans="11:15">
      <c r="K3487" s="153" t="s">
        <v>1579</v>
      </c>
      <c r="O3487" s="153" t="s">
        <v>1874</v>
      </c>
    </row>
    <row r="3488" spans="11:15">
      <c r="K3488" s="153" t="s">
        <v>1579</v>
      </c>
      <c r="O3488" s="153" t="s">
        <v>1875</v>
      </c>
    </row>
    <row r="3489" spans="11:15">
      <c r="K3489" s="153" t="s">
        <v>1579</v>
      </c>
      <c r="O3489" s="153" t="s">
        <v>1876</v>
      </c>
    </row>
    <row r="3490" spans="11:15">
      <c r="K3490" s="153" t="s">
        <v>1580</v>
      </c>
      <c r="O3490" s="153" t="s">
        <v>1877</v>
      </c>
    </row>
    <row r="3491" spans="11:15">
      <c r="K3491" s="153" t="s">
        <v>1579</v>
      </c>
      <c r="O3491" s="153" t="s">
        <v>1878</v>
      </c>
    </row>
    <row r="3492" spans="11:15">
      <c r="K3492" s="153" t="s">
        <v>1579</v>
      </c>
      <c r="O3492" s="153" t="s">
        <v>1285</v>
      </c>
    </row>
    <row r="3493" spans="11:15">
      <c r="K3493" s="153" t="s">
        <v>1580</v>
      </c>
      <c r="O3493" s="153" t="s">
        <v>1879</v>
      </c>
    </row>
    <row r="3494" spans="11:15">
      <c r="K3494" s="153" t="s">
        <v>1580</v>
      </c>
      <c r="O3494" s="153" t="s">
        <v>1880</v>
      </c>
    </row>
    <row r="3495" spans="11:15">
      <c r="K3495" s="153" t="s">
        <v>1579</v>
      </c>
      <c r="O3495" s="153" t="s">
        <v>1881</v>
      </c>
    </row>
    <row r="3496" spans="11:15">
      <c r="K3496" s="153" t="s">
        <v>1579</v>
      </c>
      <c r="O3496" s="153" t="s">
        <v>1882</v>
      </c>
    </row>
    <row r="3497" spans="11:15">
      <c r="K3497" s="153" t="s">
        <v>1579</v>
      </c>
      <c r="O3497" s="153" t="s">
        <v>1883</v>
      </c>
    </row>
    <row r="3498" spans="11:15">
      <c r="K3498" s="153" t="s">
        <v>1579</v>
      </c>
      <c r="O3498" s="153" t="s">
        <v>1304</v>
      </c>
    </row>
    <row r="3499" spans="11:15">
      <c r="K3499" s="153" t="s">
        <v>1579</v>
      </c>
      <c r="O3499" s="153" t="s">
        <v>1307</v>
      </c>
    </row>
    <row r="3500" spans="11:15">
      <c r="K3500" s="153" t="s">
        <v>1579</v>
      </c>
      <c r="O3500" s="153" t="s">
        <v>1884</v>
      </c>
    </row>
    <row r="3501" spans="11:15">
      <c r="K3501" s="153" t="s">
        <v>1580</v>
      </c>
      <c r="O3501" s="153" t="s">
        <v>1885</v>
      </c>
    </row>
    <row r="3502" spans="11:15">
      <c r="K3502" s="153" t="s">
        <v>1579</v>
      </c>
      <c r="O3502" s="153" t="s">
        <v>1319</v>
      </c>
    </row>
    <row r="3503" spans="11:15">
      <c r="K3503" s="153" t="s">
        <v>1579</v>
      </c>
      <c r="O3503" s="153" t="s">
        <v>1322</v>
      </c>
    </row>
    <row r="3504" spans="11:15">
      <c r="K3504" s="153" t="s">
        <v>1580</v>
      </c>
      <c r="O3504" s="153" t="s">
        <v>1886</v>
      </c>
    </row>
    <row r="3505" spans="11:15">
      <c r="K3505" s="153" t="s">
        <v>1579</v>
      </c>
      <c r="O3505" s="153" t="s">
        <v>1887</v>
      </c>
    </row>
    <row r="3506" spans="11:15">
      <c r="K3506" s="153" t="s">
        <v>1579</v>
      </c>
      <c r="O3506" s="153" t="s">
        <v>1888</v>
      </c>
    </row>
    <row r="3507" spans="11:15">
      <c r="K3507" s="153" t="s">
        <v>1580</v>
      </c>
      <c r="O3507" s="153" t="s">
        <v>1889</v>
      </c>
    </row>
    <row r="3508" spans="11:15">
      <c r="K3508" s="153" t="s">
        <v>1579</v>
      </c>
      <c r="O3508" s="153" t="s">
        <v>1890</v>
      </c>
    </row>
    <row r="3509" spans="11:15">
      <c r="K3509" s="153" t="s">
        <v>1579</v>
      </c>
      <c r="O3509" s="153" t="s">
        <v>1891</v>
      </c>
    </row>
    <row r="3510" spans="11:15">
      <c r="K3510" s="153" t="s">
        <v>1579</v>
      </c>
      <c r="O3510" s="153" t="s">
        <v>1344</v>
      </c>
    </row>
    <row r="3511" spans="11:15">
      <c r="K3511" s="153" t="s">
        <v>1579</v>
      </c>
      <c r="O3511" s="153" t="s">
        <v>1892</v>
      </c>
    </row>
    <row r="3512" spans="11:15">
      <c r="K3512" s="153" t="s">
        <v>1580</v>
      </c>
      <c r="O3512" s="153" t="s">
        <v>1893</v>
      </c>
    </row>
    <row r="3513" spans="11:15">
      <c r="K3513" s="153" t="s">
        <v>1579</v>
      </c>
      <c r="O3513" s="153" t="s">
        <v>1894</v>
      </c>
    </row>
    <row r="3514" spans="11:15">
      <c r="K3514" s="153" t="s">
        <v>1579</v>
      </c>
      <c r="O3514" s="153" t="s">
        <v>1895</v>
      </c>
    </row>
    <row r="3515" spans="11:15">
      <c r="K3515" s="153" t="s">
        <v>1579</v>
      </c>
      <c r="O3515" s="153" t="s">
        <v>1896</v>
      </c>
    </row>
    <row r="3516" spans="11:15">
      <c r="K3516" s="153" t="s">
        <v>1579</v>
      </c>
      <c r="O3516" s="153" t="s">
        <v>1352</v>
      </c>
    </row>
    <row r="3517" spans="11:15">
      <c r="K3517" s="153" t="s">
        <v>1579</v>
      </c>
      <c r="O3517" s="153" t="s">
        <v>1354</v>
      </c>
    </row>
    <row r="3518" spans="11:15">
      <c r="K3518" s="153" t="s">
        <v>1579</v>
      </c>
      <c r="O3518" s="153" t="s">
        <v>1897</v>
      </c>
    </row>
    <row r="3519" spans="11:15">
      <c r="K3519" s="153" t="s">
        <v>1580</v>
      </c>
      <c r="O3519" s="153" t="s">
        <v>1898</v>
      </c>
    </row>
    <row r="3520" spans="11:15">
      <c r="K3520" s="153" t="s">
        <v>1579</v>
      </c>
      <c r="O3520" s="153" t="s">
        <v>1358</v>
      </c>
    </row>
    <row r="3521" spans="11:15">
      <c r="K3521" s="153" t="s">
        <v>1579</v>
      </c>
      <c r="O3521" s="153" t="s">
        <v>1360</v>
      </c>
    </row>
    <row r="3522" spans="11:15">
      <c r="K3522" s="153" t="s">
        <v>1579</v>
      </c>
      <c r="O3522" s="153" t="s">
        <v>1899</v>
      </c>
    </row>
    <row r="3523" spans="11:15">
      <c r="K3523" s="153" t="s">
        <v>1579</v>
      </c>
      <c r="O3523" s="153" t="s">
        <v>1900</v>
      </c>
    </row>
    <row r="3524" spans="11:15">
      <c r="K3524" s="153" t="s">
        <v>1579</v>
      </c>
      <c r="O3524" s="153" t="s">
        <v>1901</v>
      </c>
    </row>
    <row r="3525" spans="11:15">
      <c r="K3525" s="153" t="s">
        <v>1579</v>
      </c>
      <c r="O3525" s="153" t="s">
        <v>1902</v>
      </c>
    </row>
    <row r="3526" spans="11:15">
      <c r="K3526" s="153" t="s">
        <v>1580</v>
      </c>
      <c r="O3526" s="153" t="s">
        <v>1903</v>
      </c>
    </row>
    <row r="3527" spans="11:15">
      <c r="K3527" s="153" t="s">
        <v>1579</v>
      </c>
      <c r="O3527" s="153" t="s">
        <v>1904</v>
      </c>
    </row>
    <row r="3528" spans="11:15">
      <c r="K3528" s="153" t="s">
        <v>1579</v>
      </c>
      <c r="O3528" s="153" t="s">
        <v>1374</v>
      </c>
    </row>
    <row r="3529" spans="11:15">
      <c r="K3529" s="153" t="s">
        <v>1579</v>
      </c>
      <c r="O3529" s="153" t="s">
        <v>1905</v>
      </c>
    </row>
    <row r="3530" spans="11:15">
      <c r="K3530" s="153" t="s">
        <v>1580</v>
      </c>
      <c r="O3530" s="153" t="s">
        <v>1906</v>
      </c>
    </row>
    <row r="3531" spans="11:15">
      <c r="K3531" s="153" t="s">
        <v>1579</v>
      </c>
      <c r="O3531" s="153" t="s">
        <v>1907</v>
      </c>
    </row>
    <row r="3532" spans="11:15">
      <c r="K3532" s="153" t="s">
        <v>1579</v>
      </c>
      <c r="O3532" s="153" t="s">
        <v>1908</v>
      </c>
    </row>
    <row r="3533" spans="11:15">
      <c r="K3533" s="153" t="s">
        <v>1579</v>
      </c>
      <c r="O3533" s="153" t="s">
        <v>1909</v>
      </c>
    </row>
    <row r="3534" spans="11:15">
      <c r="K3534" s="153" t="s">
        <v>1579</v>
      </c>
      <c r="O3534" s="153" t="s">
        <v>1393</v>
      </c>
    </row>
    <row r="3535" spans="11:15">
      <c r="K3535" s="153" t="s">
        <v>1579</v>
      </c>
      <c r="O3535" s="153" t="s">
        <v>1397</v>
      </c>
    </row>
    <row r="3536" spans="11:15">
      <c r="K3536" s="153" t="s">
        <v>1579</v>
      </c>
      <c r="O3536" s="153" t="s">
        <v>1910</v>
      </c>
    </row>
    <row r="3537" spans="11:15">
      <c r="K3537" s="153" t="s">
        <v>1580</v>
      </c>
      <c r="O3537" s="153" t="s">
        <v>1911</v>
      </c>
    </row>
    <row r="3538" spans="11:15">
      <c r="K3538" s="153" t="s">
        <v>1579</v>
      </c>
      <c r="O3538" s="153" t="s">
        <v>1407</v>
      </c>
    </row>
    <row r="3539" spans="11:15">
      <c r="K3539" s="153" t="s">
        <v>1579</v>
      </c>
      <c r="O3539" s="153" t="s">
        <v>1409</v>
      </c>
    </row>
    <row r="3540" spans="11:15">
      <c r="K3540" s="153" t="s">
        <v>1579</v>
      </c>
      <c r="O3540" s="153" t="s">
        <v>1912</v>
      </c>
    </row>
    <row r="3541" spans="11:15">
      <c r="K3541" s="153" t="s">
        <v>1579</v>
      </c>
      <c r="O3541" s="153" t="s">
        <v>1913</v>
      </c>
    </row>
    <row r="3542" spans="11:15">
      <c r="K3542" s="153" t="s">
        <v>1579</v>
      </c>
      <c r="O3542" s="153" t="s">
        <v>1914</v>
      </c>
    </row>
    <row r="3543" spans="11:15">
      <c r="K3543" s="153" t="s">
        <v>1579</v>
      </c>
      <c r="O3543" s="153" t="s">
        <v>1915</v>
      </c>
    </row>
    <row r="3544" spans="11:15">
      <c r="K3544" s="153" t="s">
        <v>1580</v>
      </c>
      <c r="O3544" s="153" t="s">
        <v>1916</v>
      </c>
    </row>
    <row r="3545" spans="11:15">
      <c r="K3545" s="153" t="s">
        <v>1579</v>
      </c>
      <c r="O3545" s="153" t="s">
        <v>1917</v>
      </c>
    </row>
    <row r="3546" spans="11:15">
      <c r="K3546" s="153" t="s">
        <v>1579</v>
      </c>
      <c r="O3546" s="153" t="s">
        <v>1430</v>
      </c>
    </row>
    <row r="3547" spans="11:15">
      <c r="K3547" s="153" t="s">
        <v>1579</v>
      </c>
      <c r="O3547" s="153" t="s">
        <v>1918</v>
      </c>
    </row>
    <row r="3548" spans="11:15">
      <c r="K3548" s="153" t="s">
        <v>1580</v>
      </c>
      <c r="O3548" s="153" t="s">
        <v>1919</v>
      </c>
    </row>
    <row r="3549" spans="11:15">
      <c r="K3549" s="153" t="s">
        <v>1579</v>
      </c>
      <c r="O3549" s="153" t="s">
        <v>1920</v>
      </c>
    </row>
    <row r="3550" spans="11:15">
      <c r="K3550" s="153" t="s">
        <v>1579</v>
      </c>
      <c r="O3550" s="153" t="s">
        <v>1921</v>
      </c>
    </row>
    <row r="3551" spans="11:15">
      <c r="K3551" s="153" t="s">
        <v>1579</v>
      </c>
      <c r="O3551" s="153" t="s">
        <v>1922</v>
      </c>
    </row>
    <row r="3552" spans="11:15">
      <c r="K3552" s="153" t="s">
        <v>1579</v>
      </c>
      <c r="O3552" s="153" t="s">
        <v>71</v>
      </c>
    </row>
    <row r="3553" spans="10:15">
      <c r="K3553" s="153" t="s">
        <v>1579</v>
      </c>
      <c r="O3553" s="153" t="s">
        <v>75</v>
      </c>
    </row>
    <row r="3554" spans="10:15">
      <c r="K3554" s="153" t="s">
        <v>1579</v>
      </c>
      <c r="O3554" s="153" t="s">
        <v>1923</v>
      </c>
    </row>
    <row r="3555" spans="10:15">
      <c r="K3555" s="153" t="s">
        <v>1580</v>
      </c>
      <c r="O3555" s="153" t="s">
        <v>1924</v>
      </c>
    </row>
    <row r="3556" spans="10:15">
      <c r="K3556" s="153" t="s">
        <v>1579</v>
      </c>
      <c r="O3556" s="153" t="s">
        <v>84</v>
      </c>
    </row>
    <row r="3557" spans="10:15">
      <c r="K3557" s="153" t="s">
        <v>1579</v>
      </c>
      <c r="O3557" s="153" t="s">
        <v>86</v>
      </c>
    </row>
    <row r="3558" spans="10:15">
      <c r="K3558" s="153" t="s">
        <v>1579</v>
      </c>
      <c r="O3558" s="153" t="s">
        <v>1925</v>
      </c>
    </row>
    <row r="3559" spans="10:15">
      <c r="K3559" s="153" t="s">
        <v>1579</v>
      </c>
      <c r="O3559" s="153" t="s">
        <v>1926</v>
      </c>
    </row>
    <row r="3560" spans="10:15">
      <c r="K3560" s="153" t="s">
        <v>1579</v>
      </c>
      <c r="O3560" s="153" t="s">
        <v>1927</v>
      </c>
    </row>
    <row r="3561" spans="10:15">
      <c r="K3561" s="153" t="s">
        <v>1579</v>
      </c>
      <c r="O3561" s="153" t="s">
        <v>1928</v>
      </c>
    </row>
    <row r="3562" spans="10:15">
      <c r="K3562" s="153" t="s">
        <v>1580</v>
      </c>
      <c r="O3562" s="153" t="s">
        <v>1929</v>
      </c>
    </row>
    <row r="3563" spans="10:15">
      <c r="K3563" s="153" t="s">
        <v>1579</v>
      </c>
      <c r="O3563" s="153" t="s">
        <v>1930</v>
      </c>
    </row>
    <row r="3564" spans="10:15">
      <c r="J3564" s="576"/>
      <c r="K3564" s="153" t="s">
        <v>1579</v>
      </c>
      <c r="O3564" s="153" t="s">
        <v>1931</v>
      </c>
    </row>
    <row r="3565" spans="10:15">
      <c r="J3565" s="576"/>
      <c r="K3565" s="153" t="s">
        <v>1579</v>
      </c>
      <c r="O3565" s="153" t="s">
        <v>1932</v>
      </c>
    </row>
    <row r="3566" spans="10:15">
      <c r="J3566" s="576"/>
      <c r="K3566" s="153" t="s">
        <v>1580</v>
      </c>
      <c r="O3566" s="153" t="s">
        <v>1933</v>
      </c>
    </row>
    <row r="3567" spans="10:15">
      <c r="J3567" s="576"/>
      <c r="K3567" s="153" t="s">
        <v>1579</v>
      </c>
      <c r="O3567" s="153" t="s">
        <v>1934</v>
      </c>
    </row>
    <row r="3568" spans="10:15">
      <c r="J3568" s="576"/>
      <c r="K3568" s="153" t="s">
        <v>1579</v>
      </c>
      <c r="O3568" s="153" t="s">
        <v>1935</v>
      </c>
    </row>
    <row r="3569" spans="10:15">
      <c r="J3569" s="576"/>
      <c r="K3569" s="153" t="s">
        <v>1579</v>
      </c>
      <c r="O3569" s="153" t="s">
        <v>1936</v>
      </c>
    </row>
    <row r="3570" spans="10:15">
      <c r="J3570" s="576"/>
      <c r="K3570" s="153" t="s">
        <v>1579</v>
      </c>
      <c r="O3570" s="153" t="s">
        <v>128</v>
      </c>
    </row>
    <row r="3571" spans="10:15">
      <c r="J3571" s="576"/>
      <c r="K3571" s="153" t="s">
        <v>1579</v>
      </c>
      <c r="O3571" s="153" t="s">
        <v>132</v>
      </c>
    </row>
    <row r="3572" spans="10:15">
      <c r="J3572" s="576"/>
      <c r="K3572" s="153" t="s">
        <v>1579</v>
      </c>
      <c r="O3572" s="153" t="s">
        <v>1937</v>
      </c>
    </row>
    <row r="3573" spans="10:15">
      <c r="J3573" s="576"/>
      <c r="K3573" s="153" t="s">
        <v>1580</v>
      </c>
      <c r="O3573" s="153" t="s">
        <v>1938</v>
      </c>
    </row>
    <row r="3574" spans="10:15">
      <c r="J3574" s="576"/>
      <c r="K3574" s="153" t="s">
        <v>1579</v>
      </c>
      <c r="O3574" s="153" t="s">
        <v>1939</v>
      </c>
    </row>
    <row r="3575" spans="10:15">
      <c r="J3575" s="576"/>
      <c r="K3575" s="153" t="s">
        <v>1579</v>
      </c>
      <c r="O3575" s="153" t="s">
        <v>148</v>
      </c>
    </row>
    <row r="3576" spans="10:15">
      <c r="J3576" s="576"/>
      <c r="K3576" s="153" t="s">
        <v>1579</v>
      </c>
      <c r="O3576" s="153" t="s">
        <v>150</v>
      </c>
    </row>
    <row r="3577" spans="10:15">
      <c r="J3577" s="576"/>
      <c r="K3577" s="153" t="s">
        <v>1579</v>
      </c>
      <c r="O3577" s="153" t="s">
        <v>154</v>
      </c>
    </row>
    <row r="3578" spans="10:15">
      <c r="J3578" s="576"/>
      <c r="K3578" s="153" t="s">
        <v>1579</v>
      </c>
      <c r="O3578" s="153" t="s">
        <v>1940</v>
      </c>
    </row>
    <row r="3579" spans="10:15">
      <c r="J3579" s="576"/>
      <c r="K3579" s="153" t="s">
        <v>1579</v>
      </c>
      <c r="O3579" s="153" t="s">
        <v>1941</v>
      </c>
    </row>
    <row r="3580" spans="10:15">
      <c r="K3580" s="153" t="s">
        <v>1579</v>
      </c>
      <c r="O3580" s="153" t="s">
        <v>1942</v>
      </c>
    </row>
    <row r="3581" spans="10:15">
      <c r="K3581" s="153" t="s">
        <v>1579</v>
      </c>
      <c r="O3581" s="153" t="s">
        <v>1943</v>
      </c>
    </row>
    <row r="3582" spans="10:15">
      <c r="K3582" s="153" t="s">
        <v>1580</v>
      </c>
      <c r="O3582" s="153" t="s">
        <v>1944</v>
      </c>
    </row>
    <row r="3583" spans="10:15">
      <c r="K3583" s="153" t="s">
        <v>1579</v>
      </c>
      <c r="O3583" s="153" t="s">
        <v>1945</v>
      </c>
    </row>
    <row r="3584" spans="10:15">
      <c r="K3584" s="153" t="s">
        <v>1579</v>
      </c>
      <c r="O3584" s="153" t="s">
        <v>1946</v>
      </c>
    </row>
    <row r="3585" spans="11:15">
      <c r="K3585" s="153" t="s">
        <v>1579</v>
      </c>
      <c r="O3585" s="153" t="s">
        <v>1947</v>
      </c>
    </row>
    <row r="3586" spans="11:15">
      <c r="K3586" s="153" t="s">
        <v>1579</v>
      </c>
      <c r="O3586" s="153" t="s">
        <v>1948</v>
      </c>
    </row>
    <row r="3587" spans="11:15">
      <c r="K3587" s="153" t="s">
        <v>1579</v>
      </c>
      <c r="O3587" s="153" t="s">
        <v>1949</v>
      </c>
    </row>
    <row r="3588" spans="11:15">
      <c r="K3588" s="153" t="s">
        <v>1579</v>
      </c>
      <c r="O3588" s="153" t="s">
        <v>1950</v>
      </c>
    </row>
    <row r="3589" spans="11:15">
      <c r="K3589" s="153" t="s">
        <v>1579</v>
      </c>
      <c r="O3589" s="153" t="s">
        <v>1951</v>
      </c>
    </row>
    <row r="3590" spans="11:15">
      <c r="K3590" s="153" t="s">
        <v>1579</v>
      </c>
      <c r="O3590" s="153" t="s">
        <v>193</v>
      </c>
    </row>
    <row r="3591" spans="11:15">
      <c r="K3591" s="153" t="s">
        <v>1579</v>
      </c>
      <c r="O3591" s="153" t="s">
        <v>196</v>
      </c>
    </row>
    <row r="3592" spans="11:15">
      <c r="K3592" s="153" t="s">
        <v>1579</v>
      </c>
      <c r="O3592" s="153" t="s">
        <v>1952</v>
      </c>
    </row>
    <row r="3593" spans="11:15">
      <c r="K3593" s="153" t="s">
        <v>1579</v>
      </c>
      <c r="O3593" s="153" t="s">
        <v>1953</v>
      </c>
    </row>
    <row r="3594" spans="11:15">
      <c r="K3594" s="153" t="s">
        <v>1579</v>
      </c>
      <c r="O3594" s="153" t="s">
        <v>1954</v>
      </c>
    </row>
    <row r="3595" spans="11:15">
      <c r="K3595" s="153" t="s">
        <v>1579</v>
      </c>
      <c r="O3595" s="153" t="s">
        <v>207</v>
      </c>
    </row>
    <row r="3596" spans="11:15">
      <c r="K3596" s="153" t="s">
        <v>1579</v>
      </c>
      <c r="O3596" s="153" t="s">
        <v>209</v>
      </c>
    </row>
    <row r="3597" spans="11:15">
      <c r="K3597" s="153" t="s">
        <v>1579</v>
      </c>
      <c r="O3597" s="153" t="s">
        <v>212</v>
      </c>
    </row>
    <row r="3598" spans="11:15">
      <c r="K3598" s="153" t="s">
        <v>1579</v>
      </c>
      <c r="O3598" s="153" t="s">
        <v>1955</v>
      </c>
    </row>
    <row r="3599" spans="11:15">
      <c r="K3599" s="153" t="s">
        <v>1579</v>
      </c>
      <c r="O3599" s="153" t="s">
        <v>1956</v>
      </c>
    </row>
    <row r="3600" spans="11:15">
      <c r="K3600" s="153" t="s">
        <v>1579</v>
      </c>
      <c r="O3600" s="153" t="s">
        <v>1957</v>
      </c>
    </row>
    <row r="3601" spans="11:15">
      <c r="K3601" s="153" t="s">
        <v>1579</v>
      </c>
      <c r="O3601" s="153" t="s">
        <v>1958</v>
      </c>
    </row>
    <row r="3602" spans="11:15">
      <c r="K3602" s="153" t="s">
        <v>1580</v>
      </c>
      <c r="O3602" s="153" t="s">
        <v>1959</v>
      </c>
    </row>
    <row r="3603" spans="11:15">
      <c r="K3603" s="153" t="s">
        <v>1579</v>
      </c>
      <c r="O3603" s="153" t="s">
        <v>1960</v>
      </c>
    </row>
    <row r="3604" spans="11:15">
      <c r="K3604" s="153" t="s">
        <v>1579</v>
      </c>
      <c r="O3604" s="153" t="s">
        <v>1961</v>
      </c>
    </row>
    <row r="3605" spans="11:15">
      <c r="K3605" s="153" t="s">
        <v>1579</v>
      </c>
      <c r="O3605" s="153" t="s">
        <v>1962</v>
      </c>
    </row>
    <row r="3606" spans="11:15">
      <c r="K3606" s="153" t="s">
        <v>1579</v>
      </c>
      <c r="O3606" s="153" t="s">
        <v>1963</v>
      </c>
    </row>
    <row r="3607" spans="11:15">
      <c r="K3607" s="153" t="s">
        <v>1579</v>
      </c>
      <c r="O3607" s="153" t="s">
        <v>1964</v>
      </c>
    </row>
    <row r="3608" spans="11:15">
      <c r="K3608" s="153" t="s">
        <v>1579</v>
      </c>
      <c r="O3608" s="153" t="s">
        <v>1965</v>
      </c>
    </row>
    <row r="3609" spans="11:15">
      <c r="K3609" s="153" t="s">
        <v>1579</v>
      </c>
      <c r="O3609" s="153" t="s">
        <v>1966</v>
      </c>
    </row>
    <row r="3610" spans="11:15">
      <c r="K3610" s="153" t="s">
        <v>1579</v>
      </c>
      <c r="O3610" s="153" t="s">
        <v>254</v>
      </c>
    </row>
    <row r="3611" spans="11:15">
      <c r="K3611" s="153" t="s">
        <v>1579</v>
      </c>
      <c r="O3611" s="153" t="s">
        <v>258</v>
      </c>
    </row>
    <row r="3612" spans="11:15">
      <c r="K3612" s="153" t="s">
        <v>1579</v>
      </c>
      <c r="O3612" s="153" t="s">
        <v>1967</v>
      </c>
    </row>
    <row r="3613" spans="11:15">
      <c r="K3613" s="153" t="s">
        <v>1579</v>
      </c>
      <c r="O3613" s="153" t="s">
        <v>1968</v>
      </c>
    </row>
    <row r="3614" spans="11:15">
      <c r="K3614" s="153" t="s">
        <v>1579</v>
      </c>
      <c r="O3614" s="153" t="s">
        <v>1969</v>
      </c>
    </row>
    <row r="3615" spans="11:15">
      <c r="K3615" s="153" t="s">
        <v>1579</v>
      </c>
      <c r="O3615" s="153" t="s">
        <v>273</v>
      </c>
    </row>
    <row r="3616" spans="11:15">
      <c r="K3616" s="153" t="s">
        <v>1579</v>
      </c>
      <c r="O3616" s="153" t="s">
        <v>276</v>
      </c>
    </row>
    <row r="3617" spans="11:15">
      <c r="K3617" s="153" t="s">
        <v>1579</v>
      </c>
      <c r="O3617" s="153" t="s">
        <v>280</v>
      </c>
    </row>
    <row r="3618" spans="11:15">
      <c r="K3618" s="153" t="s">
        <v>1579</v>
      </c>
      <c r="O3618" s="153" t="s">
        <v>1970</v>
      </c>
    </row>
    <row r="3619" spans="11:15">
      <c r="K3619" s="153" t="s">
        <v>1579</v>
      </c>
      <c r="O3619" s="153" t="s">
        <v>1971</v>
      </c>
    </row>
    <row r="3620" spans="11:15">
      <c r="K3620" s="153" t="s">
        <v>1579</v>
      </c>
      <c r="O3620" s="153" t="s">
        <v>1972</v>
      </c>
    </row>
    <row r="3621" spans="11:15">
      <c r="K3621" s="153" t="s">
        <v>1579</v>
      </c>
      <c r="O3621" s="153" t="s">
        <v>1973</v>
      </c>
    </row>
    <row r="3622" spans="11:15">
      <c r="K3622" s="153" t="s">
        <v>1579</v>
      </c>
      <c r="O3622" s="153" t="s">
        <v>1974</v>
      </c>
    </row>
    <row r="3623" spans="11:15">
      <c r="K3623" s="153" t="s">
        <v>1579</v>
      </c>
      <c r="O3623" s="153" t="s">
        <v>1975</v>
      </c>
    </row>
    <row r="3624" spans="11:15">
      <c r="K3624" s="153" t="s">
        <v>1580</v>
      </c>
      <c r="O3624" s="153" t="s">
        <v>1976</v>
      </c>
    </row>
    <row r="3625" spans="11:15">
      <c r="K3625" s="153" t="s">
        <v>1579</v>
      </c>
      <c r="O3625" s="153" t="s">
        <v>1977</v>
      </c>
    </row>
    <row r="3626" spans="11:15">
      <c r="K3626" s="153" t="s">
        <v>1579</v>
      </c>
      <c r="O3626" s="153" t="s">
        <v>1978</v>
      </c>
    </row>
    <row r="3627" spans="11:15">
      <c r="K3627" s="153" t="s">
        <v>1579</v>
      </c>
      <c r="O3627" s="153" t="s">
        <v>1979</v>
      </c>
    </row>
    <row r="3628" spans="11:15">
      <c r="K3628" s="153" t="s">
        <v>1580</v>
      </c>
      <c r="O3628" s="153" t="s">
        <v>1980</v>
      </c>
    </row>
    <row r="3629" spans="11:15">
      <c r="K3629" s="153" t="s">
        <v>1579</v>
      </c>
      <c r="O3629" s="153" t="s">
        <v>1981</v>
      </c>
    </row>
    <row r="3630" spans="11:15">
      <c r="K3630" s="153" t="s">
        <v>1579</v>
      </c>
      <c r="O3630" s="153" t="s">
        <v>1982</v>
      </c>
    </row>
    <row r="3631" spans="11:15">
      <c r="K3631" s="153" t="s">
        <v>1579</v>
      </c>
      <c r="O3631" s="153" t="s">
        <v>1983</v>
      </c>
    </row>
    <row r="3632" spans="11:15">
      <c r="K3632" s="153" t="s">
        <v>1579</v>
      </c>
      <c r="O3632" s="153" t="s">
        <v>333</v>
      </c>
    </row>
    <row r="3633" spans="11:15">
      <c r="K3633" s="153" t="s">
        <v>1579</v>
      </c>
      <c r="O3633" s="153" t="s">
        <v>337</v>
      </c>
    </row>
    <row r="3634" spans="11:15">
      <c r="K3634" s="153" t="s">
        <v>1579</v>
      </c>
      <c r="O3634" s="153" t="s">
        <v>1984</v>
      </c>
    </row>
    <row r="3635" spans="11:15">
      <c r="K3635" s="153" t="s">
        <v>1580</v>
      </c>
      <c r="O3635" s="153" t="s">
        <v>1985</v>
      </c>
    </row>
    <row r="3636" spans="11:15">
      <c r="K3636" s="153" t="s">
        <v>1579</v>
      </c>
      <c r="O3636" s="153" t="s">
        <v>1986</v>
      </c>
    </row>
    <row r="3637" spans="11:15">
      <c r="K3637" s="153" t="s">
        <v>1579</v>
      </c>
      <c r="O3637" s="153" t="s">
        <v>351</v>
      </c>
    </row>
    <row r="3638" spans="11:15">
      <c r="K3638" s="153" t="s">
        <v>1579</v>
      </c>
      <c r="O3638" s="153" t="s">
        <v>354</v>
      </c>
    </row>
    <row r="3639" spans="11:15">
      <c r="K3639" s="153" t="s">
        <v>1579</v>
      </c>
      <c r="O3639" s="153" t="s">
        <v>358</v>
      </c>
    </row>
    <row r="3640" spans="11:15">
      <c r="K3640" s="153" t="s">
        <v>1579</v>
      </c>
      <c r="O3640" s="153" t="s">
        <v>1987</v>
      </c>
    </row>
    <row r="3641" spans="11:15">
      <c r="K3641" s="153" t="s">
        <v>1579</v>
      </c>
      <c r="O3641" s="153" t="s">
        <v>1988</v>
      </c>
    </row>
    <row r="3642" spans="11:15">
      <c r="K3642" s="153" t="s">
        <v>1579</v>
      </c>
      <c r="O3642" s="153" t="s">
        <v>1989</v>
      </c>
    </row>
    <row r="3643" spans="11:15">
      <c r="K3643" s="153" t="s">
        <v>1579</v>
      </c>
      <c r="O3643" s="153" t="s">
        <v>1990</v>
      </c>
    </row>
    <row r="3644" spans="11:15">
      <c r="K3644" s="153" t="s">
        <v>1674</v>
      </c>
      <c r="O3644" s="153" t="s">
        <v>375</v>
      </c>
    </row>
    <row r="3645" spans="11:15">
      <c r="K3645" s="153" t="s">
        <v>1674</v>
      </c>
      <c r="O3645" s="153" t="s">
        <v>378</v>
      </c>
    </row>
    <row r="3646" spans="11:15">
      <c r="K3646" s="153" t="s">
        <v>1674</v>
      </c>
      <c r="O3646" s="153" t="s">
        <v>381</v>
      </c>
    </row>
    <row r="3647" spans="11:15">
      <c r="K3647" s="153" t="s">
        <v>1674</v>
      </c>
      <c r="O3647" s="153" t="s">
        <v>384</v>
      </c>
    </row>
    <row r="3648" spans="11:15">
      <c r="K3648" s="153" t="s">
        <v>1674</v>
      </c>
      <c r="O3648" s="153" t="s">
        <v>385</v>
      </c>
    </row>
    <row r="3649" spans="11:15">
      <c r="K3649" s="153" t="s">
        <v>1674</v>
      </c>
      <c r="O3649" s="153" t="s">
        <v>388</v>
      </c>
    </row>
    <row r="3650" spans="11:15">
      <c r="K3650" s="153" t="s">
        <v>1674</v>
      </c>
      <c r="O3650" s="153" t="s">
        <v>391</v>
      </c>
    </row>
    <row r="3651" spans="11:15">
      <c r="K3651" s="153" t="s">
        <v>1674</v>
      </c>
      <c r="O3651" s="153" t="s">
        <v>394</v>
      </c>
    </row>
    <row r="3652" spans="11:15">
      <c r="K3652" s="153" t="s">
        <v>1674</v>
      </c>
      <c r="O3652" s="153" t="s">
        <v>397</v>
      </c>
    </row>
    <row r="3653" spans="11:15">
      <c r="K3653" s="153" t="s">
        <v>1674</v>
      </c>
      <c r="O3653" s="153" t="s">
        <v>400</v>
      </c>
    </row>
    <row r="3654" spans="11:15">
      <c r="K3654" s="153" t="s">
        <v>1674</v>
      </c>
      <c r="O3654" s="153" t="s">
        <v>403</v>
      </c>
    </row>
    <row r="3655" spans="11:15">
      <c r="K3655" s="153" t="s">
        <v>1674</v>
      </c>
      <c r="O3655" s="153" t="s">
        <v>404</v>
      </c>
    </row>
    <row r="3656" spans="11:15">
      <c r="K3656" s="153" t="s">
        <v>1674</v>
      </c>
      <c r="O3656" s="153" t="s">
        <v>407</v>
      </c>
    </row>
    <row r="3657" spans="11:15">
      <c r="K3657" s="153" t="s">
        <v>1674</v>
      </c>
      <c r="O3657" s="153" t="s">
        <v>409</v>
      </c>
    </row>
    <row r="3658" spans="11:15">
      <c r="K3658" s="153" t="s">
        <v>1674</v>
      </c>
      <c r="O3658" s="153" t="s">
        <v>412</v>
      </c>
    </row>
    <row r="3659" spans="11:15">
      <c r="K3659" s="153" t="s">
        <v>1674</v>
      </c>
      <c r="O3659" s="153" t="s">
        <v>413</v>
      </c>
    </row>
    <row r="3660" spans="11:15">
      <c r="K3660" s="153" t="s">
        <v>1674</v>
      </c>
      <c r="O3660" s="153" t="s">
        <v>416</v>
      </c>
    </row>
    <row r="3661" spans="11:15">
      <c r="K3661" s="153" t="s">
        <v>1674</v>
      </c>
      <c r="O3661" s="153" t="s">
        <v>419</v>
      </c>
    </row>
    <row r="3662" spans="11:15">
      <c r="K3662" s="153" t="s">
        <v>1674</v>
      </c>
      <c r="O3662" s="153" t="s">
        <v>422</v>
      </c>
    </row>
    <row r="3663" spans="11:15">
      <c r="K3663" s="153" t="s">
        <v>1674</v>
      </c>
      <c r="O3663" s="153" t="s">
        <v>425</v>
      </c>
    </row>
    <row r="3664" spans="11:15">
      <c r="K3664" s="153" t="s">
        <v>1674</v>
      </c>
      <c r="O3664" s="153" t="s">
        <v>428</v>
      </c>
    </row>
    <row r="3665" spans="11:15">
      <c r="K3665" s="153" t="s">
        <v>1674</v>
      </c>
      <c r="O3665" s="153" t="s">
        <v>431</v>
      </c>
    </row>
    <row r="3666" spans="11:15">
      <c r="K3666" s="153" t="s">
        <v>1674</v>
      </c>
      <c r="O3666" s="153" t="s">
        <v>432</v>
      </c>
    </row>
    <row r="3667" spans="11:15">
      <c r="K3667" s="153" t="s">
        <v>1674</v>
      </c>
      <c r="O3667" s="153" t="s">
        <v>435</v>
      </c>
    </row>
    <row r="3668" spans="11:15">
      <c r="K3668" s="153" t="s">
        <v>1674</v>
      </c>
      <c r="O3668" s="153" t="s">
        <v>438</v>
      </c>
    </row>
    <row r="3669" spans="11:15">
      <c r="K3669" s="153" t="s">
        <v>1674</v>
      </c>
      <c r="O3669" s="153" t="s">
        <v>441</v>
      </c>
    </row>
    <row r="3670" spans="11:15">
      <c r="K3670" s="153" t="s">
        <v>1674</v>
      </c>
      <c r="O3670" s="153" t="s">
        <v>444</v>
      </c>
    </row>
    <row r="3671" spans="11:15">
      <c r="K3671" s="153" t="s">
        <v>1674</v>
      </c>
      <c r="O3671" s="153" t="s">
        <v>447</v>
      </c>
    </row>
    <row r="3672" spans="11:15">
      <c r="K3672" s="153" t="s">
        <v>1674</v>
      </c>
      <c r="O3672" s="153" t="s">
        <v>450</v>
      </c>
    </row>
    <row r="3673" spans="11:15">
      <c r="K3673" s="153" t="s">
        <v>1674</v>
      </c>
      <c r="O3673" s="153" t="s">
        <v>451</v>
      </c>
    </row>
    <row r="3674" spans="11:15">
      <c r="K3674" s="153" t="s">
        <v>1674</v>
      </c>
      <c r="O3674" s="153" t="s">
        <v>454</v>
      </c>
    </row>
    <row r="3675" spans="11:15">
      <c r="K3675" s="153" t="s">
        <v>1674</v>
      </c>
      <c r="O3675" s="153" t="s">
        <v>457</v>
      </c>
    </row>
    <row r="3676" spans="11:15">
      <c r="K3676" s="153" t="s">
        <v>1674</v>
      </c>
      <c r="O3676" s="153" t="s">
        <v>460</v>
      </c>
    </row>
    <row r="3677" spans="11:15">
      <c r="K3677" s="153" t="s">
        <v>1674</v>
      </c>
      <c r="O3677" s="153" t="s">
        <v>461</v>
      </c>
    </row>
    <row r="3678" spans="11:15">
      <c r="K3678" s="153" t="s">
        <v>1674</v>
      </c>
      <c r="O3678" s="153" t="s">
        <v>464</v>
      </c>
    </row>
    <row r="3679" spans="11:15">
      <c r="K3679" s="153" t="s">
        <v>1674</v>
      </c>
      <c r="O3679" s="153" t="s">
        <v>467</v>
      </c>
    </row>
    <row r="3680" spans="11:15">
      <c r="K3680" s="153" t="s">
        <v>1674</v>
      </c>
      <c r="O3680" s="153" t="s">
        <v>469</v>
      </c>
    </row>
    <row r="3681" spans="11:15">
      <c r="K3681" s="153" t="s">
        <v>1674</v>
      </c>
      <c r="O3681" s="153" t="s">
        <v>471</v>
      </c>
    </row>
    <row r="3682" spans="11:15">
      <c r="K3682" s="153" t="s">
        <v>1674</v>
      </c>
      <c r="O3682" s="153" t="s">
        <v>1285</v>
      </c>
    </row>
    <row r="3683" spans="11:15">
      <c r="K3683" s="153" t="s">
        <v>1674</v>
      </c>
      <c r="O3683" s="153" t="s">
        <v>474</v>
      </c>
    </row>
    <row r="3684" spans="11:15">
      <c r="K3684" s="153" t="s">
        <v>1674</v>
      </c>
      <c r="O3684" s="153" t="s">
        <v>475</v>
      </c>
    </row>
    <row r="3685" spans="11:15">
      <c r="K3685" s="153" t="s">
        <v>1674</v>
      </c>
      <c r="O3685" s="153" t="s">
        <v>477</v>
      </c>
    </row>
    <row r="3686" spans="11:15">
      <c r="K3686" s="153" t="s">
        <v>1674</v>
      </c>
      <c r="O3686" s="153" t="s">
        <v>479</v>
      </c>
    </row>
    <row r="3687" spans="11:15">
      <c r="K3687" s="153" t="s">
        <v>1674</v>
      </c>
      <c r="O3687" s="153" t="s">
        <v>481</v>
      </c>
    </row>
    <row r="3688" spans="11:15">
      <c r="K3688" s="153" t="s">
        <v>1674</v>
      </c>
      <c r="O3688" s="153" t="s">
        <v>483</v>
      </c>
    </row>
    <row r="3689" spans="11:15">
      <c r="K3689" s="153" t="s">
        <v>1674</v>
      </c>
      <c r="O3689" s="153" t="s">
        <v>485</v>
      </c>
    </row>
    <row r="3690" spans="11:15">
      <c r="K3690" s="153" t="s">
        <v>1674</v>
      </c>
      <c r="O3690" s="153" t="s">
        <v>487</v>
      </c>
    </row>
    <row r="3691" spans="11:15">
      <c r="K3691" s="153" t="s">
        <v>1674</v>
      </c>
      <c r="O3691" s="153" t="s">
        <v>488</v>
      </c>
    </row>
    <row r="3692" spans="11:15">
      <c r="K3692" s="153" t="s">
        <v>1674</v>
      </c>
      <c r="O3692" s="153" t="s">
        <v>490</v>
      </c>
    </row>
    <row r="3693" spans="11:15">
      <c r="K3693" s="153" t="s">
        <v>1674</v>
      </c>
      <c r="O3693" s="153" t="s">
        <v>492</v>
      </c>
    </row>
    <row r="3694" spans="11:15">
      <c r="K3694" s="153" t="s">
        <v>1674</v>
      </c>
      <c r="O3694" s="153" t="s">
        <v>494</v>
      </c>
    </row>
    <row r="3695" spans="11:15">
      <c r="K3695" s="153" t="s">
        <v>1674</v>
      </c>
      <c r="O3695" s="153" t="s">
        <v>495</v>
      </c>
    </row>
    <row r="3696" spans="11:15">
      <c r="K3696" s="153" t="s">
        <v>1674</v>
      </c>
      <c r="O3696" s="153" t="s">
        <v>497</v>
      </c>
    </row>
    <row r="3697" spans="11:15">
      <c r="K3697" s="153" t="s">
        <v>1674</v>
      </c>
      <c r="O3697" s="153" t="s">
        <v>499</v>
      </c>
    </row>
    <row r="3698" spans="11:15">
      <c r="K3698" s="153" t="s">
        <v>1674</v>
      </c>
      <c r="O3698" s="153" t="s">
        <v>502</v>
      </c>
    </row>
    <row r="3699" spans="11:15">
      <c r="K3699" s="153" t="s">
        <v>1674</v>
      </c>
      <c r="O3699" s="153" t="s">
        <v>505</v>
      </c>
    </row>
    <row r="3700" spans="11:15">
      <c r="K3700" s="153" t="s">
        <v>1674</v>
      </c>
      <c r="O3700" s="153" t="s">
        <v>1344</v>
      </c>
    </row>
    <row r="3701" spans="11:15">
      <c r="K3701" s="153" t="s">
        <v>1674</v>
      </c>
      <c r="O3701" s="153" t="s">
        <v>510</v>
      </c>
    </row>
    <row r="3702" spans="11:15">
      <c r="K3702" s="153" t="s">
        <v>1674</v>
      </c>
      <c r="O3702" s="153" t="s">
        <v>511</v>
      </c>
    </row>
    <row r="3703" spans="11:15">
      <c r="K3703" s="153" t="s">
        <v>1674</v>
      </c>
      <c r="O3703" s="153" t="s">
        <v>514</v>
      </c>
    </row>
    <row r="3704" spans="11:15">
      <c r="K3704" s="153" t="s">
        <v>1674</v>
      </c>
      <c r="O3704" s="153" t="s">
        <v>517</v>
      </c>
    </row>
    <row r="3705" spans="11:15">
      <c r="K3705" s="153" t="s">
        <v>1674</v>
      </c>
      <c r="O3705" s="153" t="s">
        <v>520</v>
      </c>
    </row>
    <row r="3706" spans="11:15">
      <c r="K3706" s="153" t="s">
        <v>1674</v>
      </c>
      <c r="O3706" s="153" t="s">
        <v>523</v>
      </c>
    </row>
    <row r="3707" spans="11:15">
      <c r="K3707" s="153" t="s">
        <v>1674</v>
      </c>
      <c r="O3707" s="153" t="s">
        <v>526</v>
      </c>
    </row>
    <row r="3708" spans="11:15">
      <c r="K3708" s="153" t="s">
        <v>1674</v>
      </c>
      <c r="O3708" s="153" t="s">
        <v>529</v>
      </c>
    </row>
    <row r="3709" spans="11:15">
      <c r="K3709" s="153" t="s">
        <v>1674</v>
      </c>
      <c r="O3709" s="153" t="s">
        <v>530</v>
      </c>
    </row>
    <row r="3710" spans="11:15">
      <c r="K3710" s="153" t="s">
        <v>1674</v>
      </c>
      <c r="O3710" s="153" t="s">
        <v>533</v>
      </c>
    </row>
    <row r="3711" spans="11:15">
      <c r="K3711" s="153" t="s">
        <v>1674</v>
      </c>
      <c r="O3711" s="153" t="s">
        <v>534</v>
      </c>
    </row>
    <row r="3712" spans="11:15">
      <c r="K3712" s="153" t="s">
        <v>1674</v>
      </c>
      <c r="O3712" s="153" t="s">
        <v>535</v>
      </c>
    </row>
    <row r="3713" spans="11:15">
      <c r="K3713" s="153" t="s">
        <v>1674</v>
      </c>
      <c r="O3713" s="153" t="s">
        <v>536</v>
      </c>
    </row>
    <row r="3714" spans="11:15">
      <c r="K3714" s="153" t="s">
        <v>1674</v>
      </c>
      <c r="O3714" s="153" t="s">
        <v>539</v>
      </c>
    </row>
    <row r="3715" spans="11:15">
      <c r="K3715" s="153" t="s">
        <v>1674</v>
      </c>
      <c r="O3715" s="153" t="s">
        <v>542</v>
      </c>
    </row>
    <row r="3716" spans="11:15">
      <c r="K3716" s="153" t="s">
        <v>1674</v>
      </c>
      <c r="O3716" s="153" t="s">
        <v>545</v>
      </c>
    </row>
    <row r="3717" spans="11:15">
      <c r="K3717" s="153" t="s">
        <v>1674</v>
      </c>
      <c r="O3717" s="153" t="s">
        <v>548</v>
      </c>
    </row>
    <row r="3718" spans="11:15">
      <c r="K3718" s="153" t="s">
        <v>1674</v>
      </c>
      <c r="O3718" s="153" t="s">
        <v>1374</v>
      </c>
    </row>
    <row r="3719" spans="11:15">
      <c r="K3719" s="153" t="s">
        <v>1674</v>
      </c>
      <c r="O3719" s="153" t="s">
        <v>553</v>
      </c>
    </row>
    <row r="3720" spans="11:15">
      <c r="K3720" s="153" t="s">
        <v>1674</v>
      </c>
      <c r="O3720" s="153" t="s">
        <v>554</v>
      </c>
    </row>
    <row r="3721" spans="11:15">
      <c r="K3721" s="153" t="s">
        <v>1674</v>
      </c>
      <c r="O3721" s="153" t="s">
        <v>557</v>
      </c>
    </row>
    <row r="3722" spans="11:15">
      <c r="K3722" s="153" t="s">
        <v>1674</v>
      </c>
      <c r="O3722" s="153" t="s">
        <v>560</v>
      </c>
    </row>
    <row r="3723" spans="11:15">
      <c r="K3723" s="153" t="s">
        <v>1674</v>
      </c>
      <c r="O3723" s="153" t="s">
        <v>563</v>
      </c>
    </row>
    <row r="3724" spans="11:15">
      <c r="K3724" s="153" t="s">
        <v>1674</v>
      </c>
      <c r="O3724" s="153" t="s">
        <v>566</v>
      </c>
    </row>
    <row r="3725" spans="11:15">
      <c r="K3725" s="153" t="s">
        <v>1674</v>
      </c>
      <c r="O3725" s="153" t="s">
        <v>569</v>
      </c>
    </row>
    <row r="3726" spans="11:15">
      <c r="K3726" s="153" t="s">
        <v>1674</v>
      </c>
      <c r="O3726" s="153" t="s">
        <v>572</v>
      </c>
    </row>
    <row r="3727" spans="11:15">
      <c r="K3727" s="153" t="s">
        <v>1674</v>
      </c>
      <c r="O3727" s="153" t="s">
        <v>573</v>
      </c>
    </row>
    <row r="3728" spans="11:15">
      <c r="K3728" s="153" t="s">
        <v>1674</v>
      </c>
      <c r="O3728" s="153" t="s">
        <v>576</v>
      </c>
    </row>
    <row r="3729" spans="11:15">
      <c r="K3729" s="153" t="s">
        <v>1674</v>
      </c>
      <c r="O3729" s="153" t="s">
        <v>577</v>
      </c>
    </row>
    <row r="3730" spans="11:15">
      <c r="K3730" s="153" t="s">
        <v>1674</v>
      </c>
      <c r="O3730" s="153" t="s">
        <v>578</v>
      </c>
    </row>
    <row r="3731" spans="11:15">
      <c r="K3731" s="153" t="s">
        <v>1674</v>
      </c>
      <c r="O3731" s="153" t="s">
        <v>579</v>
      </c>
    </row>
    <row r="3732" spans="11:15">
      <c r="K3732" s="153" t="s">
        <v>1674</v>
      </c>
      <c r="O3732" s="153" t="s">
        <v>582</v>
      </c>
    </row>
    <row r="3733" spans="11:15">
      <c r="K3733" s="153" t="s">
        <v>1674</v>
      </c>
      <c r="O3733" s="153" t="s">
        <v>585</v>
      </c>
    </row>
    <row r="3734" spans="11:15">
      <c r="K3734" s="153" t="s">
        <v>1674</v>
      </c>
      <c r="O3734" s="153" t="s">
        <v>588</v>
      </c>
    </row>
    <row r="3735" spans="11:15">
      <c r="K3735" s="153" t="s">
        <v>1674</v>
      </c>
      <c r="O3735" s="153" t="s">
        <v>591</v>
      </c>
    </row>
    <row r="3736" spans="11:15">
      <c r="K3736" s="153" t="s">
        <v>1674</v>
      </c>
      <c r="O3736" s="153" t="s">
        <v>1430</v>
      </c>
    </row>
    <row r="3737" spans="11:15">
      <c r="K3737" s="153" t="s">
        <v>1674</v>
      </c>
      <c r="O3737" s="153" t="s">
        <v>596</v>
      </c>
    </row>
    <row r="3738" spans="11:15">
      <c r="K3738" s="153" t="s">
        <v>1674</v>
      </c>
      <c r="O3738" s="153" t="s">
        <v>597</v>
      </c>
    </row>
    <row r="3739" spans="11:15">
      <c r="K3739" s="153" t="s">
        <v>1674</v>
      </c>
      <c r="O3739" s="153" t="s">
        <v>600</v>
      </c>
    </row>
    <row r="3740" spans="11:15">
      <c r="K3740" s="153" t="s">
        <v>1674</v>
      </c>
      <c r="O3740" s="153" t="s">
        <v>603</v>
      </c>
    </row>
    <row r="3741" spans="11:15">
      <c r="K3741" s="153" t="s">
        <v>1674</v>
      </c>
      <c r="O3741" s="153" t="s">
        <v>606</v>
      </c>
    </row>
    <row r="3742" spans="11:15">
      <c r="K3742" s="153" t="s">
        <v>1674</v>
      </c>
      <c r="O3742" s="153" t="s">
        <v>609</v>
      </c>
    </row>
    <row r="3743" spans="11:15">
      <c r="K3743" s="153" t="s">
        <v>1674</v>
      </c>
      <c r="O3743" s="153" t="s">
        <v>612</v>
      </c>
    </row>
    <row r="3744" spans="11:15">
      <c r="K3744" s="153" t="s">
        <v>1674</v>
      </c>
      <c r="O3744" s="153" t="s">
        <v>615</v>
      </c>
    </row>
    <row r="3745" spans="11:15">
      <c r="K3745" s="153" t="s">
        <v>1674</v>
      </c>
      <c r="O3745" s="153" t="s">
        <v>616</v>
      </c>
    </row>
    <row r="3746" spans="11:15">
      <c r="K3746" s="153" t="s">
        <v>1674</v>
      </c>
      <c r="O3746" s="153" t="s">
        <v>619</v>
      </c>
    </row>
    <row r="3747" spans="11:15">
      <c r="K3747" s="153" t="s">
        <v>1674</v>
      </c>
      <c r="O3747" s="153" t="s">
        <v>620</v>
      </c>
    </row>
    <row r="3748" spans="11:15">
      <c r="K3748" s="153" t="s">
        <v>1674</v>
      </c>
      <c r="O3748" s="153" t="s">
        <v>622</v>
      </c>
    </row>
    <row r="3749" spans="11:15">
      <c r="K3749" s="153" t="s">
        <v>1674</v>
      </c>
      <c r="O3749" s="153" t="s">
        <v>623</v>
      </c>
    </row>
    <row r="3750" spans="11:15">
      <c r="K3750" s="153" t="s">
        <v>1674</v>
      </c>
      <c r="O3750" s="153" t="s">
        <v>626</v>
      </c>
    </row>
    <row r="3751" spans="11:15">
      <c r="K3751" s="153" t="s">
        <v>1674</v>
      </c>
      <c r="O3751" s="153" t="s">
        <v>629</v>
      </c>
    </row>
    <row r="3752" spans="11:15">
      <c r="K3752" s="153" t="s">
        <v>1674</v>
      </c>
      <c r="O3752" s="153" t="s">
        <v>632</v>
      </c>
    </row>
    <row r="3753" spans="11:15">
      <c r="K3753" s="153" t="s">
        <v>1674</v>
      </c>
      <c r="O3753" s="153" t="s">
        <v>635</v>
      </c>
    </row>
    <row r="3754" spans="11:15">
      <c r="K3754" s="153" t="s">
        <v>1674</v>
      </c>
      <c r="O3754" s="153" t="s">
        <v>638</v>
      </c>
    </row>
    <row r="3755" spans="11:15">
      <c r="K3755" s="153" t="s">
        <v>1674</v>
      </c>
      <c r="O3755" s="153" t="s">
        <v>641</v>
      </c>
    </row>
    <row r="3756" spans="11:15">
      <c r="K3756" s="153" t="s">
        <v>1674</v>
      </c>
      <c r="O3756" s="153" t="s">
        <v>642</v>
      </c>
    </row>
    <row r="3757" spans="11:15">
      <c r="K3757" s="153" t="s">
        <v>1674</v>
      </c>
      <c r="O3757" s="153" t="s">
        <v>645</v>
      </c>
    </row>
    <row r="3758" spans="11:15">
      <c r="K3758" s="153" t="s">
        <v>1674</v>
      </c>
      <c r="O3758" s="153" t="s">
        <v>648</v>
      </c>
    </row>
    <row r="3759" spans="11:15">
      <c r="K3759" s="153" t="s">
        <v>1674</v>
      </c>
      <c r="O3759" s="153" t="s">
        <v>651</v>
      </c>
    </row>
    <row r="3760" spans="11:15">
      <c r="K3760" s="153" t="s">
        <v>1674</v>
      </c>
      <c r="O3760" s="153" t="s">
        <v>654</v>
      </c>
    </row>
    <row r="3761" spans="11:15">
      <c r="K3761" s="153" t="s">
        <v>1674</v>
      </c>
      <c r="O3761" s="153" t="s">
        <v>657</v>
      </c>
    </row>
    <row r="3762" spans="11:15">
      <c r="K3762" s="153" t="s">
        <v>1674</v>
      </c>
      <c r="O3762" s="153" t="s">
        <v>660</v>
      </c>
    </row>
    <row r="3763" spans="11:15">
      <c r="K3763" s="153" t="s">
        <v>1674</v>
      </c>
      <c r="O3763" s="153" t="s">
        <v>661</v>
      </c>
    </row>
    <row r="3764" spans="11:15">
      <c r="K3764" s="153" t="s">
        <v>1674</v>
      </c>
      <c r="O3764" s="153" t="s">
        <v>664</v>
      </c>
    </row>
    <row r="3765" spans="11:15">
      <c r="K3765" s="153" t="s">
        <v>1674</v>
      </c>
      <c r="O3765" s="153" t="s">
        <v>667</v>
      </c>
    </row>
    <row r="3766" spans="11:15">
      <c r="K3766" s="153" t="s">
        <v>1674</v>
      </c>
      <c r="O3766" s="153" t="s">
        <v>668</v>
      </c>
    </row>
    <row r="3767" spans="11:15">
      <c r="K3767" s="153" t="s">
        <v>1674</v>
      </c>
      <c r="O3767" s="153" t="s">
        <v>671</v>
      </c>
    </row>
    <row r="3768" spans="11:15">
      <c r="K3768" s="153" t="s">
        <v>1674</v>
      </c>
      <c r="O3768" s="153" t="s">
        <v>672</v>
      </c>
    </row>
    <row r="3769" spans="11:15">
      <c r="K3769" s="153" t="s">
        <v>1674</v>
      </c>
      <c r="O3769" s="153" t="s">
        <v>673</v>
      </c>
    </row>
    <row r="3770" spans="11:15">
      <c r="K3770" s="153" t="s">
        <v>1674</v>
      </c>
      <c r="O3770" s="153" t="s">
        <v>676</v>
      </c>
    </row>
    <row r="3771" spans="11:15">
      <c r="K3771" s="153" t="s">
        <v>1674</v>
      </c>
      <c r="O3771" s="153" t="s">
        <v>679</v>
      </c>
    </row>
    <row r="3772" spans="11:15">
      <c r="K3772" s="153" t="s">
        <v>1674</v>
      </c>
      <c r="O3772" s="153" t="s">
        <v>682</v>
      </c>
    </row>
    <row r="3773" spans="11:15">
      <c r="K3773" s="153" t="s">
        <v>1674</v>
      </c>
      <c r="O3773" s="153" t="s">
        <v>685</v>
      </c>
    </row>
    <row r="3774" spans="11:15">
      <c r="K3774" s="153" t="s">
        <v>1674</v>
      </c>
      <c r="O3774" s="153" t="s">
        <v>688</v>
      </c>
    </row>
    <row r="3775" spans="11:15">
      <c r="K3775" s="153" t="s">
        <v>1674</v>
      </c>
      <c r="O3775" s="153" t="s">
        <v>691</v>
      </c>
    </row>
    <row r="3776" spans="11:15">
      <c r="K3776" s="153" t="s">
        <v>1674</v>
      </c>
      <c r="O3776" s="153" t="s">
        <v>692</v>
      </c>
    </row>
    <row r="3777" spans="11:15">
      <c r="K3777" s="153" t="s">
        <v>1674</v>
      </c>
      <c r="O3777" s="153" t="s">
        <v>695</v>
      </c>
    </row>
    <row r="3778" spans="11:15">
      <c r="K3778" s="153" t="s">
        <v>1674</v>
      </c>
      <c r="O3778" s="153" t="s">
        <v>698</v>
      </c>
    </row>
    <row r="3779" spans="11:15">
      <c r="K3779" s="153" t="s">
        <v>1674</v>
      </c>
      <c r="O3779" s="153" t="s">
        <v>701</v>
      </c>
    </row>
    <row r="3780" spans="11:15">
      <c r="K3780" s="153" t="s">
        <v>1674</v>
      </c>
      <c r="O3780" s="153" t="s">
        <v>704</v>
      </c>
    </row>
    <row r="3781" spans="11:15">
      <c r="K3781" s="153" t="s">
        <v>1674</v>
      </c>
      <c r="O3781" s="153" t="s">
        <v>707</v>
      </c>
    </row>
    <row r="3782" spans="11:15">
      <c r="K3782" s="153" t="s">
        <v>1674</v>
      </c>
      <c r="O3782" s="153" t="s">
        <v>710</v>
      </c>
    </row>
    <row r="3783" spans="11:15">
      <c r="K3783" s="153" t="s">
        <v>1674</v>
      </c>
      <c r="O3783" s="153" t="s">
        <v>711</v>
      </c>
    </row>
    <row r="3784" spans="11:15">
      <c r="K3784" s="153" t="s">
        <v>1674</v>
      </c>
      <c r="O3784" s="153" t="s">
        <v>714</v>
      </c>
    </row>
    <row r="3785" spans="11:15">
      <c r="K3785" s="153" t="s">
        <v>1674</v>
      </c>
      <c r="O3785" s="153" t="s">
        <v>717</v>
      </c>
    </row>
    <row r="3786" spans="11:15">
      <c r="K3786" s="153" t="s">
        <v>1674</v>
      </c>
      <c r="O3786" s="153" t="s">
        <v>718</v>
      </c>
    </row>
    <row r="3787" spans="11:15">
      <c r="K3787" s="153" t="s">
        <v>1674</v>
      </c>
      <c r="O3787" s="153" t="s">
        <v>721</v>
      </c>
    </row>
    <row r="3788" spans="11:15">
      <c r="K3788" s="153" t="s">
        <v>1674</v>
      </c>
      <c r="O3788" s="153" t="s">
        <v>722</v>
      </c>
    </row>
    <row r="3789" spans="11:15">
      <c r="K3789" s="153" t="s">
        <v>1674</v>
      </c>
      <c r="O3789" s="153" t="s">
        <v>723</v>
      </c>
    </row>
    <row r="3790" spans="11:15">
      <c r="K3790" s="153" t="s">
        <v>1674</v>
      </c>
      <c r="O3790" s="153" t="s">
        <v>726</v>
      </c>
    </row>
    <row r="3791" spans="11:15">
      <c r="K3791" s="153" t="s">
        <v>1674</v>
      </c>
      <c r="O3791" s="153" t="s">
        <v>729</v>
      </c>
    </row>
    <row r="3792" spans="11:15">
      <c r="K3792" s="153" t="s">
        <v>1674</v>
      </c>
      <c r="O3792" s="153" t="s">
        <v>732</v>
      </c>
    </row>
    <row r="3793" spans="11:15">
      <c r="K3793" s="153" t="s">
        <v>1674</v>
      </c>
      <c r="O3793" s="153" t="s">
        <v>735</v>
      </c>
    </row>
    <row r="3794" spans="11:15">
      <c r="K3794" s="153" t="s">
        <v>1674</v>
      </c>
      <c r="O3794" s="153" t="s">
        <v>738</v>
      </c>
    </row>
    <row r="3795" spans="11:15">
      <c r="K3795" s="153" t="s">
        <v>1674</v>
      </c>
      <c r="O3795" s="153" t="s">
        <v>741</v>
      </c>
    </row>
    <row r="3796" spans="11:15">
      <c r="K3796" s="153" t="s">
        <v>1674</v>
      </c>
      <c r="O3796" s="153" t="s">
        <v>742</v>
      </c>
    </row>
    <row r="3797" spans="11:15">
      <c r="K3797" s="153" t="s">
        <v>1674</v>
      </c>
      <c r="O3797" s="153" t="s">
        <v>745</v>
      </c>
    </row>
    <row r="3798" spans="11:15">
      <c r="K3798" s="153" t="s">
        <v>1674</v>
      </c>
      <c r="O3798" s="153" t="s">
        <v>748</v>
      </c>
    </row>
    <row r="3799" spans="11:15">
      <c r="K3799" s="153" t="s">
        <v>1674</v>
      </c>
      <c r="O3799" s="153" t="s">
        <v>751</v>
      </c>
    </row>
    <row r="3800" spans="11:15">
      <c r="K3800" s="153" t="s">
        <v>1674</v>
      </c>
      <c r="O3800" s="153" t="s">
        <v>754</v>
      </c>
    </row>
    <row r="3801" spans="11:15">
      <c r="K3801" s="153" t="s">
        <v>1674</v>
      </c>
      <c r="O3801" s="153" t="s">
        <v>757</v>
      </c>
    </row>
    <row r="3802" spans="11:15">
      <c r="K3802" s="153" t="s">
        <v>1674</v>
      </c>
      <c r="O3802" s="153" t="s">
        <v>0</v>
      </c>
    </row>
    <row r="3803" spans="11:15">
      <c r="K3803" s="153" t="s">
        <v>1674</v>
      </c>
      <c r="O3803" s="153" t="s">
        <v>1</v>
      </c>
    </row>
    <row r="3804" spans="11:15">
      <c r="K3804" s="153" t="s">
        <v>1674</v>
      </c>
      <c r="O3804" s="153" t="s">
        <v>4</v>
      </c>
    </row>
    <row r="3805" spans="11:15">
      <c r="K3805" s="153" t="s">
        <v>1674</v>
      </c>
      <c r="O3805" s="153" t="s">
        <v>7</v>
      </c>
    </row>
    <row r="3806" spans="11:15">
      <c r="K3806" s="153" t="s">
        <v>1674</v>
      </c>
      <c r="O3806" s="153" t="s">
        <v>8</v>
      </c>
    </row>
    <row r="3807" spans="11:15">
      <c r="K3807" s="153" t="s">
        <v>1674</v>
      </c>
      <c r="O3807" s="153" t="s">
        <v>11</v>
      </c>
    </row>
    <row r="3808" spans="11:15">
      <c r="K3808" s="153" t="s">
        <v>1674</v>
      </c>
      <c r="O3808" s="153" t="s">
        <v>12</v>
      </c>
    </row>
    <row r="3809" spans="11:15">
      <c r="K3809" s="153" t="s">
        <v>1674</v>
      </c>
      <c r="O3809" s="153" t="s">
        <v>13</v>
      </c>
    </row>
    <row r="3810" spans="11:15">
      <c r="K3810" s="153" t="s">
        <v>1674</v>
      </c>
      <c r="O3810" s="153" t="s">
        <v>16</v>
      </c>
    </row>
    <row r="3811" spans="11:15">
      <c r="K3811" s="153" t="s">
        <v>1674</v>
      </c>
      <c r="O3811" s="153" t="s">
        <v>19</v>
      </c>
    </row>
    <row r="3812" spans="11:15">
      <c r="K3812" s="153" t="s">
        <v>1674</v>
      </c>
      <c r="O3812" s="153" t="s">
        <v>20</v>
      </c>
    </row>
    <row r="3813" spans="11:15">
      <c r="K3813" s="153" t="s">
        <v>1674</v>
      </c>
      <c r="O3813" s="153" t="s">
        <v>23</v>
      </c>
    </row>
    <row r="3814" spans="11:15">
      <c r="K3814" s="153" t="s">
        <v>1674</v>
      </c>
      <c r="O3814" s="153" t="s">
        <v>25</v>
      </c>
    </row>
    <row r="3815" spans="11:15">
      <c r="K3815" s="153" t="s">
        <v>1674</v>
      </c>
      <c r="O3815" s="153" t="s">
        <v>27</v>
      </c>
    </row>
    <row r="3816" spans="11:15">
      <c r="K3816" s="153" t="s">
        <v>1674</v>
      </c>
      <c r="O3816" s="153" t="s">
        <v>29</v>
      </c>
    </row>
    <row r="3817" spans="11:15">
      <c r="K3817" s="153" t="s">
        <v>1674</v>
      </c>
      <c r="O3817" s="153" t="s">
        <v>31</v>
      </c>
    </row>
    <row r="3818" spans="11:15">
      <c r="K3818" s="153" t="s">
        <v>1674</v>
      </c>
      <c r="O3818" s="153" t="s">
        <v>32</v>
      </c>
    </row>
    <row r="3819" spans="11:15">
      <c r="K3819" s="153" t="s">
        <v>1674</v>
      </c>
      <c r="O3819" s="153" t="s">
        <v>34</v>
      </c>
    </row>
    <row r="3820" spans="11:15">
      <c r="K3820" s="153" t="s">
        <v>1674</v>
      </c>
      <c r="O3820" s="153" t="s">
        <v>36</v>
      </c>
    </row>
    <row r="3821" spans="11:15">
      <c r="K3821" s="153" t="s">
        <v>1674</v>
      </c>
      <c r="O3821" s="153" t="s">
        <v>38</v>
      </c>
    </row>
    <row r="3822" spans="11:15">
      <c r="K3822" s="153" t="s">
        <v>1674</v>
      </c>
      <c r="O3822" s="153" t="s">
        <v>40</v>
      </c>
    </row>
    <row r="3823" spans="11:15">
      <c r="K3823" s="153" t="s">
        <v>1674</v>
      </c>
      <c r="O3823" s="153" t="s">
        <v>42</v>
      </c>
    </row>
    <row r="3824" spans="11:15">
      <c r="K3824" s="153" t="s">
        <v>1674</v>
      </c>
      <c r="O3824" s="153" t="s">
        <v>44</v>
      </c>
    </row>
    <row r="3825" spans="11:15">
      <c r="K3825" s="153" t="s">
        <v>1674</v>
      </c>
      <c r="O3825" s="153" t="s">
        <v>45</v>
      </c>
    </row>
    <row r="3826" spans="11:15">
      <c r="K3826" s="153" t="s">
        <v>1674</v>
      </c>
      <c r="O3826" s="153" t="s">
        <v>47</v>
      </c>
    </row>
    <row r="3827" spans="11:15">
      <c r="K3827" s="153" t="s">
        <v>1674</v>
      </c>
      <c r="O3827" s="153" t="s">
        <v>49</v>
      </c>
    </row>
    <row r="3828" spans="11:15">
      <c r="K3828" s="153" t="s">
        <v>1674</v>
      </c>
      <c r="O3828" s="153" t="s">
        <v>51</v>
      </c>
    </row>
    <row r="3829" spans="11:15">
      <c r="K3829" s="153" t="s">
        <v>1674</v>
      </c>
      <c r="O3829" s="153" t="s">
        <v>53</v>
      </c>
    </row>
    <row r="3830" spans="11:15">
      <c r="K3830" s="153" t="s">
        <v>1674</v>
      </c>
      <c r="O3830" s="153" t="s">
        <v>55</v>
      </c>
    </row>
    <row r="3831" spans="11:15">
      <c r="K3831" s="153" t="s">
        <v>1674</v>
      </c>
      <c r="O3831" s="153" t="s">
        <v>56</v>
      </c>
    </row>
    <row r="3832" spans="11:15">
      <c r="K3832" s="153" t="s">
        <v>1674</v>
      </c>
      <c r="O3832" s="153" t="s">
        <v>58</v>
      </c>
    </row>
    <row r="3833" spans="11:15">
      <c r="K3833" s="153" t="s">
        <v>1674</v>
      </c>
      <c r="O3833" s="153" t="s">
        <v>60</v>
      </c>
    </row>
    <row r="3834" spans="11:15">
      <c r="O3834" s="153" t="s">
        <v>812</v>
      </c>
    </row>
    <row r="3835" spans="11:15">
      <c r="O3835" s="153" t="s">
        <v>815</v>
      </c>
    </row>
    <row r="3836" spans="11:15">
      <c r="O3836" s="153" t="s">
        <v>818</v>
      </c>
    </row>
    <row r="3837" spans="11:15">
      <c r="K3837" s="153" t="s">
        <v>1674</v>
      </c>
      <c r="O3837" s="153" t="s">
        <v>824</v>
      </c>
    </row>
    <row r="3838" spans="11:15">
      <c r="K3838" s="153" t="s">
        <v>1674</v>
      </c>
      <c r="O3838" s="153" t="s">
        <v>829</v>
      </c>
    </row>
    <row r="3839" spans="11:15">
      <c r="K3839" s="153" t="s">
        <v>1674</v>
      </c>
      <c r="O3839" s="153" t="s">
        <v>833</v>
      </c>
    </row>
    <row r="3840" spans="11:15">
      <c r="K3840" s="153" t="s">
        <v>1674</v>
      </c>
      <c r="O3840" s="153" t="s">
        <v>837</v>
      </c>
    </row>
    <row r="3841" spans="11:15">
      <c r="K3841" s="153" t="s">
        <v>1674</v>
      </c>
      <c r="O3841" s="153" t="s">
        <v>842</v>
      </c>
    </row>
    <row r="3842" spans="11:15">
      <c r="K3842" s="153" t="s">
        <v>1674</v>
      </c>
      <c r="O3842" s="153" t="s">
        <v>846</v>
      </c>
    </row>
    <row r="3843" spans="11:15">
      <c r="K3843" s="153" t="s">
        <v>1674</v>
      </c>
      <c r="O3843" s="153" t="s">
        <v>850</v>
      </c>
    </row>
    <row r="3844" spans="11:15">
      <c r="K3844" s="153" t="s">
        <v>1674</v>
      </c>
      <c r="O3844" s="153" t="s">
        <v>854</v>
      </c>
    </row>
    <row r="3845" spans="11:15">
      <c r="K3845" s="153" t="s">
        <v>1674</v>
      </c>
      <c r="O3845" s="153" t="s">
        <v>858</v>
      </c>
    </row>
    <row r="3846" spans="11:15">
      <c r="K3846" s="153" t="s">
        <v>1674</v>
      </c>
      <c r="O3846" s="153" t="s">
        <v>862</v>
      </c>
    </row>
    <row r="3847" spans="11:15">
      <c r="K3847" s="153" t="s">
        <v>1674</v>
      </c>
      <c r="O3847" s="153" t="s">
        <v>866</v>
      </c>
    </row>
    <row r="3848" spans="11:15">
      <c r="K3848" s="153" t="s">
        <v>1674</v>
      </c>
      <c r="O3848" s="153" t="s">
        <v>870</v>
      </c>
    </row>
    <row r="3849" spans="11:15">
      <c r="K3849" s="153" t="s">
        <v>1674</v>
      </c>
      <c r="O3849" s="153" t="s">
        <v>873</v>
      </c>
    </row>
    <row r="3850" spans="11:15">
      <c r="K3850" s="153" t="s">
        <v>1674</v>
      </c>
      <c r="O3850" s="153" t="s">
        <v>877</v>
      </c>
    </row>
    <row r="3851" spans="11:15">
      <c r="K3851" s="153" t="s">
        <v>1674</v>
      </c>
      <c r="O3851" s="153" t="s">
        <v>881</v>
      </c>
    </row>
    <row r="3852" spans="11:15">
      <c r="K3852" s="153" t="s">
        <v>1674</v>
      </c>
      <c r="O3852" s="153" t="s">
        <v>885</v>
      </c>
    </row>
    <row r="3853" spans="11:15">
      <c r="K3853" s="153" t="s">
        <v>1674</v>
      </c>
      <c r="O3853" s="153" t="s">
        <v>890</v>
      </c>
    </row>
    <row r="3854" spans="11:15">
      <c r="K3854" s="153" t="s">
        <v>1674</v>
      </c>
      <c r="O3854" s="153" t="s">
        <v>894</v>
      </c>
    </row>
    <row r="3855" spans="11:15">
      <c r="K3855" s="153" t="s">
        <v>1674</v>
      </c>
      <c r="O3855" s="153" t="s">
        <v>898</v>
      </c>
    </row>
    <row r="3856" spans="11:15">
      <c r="K3856" s="153" t="s">
        <v>1674</v>
      </c>
      <c r="O3856" s="153" t="s">
        <v>902</v>
      </c>
    </row>
    <row r="3857" spans="11:15">
      <c r="K3857" s="153" t="s">
        <v>1674</v>
      </c>
      <c r="O3857" s="153" t="s">
        <v>906</v>
      </c>
    </row>
    <row r="3858" spans="11:15">
      <c r="K3858" s="153" t="s">
        <v>1674</v>
      </c>
      <c r="O3858" s="153" t="s">
        <v>910</v>
      </c>
    </row>
    <row r="3859" spans="11:15">
      <c r="K3859" s="153" t="s">
        <v>1674</v>
      </c>
      <c r="O3859" s="153" t="s">
        <v>914</v>
      </c>
    </row>
    <row r="3860" spans="11:15">
      <c r="K3860" s="153" t="s">
        <v>1674</v>
      </c>
      <c r="O3860" s="153" t="s">
        <v>919</v>
      </c>
    </row>
    <row r="3861" spans="11:15">
      <c r="K3861" s="153" t="s">
        <v>1674</v>
      </c>
      <c r="O3861" s="153" t="s">
        <v>923</v>
      </c>
    </row>
    <row r="3862" spans="11:15">
      <c r="K3862" s="153" t="s">
        <v>1674</v>
      </c>
      <c r="O3862" s="153" t="s">
        <v>928</v>
      </c>
    </row>
    <row r="3863" spans="11:15">
      <c r="K3863" s="153" t="s">
        <v>1674</v>
      </c>
      <c r="O3863" s="153" t="s">
        <v>934</v>
      </c>
    </row>
    <row r="3864" spans="11:15">
      <c r="K3864" s="153" t="s">
        <v>1674</v>
      </c>
      <c r="O3864" s="153" t="s">
        <v>938</v>
      </c>
    </row>
    <row r="3865" spans="11:15">
      <c r="K3865" s="153" t="s">
        <v>1674</v>
      </c>
      <c r="O3865" s="153" t="s">
        <v>942</v>
      </c>
    </row>
    <row r="3866" spans="11:15">
      <c r="K3866" s="153" t="s">
        <v>1674</v>
      </c>
      <c r="O3866" s="153" t="s">
        <v>947</v>
      </c>
    </row>
    <row r="3867" spans="11:15">
      <c r="K3867" s="153" t="s">
        <v>1674</v>
      </c>
      <c r="O3867" s="153" t="s">
        <v>951</v>
      </c>
    </row>
    <row r="3868" spans="11:15">
      <c r="K3868" s="153" t="s">
        <v>1674</v>
      </c>
      <c r="O3868" s="153" t="s">
        <v>955</v>
      </c>
    </row>
    <row r="3869" spans="11:15">
      <c r="K3869" s="153" t="s">
        <v>1674</v>
      </c>
      <c r="O3869" s="153" t="s">
        <v>960</v>
      </c>
    </row>
    <row r="3870" spans="11:15">
      <c r="K3870" s="153" t="s">
        <v>1674</v>
      </c>
      <c r="O3870" s="153" t="s">
        <v>964</v>
      </c>
    </row>
    <row r="3871" spans="11:15">
      <c r="K3871" s="153" t="s">
        <v>1674</v>
      </c>
      <c r="O3871" s="153" t="s">
        <v>968</v>
      </c>
    </row>
    <row r="3872" spans="11:15">
      <c r="K3872" s="153" t="s">
        <v>1674</v>
      </c>
      <c r="O3872" s="153" t="s">
        <v>973</v>
      </c>
    </row>
    <row r="3873" spans="11:15">
      <c r="K3873" s="153" t="s">
        <v>1674</v>
      </c>
      <c r="O3873" s="153" t="s">
        <v>979</v>
      </c>
    </row>
    <row r="3874" spans="11:15">
      <c r="K3874" s="153" t="s">
        <v>1674</v>
      </c>
      <c r="O3874" s="153" t="s">
        <v>983</v>
      </c>
    </row>
    <row r="3875" spans="11:15">
      <c r="K3875" s="153" t="s">
        <v>1674</v>
      </c>
      <c r="O3875" s="153" t="s">
        <v>987</v>
      </c>
    </row>
    <row r="3876" spans="11:15">
      <c r="K3876" s="153" t="s">
        <v>1674</v>
      </c>
      <c r="O3876" s="153" t="s">
        <v>992</v>
      </c>
    </row>
    <row r="3877" spans="11:15">
      <c r="K3877" s="153" t="s">
        <v>1674</v>
      </c>
      <c r="O3877" s="153" t="s">
        <v>996</v>
      </c>
    </row>
    <row r="3878" spans="11:15">
      <c r="K3878" s="153" t="s">
        <v>1674</v>
      </c>
      <c r="O3878" s="153" t="s">
        <v>1000</v>
      </c>
    </row>
    <row r="3879" spans="11:15">
      <c r="K3879" s="153" t="s">
        <v>1674</v>
      </c>
      <c r="O3879" s="153" t="s">
        <v>1005</v>
      </c>
    </row>
    <row r="3880" spans="11:15">
      <c r="K3880" s="153" t="s">
        <v>1674</v>
      </c>
      <c r="O3880" s="153" t="s">
        <v>1009</v>
      </c>
    </row>
    <row r="3881" spans="11:15">
      <c r="K3881" s="153" t="s">
        <v>1674</v>
      </c>
      <c r="O3881" s="153" t="s">
        <v>1013</v>
      </c>
    </row>
    <row r="3882" spans="11:15">
      <c r="K3882" s="153" t="s">
        <v>1674</v>
      </c>
      <c r="O3882" s="153" t="s">
        <v>1019</v>
      </c>
    </row>
    <row r="3883" spans="11:15">
      <c r="K3883" s="153" t="s">
        <v>1674</v>
      </c>
      <c r="O3883" s="153" t="s">
        <v>1023</v>
      </c>
    </row>
    <row r="3884" spans="11:15">
      <c r="K3884" s="153" t="s">
        <v>1674</v>
      </c>
      <c r="O3884" s="153" t="s">
        <v>1027</v>
      </c>
    </row>
    <row r="3885" spans="11:15">
      <c r="K3885" s="153" t="s">
        <v>1674</v>
      </c>
      <c r="O3885" s="153" t="s">
        <v>1031</v>
      </c>
    </row>
    <row r="3886" spans="11:15">
      <c r="K3886" s="153" t="s">
        <v>1674</v>
      </c>
      <c r="O3886" s="153" t="s">
        <v>1033</v>
      </c>
    </row>
    <row r="3887" spans="11:15">
      <c r="K3887" s="153" t="s">
        <v>1674</v>
      </c>
      <c r="O3887" s="153" t="s">
        <v>1035</v>
      </c>
    </row>
    <row r="3888" spans="11:15">
      <c r="K3888" s="153" t="s">
        <v>1674</v>
      </c>
      <c r="O3888" s="153" t="s">
        <v>1038</v>
      </c>
    </row>
    <row r="3889" spans="11:15">
      <c r="K3889" s="153" t="s">
        <v>1674</v>
      </c>
      <c r="O3889" s="153" t="s">
        <v>1040</v>
      </c>
    </row>
    <row r="3890" spans="11:15">
      <c r="K3890" s="153" t="s">
        <v>1674</v>
      </c>
      <c r="O3890" s="153" t="s">
        <v>1042</v>
      </c>
    </row>
    <row r="3891" spans="11:15">
      <c r="K3891" s="153" t="s">
        <v>1674</v>
      </c>
      <c r="O3891" s="153" t="s">
        <v>1044</v>
      </c>
    </row>
    <row r="3892" spans="11:15">
      <c r="K3892" s="153" t="s">
        <v>1674</v>
      </c>
      <c r="O3892" s="153" t="s">
        <v>1048</v>
      </c>
    </row>
    <row r="3893" spans="11:15">
      <c r="K3893" s="153" t="s">
        <v>1674</v>
      </c>
      <c r="O3893" s="153" t="s">
        <v>1052</v>
      </c>
    </row>
    <row r="3894" spans="11:15">
      <c r="K3894" s="153" t="s">
        <v>1674</v>
      </c>
      <c r="O3894" s="153" t="s">
        <v>1056</v>
      </c>
    </row>
    <row r="3895" spans="11:15">
      <c r="K3895" s="153" t="s">
        <v>1674</v>
      </c>
      <c r="O3895" s="153" t="s">
        <v>1060</v>
      </c>
    </row>
    <row r="3896" spans="11:15">
      <c r="K3896" s="153" t="s">
        <v>1674</v>
      </c>
      <c r="O3896" s="153" t="s">
        <v>1064</v>
      </c>
    </row>
    <row r="3897" spans="11:15">
      <c r="K3897" s="153" t="s">
        <v>1674</v>
      </c>
      <c r="O3897" s="153" t="s">
        <v>1067</v>
      </c>
    </row>
    <row r="3898" spans="11:15">
      <c r="K3898" s="153" t="s">
        <v>1674</v>
      </c>
      <c r="O3898" s="153" t="s">
        <v>1071</v>
      </c>
    </row>
    <row r="3899" spans="11:15">
      <c r="K3899" s="153" t="s">
        <v>1674</v>
      </c>
      <c r="O3899" s="153" t="s">
        <v>1075</v>
      </c>
    </row>
    <row r="3900" spans="11:15">
      <c r="K3900" s="153" t="s">
        <v>1674</v>
      </c>
      <c r="O3900" s="153" t="s">
        <v>1078</v>
      </c>
    </row>
    <row r="3901" spans="11:15">
      <c r="K3901" s="153" t="s">
        <v>1674</v>
      </c>
      <c r="O3901" s="153" t="s">
        <v>1082</v>
      </c>
    </row>
    <row r="3902" spans="11:15">
      <c r="K3902" s="153" t="s">
        <v>1674</v>
      </c>
      <c r="O3902" s="153" t="s">
        <v>1086</v>
      </c>
    </row>
    <row r="3903" spans="11:15">
      <c r="K3903" s="153" t="s">
        <v>1674</v>
      </c>
      <c r="O3903" s="153" t="s">
        <v>1821</v>
      </c>
    </row>
    <row r="3904" spans="11:15">
      <c r="K3904" s="153" t="s">
        <v>1674</v>
      </c>
      <c r="O3904" s="153" t="s">
        <v>1822</v>
      </c>
    </row>
    <row r="3905" spans="11:15">
      <c r="K3905" s="153" t="s">
        <v>1674</v>
      </c>
      <c r="O3905" s="153" t="s">
        <v>1823</v>
      </c>
    </row>
    <row r="3906" spans="11:15">
      <c r="K3906" s="153" t="s">
        <v>1674</v>
      </c>
      <c r="O3906" s="153" t="s">
        <v>1824</v>
      </c>
    </row>
    <row r="3907" spans="11:15">
      <c r="K3907" s="153" t="s">
        <v>1674</v>
      </c>
      <c r="O3907" s="153" t="s">
        <v>1825</v>
      </c>
    </row>
    <row r="3908" spans="11:15">
      <c r="K3908" s="153" t="s">
        <v>1674</v>
      </c>
      <c r="O3908" s="153" t="s">
        <v>1826</v>
      </c>
    </row>
    <row r="3909" spans="11:15">
      <c r="K3909" s="153" t="s">
        <v>1674</v>
      </c>
      <c r="O3909" s="153" t="s">
        <v>1827</v>
      </c>
    </row>
    <row r="3910" spans="11:15">
      <c r="K3910" s="153" t="s">
        <v>1674</v>
      </c>
      <c r="O3910" s="153" t="s">
        <v>1828</v>
      </c>
    </row>
    <row r="3911" spans="11:15">
      <c r="K3911" s="153" t="s">
        <v>1674</v>
      </c>
      <c r="O3911" s="153" t="s">
        <v>1829</v>
      </c>
    </row>
    <row r="3912" spans="11:15">
      <c r="K3912" s="153" t="s">
        <v>1674</v>
      </c>
      <c r="O3912" s="153" t="s">
        <v>1830</v>
      </c>
    </row>
    <row r="3913" spans="11:15">
      <c r="K3913" s="153" t="s">
        <v>1674</v>
      </c>
      <c r="O3913" s="153" t="s">
        <v>1831</v>
      </c>
    </row>
    <row r="3914" spans="11:15">
      <c r="K3914" s="153" t="s">
        <v>1674</v>
      </c>
      <c r="O3914" s="153" t="s">
        <v>1832</v>
      </c>
    </row>
    <row r="3915" spans="11:15">
      <c r="K3915" s="153" t="s">
        <v>1674</v>
      </c>
      <c r="O3915" s="153" t="s">
        <v>1833</v>
      </c>
    </row>
    <row r="3916" spans="11:15">
      <c r="K3916" s="153" t="s">
        <v>1674</v>
      </c>
      <c r="O3916" s="153" t="s">
        <v>1834</v>
      </c>
    </row>
    <row r="3917" spans="11:15">
      <c r="K3917" s="153" t="s">
        <v>1674</v>
      </c>
      <c r="O3917" s="153" t="s">
        <v>1835</v>
      </c>
    </row>
    <row r="3918" spans="11:15">
      <c r="K3918" s="153" t="s">
        <v>1674</v>
      </c>
      <c r="O3918" s="153" t="s">
        <v>1836</v>
      </c>
    </row>
    <row r="3919" spans="11:15">
      <c r="K3919" s="153" t="s">
        <v>1674</v>
      </c>
      <c r="O3919" s="153" t="s">
        <v>1837</v>
      </c>
    </row>
    <row r="3920" spans="11:15">
      <c r="K3920" s="153" t="s">
        <v>1674</v>
      </c>
      <c r="O3920" s="153" t="s">
        <v>1838</v>
      </c>
    </row>
    <row r="3921" spans="11:15">
      <c r="K3921" s="153" t="s">
        <v>1674</v>
      </c>
      <c r="O3921" s="153" t="s">
        <v>1839</v>
      </c>
    </row>
    <row r="3922" spans="11:15">
      <c r="K3922" s="153" t="s">
        <v>1674</v>
      </c>
      <c r="O3922" s="153" t="s">
        <v>1840</v>
      </c>
    </row>
    <row r="3923" spans="11:15">
      <c r="K3923" s="153" t="s">
        <v>1674</v>
      </c>
      <c r="O3923" s="153" t="s">
        <v>1841</v>
      </c>
    </row>
    <row r="3924" spans="11:15">
      <c r="K3924" s="153" t="s">
        <v>1674</v>
      </c>
      <c r="O3924" s="153" t="s">
        <v>1842</v>
      </c>
    </row>
    <row r="3925" spans="11:15">
      <c r="K3925" s="153" t="s">
        <v>1674</v>
      </c>
      <c r="O3925" s="153" t="s">
        <v>1843</v>
      </c>
    </row>
    <row r="3926" spans="11:15">
      <c r="K3926" s="153" t="s">
        <v>1674</v>
      </c>
      <c r="O3926" s="153" t="s">
        <v>1844</v>
      </c>
    </row>
    <row r="3927" spans="11:15">
      <c r="K3927" s="153" t="s">
        <v>1674</v>
      </c>
      <c r="O3927" s="153" t="s">
        <v>1845</v>
      </c>
    </row>
    <row r="3928" spans="11:15">
      <c r="K3928" s="153" t="s">
        <v>1674</v>
      </c>
      <c r="O3928" s="153" t="s">
        <v>1846</v>
      </c>
    </row>
    <row r="3929" spans="11:15">
      <c r="K3929" s="153" t="s">
        <v>1674</v>
      </c>
      <c r="O3929" s="153" t="s">
        <v>1847</v>
      </c>
    </row>
    <row r="3930" spans="11:15">
      <c r="K3930" s="153" t="s">
        <v>1674</v>
      </c>
      <c r="O3930" s="153" t="s">
        <v>1848</v>
      </c>
    </row>
    <row r="3931" spans="11:15">
      <c r="K3931" s="153" t="s">
        <v>1674</v>
      </c>
      <c r="O3931" s="153" t="s">
        <v>1849</v>
      </c>
    </row>
    <row r="3932" spans="11:15">
      <c r="K3932" s="153" t="s">
        <v>1674</v>
      </c>
      <c r="O3932" s="153" t="s">
        <v>1850</v>
      </c>
    </row>
    <row r="3933" spans="11:15">
      <c r="K3933" s="153" t="s">
        <v>1674</v>
      </c>
      <c r="O3933" s="153" t="s">
        <v>1851</v>
      </c>
    </row>
    <row r="3934" spans="11:15">
      <c r="K3934" s="153" t="s">
        <v>1674</v>
      </c>
      <c r="O3934" s="153" t="s">
        <v>1852</v>
      </c>
    </row>
    <row r="3935" spans="11:15">
      <c r="K3935" s="153" t="s">
        <v>1674</v>
      </c>
      <c r="O3935" s="153" t="s">
        <v>1853</v>
      </c>
    </row>
    <row r="3936" spans="11:15">
      <c r="K3936" s="153" t="s">
        <v>1674</v>
      </c>
      <c r="O3936" s="153" t="s">
        <v>1854</v>
      </c>
    </row>
    <row r="3937" spans="11:15">
      <c r="K3937" s="153" t="s">
        <v>1674</v>
      </c>
      <c r="O3937" s="153" t="s">
        <v>1855</v>
      </c>
    </row>
    <row r="3938" spans="11:15">
      <c r="K3938" s="153" t="s">
        <v>1674</v>
      </c>
      <c r="O3938" s="153" t="s">
        <v>1856</v>
      </c>
    </row>
    <row r="3939" spans="11:15">
      <c r="K3939" s="153" t="s">
        <v>1674</v>
      </c>
      <c r="O3939" s="153" t="s">
        <v>1857</v>
      </c>
    </row>
    <row r="3940" spans="11:15">
      <c r="K3940" s="153" t="s">
        <v>1674</v>
      </c>
      <c r="O3940" s="153" t="s">
        <v>1858</v>
      </c>
    </row>
    <row r="3941" spans="11:15">
      <c r="K3941" s="153" t="s">
        <v>1674</v>
      </c>
      <c r="O3941" s="153" t="s">
        <v>1201</v>
      </c>
    </row>
    <row r="3942" spans="11:15">
      <c r="K3942" s="153" t="s">
        <v>1674</v>
      </c>
      <c r="O3942" s="153" t="s">
        <v>1204</v>
      </c>
    </row>
    <row r="3943" spans="11:15">
      <c r="K3943" s="153" t="s">
        <v>1674</v>
      </c>
      <c r="O3943" s="153" t="s">
        <v>1859</v>
      </c>
    </row>
    <row r="3944" spans="11:15">
      <c r="K3944" s="153" t="s">
        <v>1674</v>
      </c>
      <c r="O3944" s="153" t="s">
        <v>1860</v>
      </c>
    </row>
    <row r="3945" spans="11:15">
      <c r="K3945" s="153" t="s">
        <v>1674</v>
      </c>
      <c r="O3945" s="153" t="s">
        <v>1210</v>
      </c>
    </row>
    <row r="3946" spans="11:15">
      <c r="K3946" s="153" t="s">
        <v>1674</v>
      </c>
      <c r="O3946" s="153" t="s">
        <v>1213</v>
      </c>
    </row>
    <row r="3947" spans="11:15">
      <c r="K3947" s="153" t="s">
        <v>1674</v>
      </c>
      <c r="O3947" s="153" t="s">
        <v>1861</v>
      </c>
    </row>
    <row r="3948" spans="11:15">
      <c r="K3948" s="153" t="s">
        <v>1674</v>
      </c>
      <c r="O3948" s="153" t="s">
        <v>1862</v>
      </c>
    </row>
    <row r="3949" spans="11:15">
      <c r="K3949" s="153" t="s">
        <v>1674</v>
      </c>
      <c r="O3949" s="153" t="s">
        <v>1863</v>
      </c>
    </row>
    <row r="3950" spans="11:15">
      <c r="K3950" s="153" t="s">
        <v>1674</v>
      </c>
      <c r="O3950" s="153" t="s">
        <v>1864</v>
      </c>
    </row>
    <row r="3951" spans="11:15">
      <c r="K3951" s="153" t="s">
        <v>1674</v>
      </c>
      <c r="O3951" s="153" t="s">
        <v>1865</v>
      </c>
    </row>
    <row r="3952" spans="11:15">
      <c r="K3952" s="153" t="s">
        <v>1674</v>
      </c>
      <c r="O3952" s="153" t="s">
        <v>1866</v>
      </c>
    </row>
    <row r="3953" spans="11:15">
      <c r="K3953" s="153" t="s">
        <v>1674</v>
      </c>
      <c r="O3953" s="153" t="s">
        <v>1231</v>
      </c>
    </row>
    <row r="3954" spans="11:15">
      <c r="K3954" s="153" t="s">
        <v>1674</v>
      </c>
      <c r="O3954" s="153" t="s">
        <v>1867</v>
      </c>
    </row>
    <row r="3955" spans="11:15">
      <c r="K3955" s="153" t="s">
        <v>1674</v>
      </c>
      <c r="O3955" s="153" t="s">
        <v>1868</v>
      </c>
    </row>
    <row r="3956" spans="11:15">
      <c r="K3956" s="153" t="s">
        <v>1674</v>
      </c>
      <c r="O3956" s="153" t="s">
        <v>1869</v>
      </c>
    </row>
    <row r="3957" spans="11:15">
      <c r="K3957" s="153" t="s">
        <v>1674</v>
      </c>
      <c r="O3957" s="153" t="s">
        <v>1870</v>
      </c>
    </row>
    <row r="3958" spans="11:15">
      <c r="K3958" s="153" t="s">
        <v>1674</v>
      </c>
      <c r="O3958" s="153" t="s">
        <v>1871</v>
      </c>
    </row>
    <row r="3959" spans="11:15">
      <c r="K3959" s="153" t="s">
        <v>1674</v>
      </c>
      <c r="O3959" s="153" t="s">
        <v>1249</v>
      </c>
    </row>
    <row r="3960" spans="11:15">
      <c r="K3960" s="153" t="s">
        <v>1674</v>
      </c>
      <c r="O3960" s="153" t="s">
        <v>1251</v>
      </c>
    </row>
    <row r="3961" spans="11:15">
      <c r="K3961" s="153" t="s">
        <v>1674</v>
      </c>
      <c r="O3961" s="153" t="s">
        <v>1253</v>
      </c>
    </row>
    <row r="3962" spans="11:15">
      <c r="K3962" s="153" t="s">
        <v>1674</v>
      </c>
      <c r="O3962" s="153" t="s">
        <v>1872</v>
      </c>
    </row>
    <row r="3963" spans="11:15">
      <c r="K3963" s="153" t="s">
        <v>1674</v>
      </c>
      <c r="O3963" s="153" t="s">
        <v>1257</v>
      </c>
    </row>
    <row r="3964" spans="11:15">
      <c r="K3964" s="153" t="s">
        <v>1674</v>
      </c>
      <c r="O3964" s="153" t="s">
        <v>1261</v>
      </c>
    </row>
    <row r="3965" spans="11:15">
      <c r="K3965" s="153" t="s">
        <v>1674</v>
      </c>
      <c r="O3965" s="153" t="s">
        <v>1873</v>
      </c>
    </row>
    <row r="3966" spans="11:15">
      <c r="K3966" s="153" t="s">
        <v>1674</v>
      </c>
      <c r="O3966" s="153" t="s">
        <v>1874</v>
      </c>
    </row>
    <row r="3967" spans="11:15">
      <c r="K3967" s="153" t="s">
        <v>1674</v>
      </c>
      <c r="O3967" s="153" t="s">
        <v>1875</v>
      </c>
    </row>
    <row r="3968" spans="11:15">
      <c r="K3968" s="153" t="s">
        <v>1674</v>
      </c>
      <c r="O3968" s="153" t="s">
        <v>1876</v>
      </c>
    </row>
    <row r="3969" spans="11:15">
      <c r="K3969" s="153" t="s">
        <v>1674</v>
      </c>
      <c r="O3969" s="153" t="s">
        <v>1877</v>
      </c>
    </row>
    <row r="3970" spans="11:15">
      <c r="K3970" s="153" t="s">
        <v>1674</v>
      </c>
      <c r="O3970" s="153" t="s">
        <v>1878</v>
      </c>
    </row>
    <row r="3971" spans="11:15">
      <c r="K3971" s="153" t="s">
        <v>1674</v>
      </c>
      <c r="O3971" s="153" t="s">
        <v>1285</v>
      </c>
    </row>
    <row r="3972" spans="11:15">
      <c r="K3972" s="153" t="s">
        <v>1674</v>
      </c>
      <c r="O3972" s="153" t="s">
        <v>1879</v>
      </c>
    </row>
    <row r="3973" spans="11:15">
      <c r="K3973" s="153" t="s">
        <v>1674</v>
      </c>
      <c r="O3973" s="153" t="s">
        <v>1880</v>
      </c>
    </row>
    <row r="3974" spans="11:15">
      <c r="K3974" s="153" t="s">
        <v>1674</v>
      </c>
      <c r="O3974" s="153" t="s">
        <v>1881</v>
      </c>
    </row>
    <row r="3975" spans="11:15">
      <c r="K3975" s="153" t="s">
        <v>1674</v>
      </c>
      <c r="O3975" s="153" t="s">
        <v>1882</v>
      </c>
    </row>
    <row r="3976" spans="11:15">
      <c r="K3976" s="153" t="s">
        <v>1674</v>
      </c>
      <c r="O3976" s="153" t="s">
        <v>1883</v>
      </c>
    </row>
    <row r="3977" spans="11:15">
      <c r="K3977" s="153" t="s">
        <v>1674</v>
      </c>
      <c r="O3977" s="153" t="s">
        <v>1304</v>
      </c>
    </row>
    <row r="3978" spans="11:15">
      <c r="K3978" s="153" t="s">
        <v>1674</v>
      </c>
      <c r="O3978" s="153" t="s">
        <v>1307</v>
      </c>
    </row>
    <row r="3979" spans="11:15">
      <c r="K3979" s="153" t="s">
        <v>1674</v>
      </c>
      <c r="O3979" s="153" t="s">
        <v>1884</v>
      </c>
    </row>
    <row r="3980" spans="11:15">
      <c r="K3980" s="153" t="s">
        <v>1674</v>
      </c>
      <c r="O3980" s="153" t="s">
        <v>1885</v>
      </c>
    </row>
    <row r="3981" spans="11:15">
      <c r="K3981" s="153" t="s">
        <v>1674</v>
      </c>
      <c r="O3981" s="153" t="s">
        <v>1319</v>
      </c>
    </row>
    <row r="3982" spans="11:15">
      <c r="K3982" s="153" t="s">
        <v>1674</v>
      </c>
      <c r="O3982" s="153" t="s">
        <v>1322</v>
      </c>
    </row>
    <row r="3983" spans="11:15">
      <c r="K3983" s="153" t="s">
        <v>1674</v>
      </c>
      <c r="O3983" s="153" t="s">
        <v>1886</v>
      </c>
    </row>
    <row r="3984" spans="11:15">
      <c r="K3984" s="153" t="s">
        <v>1674</v>
      </c>
      <c r="O3984" s="153" t="s">
        <v>1887</v>
      </c>
    </row>
    <row r="3985" spans="11:15">
      <c r="K3985" s="153" t="s">
        <v>1674</v>
      </c>
      <c r="O3985" s="153" t="s">
        <v>1888</v>
      </c>
    </row>
    <row r="3986" spans="11:15">
      <c r="K3986" s="153" t="s">
        <v>1674</v>
      </c>
      <c r="O3986" s="153" t="s">
        <v>1889</v>
      </c>
    </row>
    <row r="3987" spans="11:15">
      <c r="K3987" s="153" t="s">
        <v>1674</v>
      </c>
      <c r="O3987" s="153" t="s">
        <v>1890</v>
      </c>
    </row>
    <row r="3988" spans="11:15">
      <c r="K3988" s="153" t="s">
        <v>1674</v>
      </c>
      <c r="O3988" s="153" t="s">
        <v>1891</v>
      </c>
    </row>
    <row r="3989" spans="11:15">
      <c r="K3989" s="153" t="s">
        <v>1674</v>
      </c>
      <c r="O3989" s="153" t="s">
        <v>1344</v>
      </c>
    </row>
    <row r="3990" spans="11:15">
      <c r="K3990" s="153" t="s">
        <v>1674</v>
      </c>
      <c r="O3990" s="153" t="s">
        <v>1892</v>
      </c>
    </row>
    <row r="3991" spans="11:15">
      <c r="K3991" s="153" t="s">
        <v>1674</v>
      </c>
      <c r="O3991" s="153" t="s">
        <v>1893</v>
      </c>
    </row>
    <row r="3992" spans="11:15">
      <c r="K3992" s="153" t="s">
        <v>1674</v>
      </c>
      <c r="O3992" s="153" t="s">
        <v>1894</v>
      </c>
    </row>
    <row r="3993" spans="11:15">
      <c r="K3993" s="153" t="s">
        <v>1674</v>
      </c>
      <c r="O3993" s="153" t="s">
        <v>1895</v>
      </c>
    </row>
    <row r="3994" spans="11:15">
      <c r="K3994" s="153" t="s">
        <v>1674</v>
      </c>
      <c r="O3994" s="153" t="s">
        <v>1896</v>
      </c>
    </row>
    <row r="3995" spans="11:15">
      <c r="K3995" s="153" t="s">
        <v>1674</v>
      </c>
      <c r="O3995" s="153" t="s">
        <v>1352</v>
      </c>
    </row>
    <row r="3996" spans="11:15">
      <c r="K3996" s="153" t="s">
        <v>1674</v>
      </c>
      <c r="O3996" s="153" t="s">
        <v>1354</v>
      </c>
    </row>
    <row r="3997" spans="11:15">
      <c r="K3997" s="153" t="s">
        <v>1674</v>
      </c>
      <c r="O3997" s="153" t="s">
        <v>1897</v>
      </c>
    </row>
    <row r="3998" spans="11:15">
      <c r="K3998" s="153" t="s">
        <v>1674</v>
      </c>
      <c r="O3998" s="153" t="s">
        <v>1898</v>
      </c>
    </row>
    <row r="3999" spans="11:15">
      <c r="K3999" s="153" t="s">
        <v>1674</v>
      </c>
      <c r="O3999" s="153" t="s">
        <v>1358</v>
      </c>
    </row>
    <row r="4000" spans="11:15">
      <c r="K4000" s="153" t="s">
        <v>1674</v>
      </c>
      <c r="O4000" s="153" t="s">
        <v>1360</v>
      </c>
    </row>
    <row r="4001" spans="11:15">
      <c r="K4001" s="153" t="s">
        <v>1674</v>
      </c>
      <c r="O4001" s="153" t="s">
        <v>1899</v>
      </c>
    </row>
    <row r="4002" spans="11:15">
      <c r="K4002" s="153" t="s">
        <v>1674</v>
      </c>
      <c r="O4002" s="153" t="s">
        <v>1900</v>
      </c>
    </row>
    <row r="4003" spans="11:15">
      <c r="K4003" s="153" t="s">
        <v>1674</v>
      </c>
      <c r="O4003" s="153" t="s">
        <v>1901</v>
      </c>
    </row>
    <row r="4004" spans="11:15">
      <c r="K4004" s="153" t="s">
        <v>1674</v>
      </c>
      <c r="O4004" s="153" t="s">
        <v>1902</v>
      </c>
    </row>
    <row r="4005" spans="11:15">
      <c r="K4005" s="153" t="s">
        <v>1674</v>
      </c>
      <c r="O4005" s="153" t="s">
        <v>1903</v>
      </c>
    </row>
    <row r="4006" spans="11:15">
      <c r="K4006" s="153" t="s">
        <v>1674</v>
      </c>
      <c r="O4006" s="153" t="s">
        <v>1904</v>
      </c>
    </row>
    <row r="4007" spans="11:15">
      <c r="K4007" s="153" t="s">
        <v>1674</v>
      </c>
      <c r="O4007" s="153" t="s">
        <v>1374</v>
      </c>
    </row>
    <row r="4008" spans="11:15">
      <c r="K4008" s="153" t="s">
        <v>1674</v>
      </c>
      <c r="O4008" s="153" t="s">
        <v>1905</v>
      </c>
    </row>
    <row r="4009" spans="11:15">
      <c r="K4009" s="153" t="s">
        <v>1674</v>
      </c>
      <c r="O4009" s="153" t="s">
        <v>1906</v>
      </c>
    </row>
    <row r="4010" spans="11:15">
      <c r="K4010" s="153" t="s">
        <v>1674</v>
      </c>
      <c r="O4010" s="153" t="s">
        <v>1907</v>
      </c>
    </row>
    <row r="4011" spans="11:15">
      <c r="K4011" s="153" t="s">
        <v>1674</v>
      </c>
      <c r="O4011" s="153" t="s">
        <v>1908</v>
      </c>
    </row>
    <row r="4012" spans="11:15">
      <c r="K4012" s="153" t="s">
        <v>1674</v>
      </c>
      <c r="O4012" s="153" t="s">
        <v>1909</v>
      </c>
    </row>
    <row r="4013" spans="11:15">
      <c r="K4013" s="153" t="s">
        <v>1674</v>
      </c>
      <c r="O4013" s="153" t="s">
        <v>1393</v>
      </c>
    </row>
    <row r="4014" spans="11:15">
      <c r="K4014" s="153" t="s">
        <v>1674</v>
      </c>
      <c r="O4014" s="153" t="s">
        <v>1397</v>
      </c>
    </row>
    <row r="4015" spans="11:15">
      <c r="K4015" s="153" t="s">
        <v>1674</v>
      </c>
      <c r="O4015" s="153" t="s">
        <v>1910</v>
      </c>
    </row>
    <row r="4016" spans="11:15">
      <c r="K4016" s="153" t="s">
        <v>1674</v>
      </c>
      <c r="O4016" s="153" t="s">
        <v>1911</v>
      </c>
    </row>
    <row r="4017" spans="11:15">
      <c r="K4017" s="153" t="s">
        <v>1674</v>
      </c>
      <c r="O4017" s="153" t="s">
        <v>1407</v>
      </c>
    </row>
    <row r="4018" spans="11:15">
      <c r="K4018" s="153" t="s">
        <v>1674</v>
      </c>
      <c r="O4018" s="153" t="s">
        <v>1409</v>
      </c>
    </row>
    <row r="4019" spans="11:15">
      <c r="K4019" s="153" t="s">
        <v>1674</v>
      </c>
      <c r="O4019" s="153" t="s">
        <v>1912</v>
      </c>
    </row>
    <row r="4020" spans="11:15">
      <c r="K4020" s="153" t="s">
        <v>1674</v>
      </c>
      <c r="O4020" s="153" t="s">
        <v>1913</v>
      </c>
    </row>
    <row r="4021" spans="11:15">
      <c r="K4021" s="153" t="s">
        <v>1674</v>
      </c>
      <c r="O4021" s="153" t="s">
        <v>1914</v>
      </c>
    </row>
    <row r="4022" spans="11:15">
      <c r="K4022" s="153" t="s">
        <v>1674</v>
      </c>
      <c r="O4022" s="153" t="s">
        <v>1915</v>
      </c>
    </row>
    <row r="4023" spans="11:15">
      <c r="K4023" s="153" t="s">
        <v>1674</v>
      </c>
      <c r="O4023" s="153" t="s">
        <v>1916</v>
      </c>
    </row>
    <row r="4024" spans="11:15">
      <c r="K4024" s="153" t="s">
        <v>1674</v>
      </c>
      <c r="O4024" s="153" t="s">
        <v>1917</v>
      </c>
    </row>
    <row r="4025" spans="11:15">
      <c r="K4025" s="153" t="s">
        <v>1674</v>
      </c>
      <c r="O4025" s="153" t="s">
        <v>1430</v>
      </c>
    </row>
    <row r="4026" spans="11:15">
      <c r="K4026" s="153" t="s">
        <v>1674</v>
      </c>
      <c r="O4026" s="153" t="s">
        <v>1918</v>
      </c>
    </row>
    <row r="4027" spans="11:15">
      <c r="K4027" s="153" t="s">
        <v>1674</v>
      </c>
      <c r="O4027" s="153" t="s">
        <v>1919</v>
      </c>
    </row>
    <row r="4028" spans="11:15">
      <c r="K4028" s="153" t="s">
        <v>1674</v>
      </c>
      <c r="O4028" s="153" t="s">
        <v>1920</v>
      </c>
    </row>
    <row r="4029" spans="11:15">
      <c r="K4029" s="153" t="s">
        <v>1674</v>
      </c>
      <c r="O4029" s="153" t="s">
        <v>1921</v>
      </c>
    </row>
    <row r="4030" spans="11:15">
      <c r="K4030" s="153" t="s">
        <v>1674</v>
      </c>
      <c r="O4030" s="153" t="s">
        <v>1922</v>
      </c>
    </row>
    <row r="4031" spans="11:15">
      <c r="K4031" s="153" t="s">
        <v>1674</v>
      </c>
      <c r="O4031" s="153" t="s">
        <v>71</v>
      </c>
    </row>
    <row r="4032" spans="11:15">
      <c r="K4032" s="153" t="s">
        <v>1674</v>
      </c>
      <c r="O4032" s="153" t="s">
        <v>75</v>
      </c>
    </row>
    <row r="4033" spans="11:15">
      <c r="K4033" s="153" t="s">
        <v>1674</v>
      </c>
      <c r="O4033" s="153" t="s">
        <v>1923</v>
      </c>
    </row>
    <row r="4034" spans="11:15">
      <c r="K4034" s="153" t="s">
        <v>1674</v>
      </c>
      <c r="O4034" s="153" t="s">
        <v>1924</v>
      </c>
    </row>
    <row r="4035" spans="11:15">
      <c r="K4035" s="153" t="s">
        <v>1674</v>
      </c>
      <c r="O4035" s="153" t="s">
        <v>84</v>
      </c>
    </row>
    <row r="4036" spans="11:15">
      <c r="K4036" s="153" t="s">
        <v>1674</v>
      </c>
      <c r="O4036" s="153" t="s">
        <v>86</v>
      </c>
    </row>
    <row r="4037" spans="11:15">
      <c r="K4037" s="153" t="s">
        <v>1674</v>
      </c>
      <c r="O4037" s="153" t="s">
        <v>1925</v>
      </c>
    </row>
    <row r="4038" spans="11:15">
      <c r="K4038" s="153" t="s">
        <v>1674</v>
      </c>
      <c r="O4038" s="153" t="s">
        <v>1926</v>
      </c>
    </row>
    <row r="4039" spans="11:15">
      <c r="K4039" s="153" t="s">
        <v>1674</v>
      </c>
      <c r="O4039" s="153" t="s">
        <v>1927</v>
      </c>
    </row>
    <row r="4040" spans="11:15">
      <c r="K4040" s="153" t="s">
        <v>1674</v>
      </c>
      <c r="O4040" s="153" t="s">
        <v>1928</v>
      </c>
    </row>
    <row r="4041" spans="11:15">
      <c r="K4041" s="153" t="s">
        <v>1674</v>
      </c>
      <c r="O4041" s="153" t="s">
        <v>1929</v>
      </c>
    </row>
    <row r="4042" spans="11:15">
      <c r="K4042" s="153" t="s">
        <v>1674</v>
      </c>
      <c r="O4042" s="153" t="s">
        <v>1930</v>
      </c>
    </row>
    <row r="4043" spans="11:15">
      <c r="K4043" s="153" t="s">
        <v>1674</v>
      </c>
      <c r="O4043" s="153" t="s">
        <v>1931</v>
      </c>
    </row>
    <row r="4044" spans="11:15">
      <c r="K4044" s="153" t="s">
        <v>1674</v>
      </c>
      <c r="O4044" s="153" t="s">
        <v>1932</v>
      </c>
    </row>
    <row r="4045" spans="11:15">
      <c r="K4045" s="153" t="s">
        <v>1674</v>
      </c>
      <c r="O4045" s="153" t="s">
        <v>1933</v>
      </c>
    </row>
    <row r="4046" spans="11:15">
      <c r="K4046" s="153" t="s">
        <v>1674</v>
      </c>
      <c r="O4046" s="153" t="s">
        <v>1934</v>
      </c>
    </row>
    <row r="4047" spans="11:15">
      <c r="K4047" s="153" t="s">
        <v>1674</v>
      </c>
      <c r="O4047" s="153" t="s">
        <v>1935</v>
      </c>
    </row>
    <row r="4048" spans="11:15">
      <c r="K4048" s="153" t="s">
        <v>1674</v>
      </c>
      <c r="O4048" s="153" t="s">
        <v>1936</v>
      </c>
    </row>
    <row r="4049" spans="11:15">
      <c r="K4049" s="153" t="s">
        <v>1674</v>
      </c>
      <c r="O4049" s="153" t="s">
        <v>128</v>
      </c>
    </row>
    <row r="4050" spans="11:15">
      <c r="K4050" s="153" t="s">
        <v>1674</v>
      </c>
      <c r="O4050" s="153" t="s">
        <v>132</v>
      </c>
    </row>
    <row r="4051" spans="11:15">
      <c r="K4051" s="153" t="s">
        <v>1674</v>
      </c>
      <c r="O4051" s="153" t="s">
        <v>1937</v>
      </c>
    </row>
    <row r="4052" spans="11:15">
      <c r="K4052" s="153" t="s">
        <v>1674</v>
      </c>
      <c r="O4052" s="153" t="s">
        <v>1938</v>
      </c>
    </row>
    <row r="4053" spans="11:15">
      <c r="K4053" s="153" t="s">
        <v>1674</v>
      </c>
      <c r="O4053" s="153" t="s">
        <v>1939</v>
      </c>
    </row>
    <row r="4054" spans="11:15">
      <c r="K4054" s="153" t="s">
        <v>1674</v>
      </c>
      <c r="O4054" s="153" t="s">
        <v>148</v>
      </c>
    </row>
    <row r="4055" spans="11:15">
      <c r="K4055" s="153" t="s">
        <v>1674</v>
      </c>
      <c r="O4055" s="153" t="s">
        <v>150</v>
      </c>
    </row>
    <row r="4056" spans="11:15">
      <c r="K4056" s="153" t="s">
        <v>1674</v>
      </c>
      <c r="O4056" s="153" t="s">
        <v>154</v>
      </c>
    </row>
    <row r="4057" spans="11:15">
      <c r="K4057" s="153" t="s">
        <v>1674</v>
      </c>
      <c r="O4057" s="153" t="s">
        <v>1940</v>
      </c>
    </row>
    <row r="4058" spans="11:15">
      <c r="K4058" s="153" t="s">
        <v>1674</v>
      </c>
      <c r="O4058" s="153" t="s">
        <v>1941</v>
      </c>
    </row>
    <row r="4059" spans="11:15">
      <c r="K4059" s="153" t="s">
        <v>1674</v>
      </c>
      <c r="O4059" s="153" t="s">
        <v>1942</v>
      </c>
    </row>
    <row r="4060" spans="11:15">
      <c r="K4060" s="153" t="s">
        <v>1674</v>
      </c>
      <c r="O4060" s="153" t="s">
        <v>1943</v>
      </c>
    </row>
    <row r="4061" spans="11:15">
      <c r="K4061" s="153" t="s">
        <v>1674</v>
      </c>
      <c r="O4061" s="153" t="s">
        <v>1944</v>
      </c>
    </row>
    <row r="4062" spans="11:15">
      <c r="K4062" s="153" t="s">
        <v>1674</v>
      </c>
      <c r="O4062" s="153" t="s">
        <v>1945</v>
      </c>
    </row>
    <row r="4063" spans="11:15">
      <c r="K4063" s="153" t="s">
        <v>1674</v>
      </c>
      <c r="O4063" s="153" t="s">
        <v>1946</v>
      </c>
    </row>
    <row r="4064" spans="11:15">
      <c r="K4064" s="153" t="s">
        <v>1674</v>
      </c>
      <c r="O4064" s="153" t="s">
        <v>1947</v>
      </c>
    </row>
    <row r="4065" spans="11:15">
      <c r="K4065" s="153" t="s">
        <v>1674</v>
      </c>
      <c r="O4065" s="153" t="s">
        <v>1948</v>
      </c>
    </row>
    <row r="4066" spans="11:15">
      <c r="K4066" s="153" t="s">
        <v>1674</v>
      </c>
      <c r="O4066" s="153" t="s">
        <v>1949</v>
      </c>
    </row>
    <row r="4067" spans="11:15">
      <c r="K4067" s="153" t="s">
        <v>1674</v>
      </c>
      <c r="O4067" s="153" t="s">
        <v>1950</v>
      </c>
    </row>
    <row r="4068" spans="11:15">
      <c r="K4068" s="153" t="s">
        <v>1674</v>
      </c>
      <c r="O4068" s="153" t="s">
        <v>1951</v>
      </c>
    </row>
    <row r="4069" spans="11:15">
      <c r="K4069" s="153" t="s">
        <v>1674</v>
      </c>
      <c r="O4069" s="153" t="s">
        <v>193</v>
      </c>
    </row>
    <row r="4070" spans="11:15">
      <c r="K4070" s="153" t="s">
        <v>1674</v>
      </c>
      <c r="O4070" s="153" t="s">
        <v>196</v>
      </c>
    </row>
    <row r="4071" spans="11:15">
      <c r="K4071" s="153" t="s">
        <v>1674</v>
      </c>
      <c r="O4071" s="153" t="s">
        <v>1952</v>
      </c>
    </row>
    <row r="4072" spans="11:15">
      <c r="K4072" s="153" t="s">
        <v>1674</v>
      </c>
      <c r="O4072" s="153" t="s">
        <v>1953</v>
      </c>
    </row>
    <row r="4073" spans="11:15">
      <c r="K4073" s="153" t="s">
        <v>1674</v>
      </c>
      <c r="O4073" s="153" t="s">
        <v>1954</v>
      </c>
    </row>
    <row r="4074" spans="11:15">
      <c r="K4074" s="153" t="s">
        <v>1674</v>
      </c>
      <c r="O4074" s="153" t="s">
        <v>207</v>
      </c>
    </row>
    <row r="4075" spans="11:15">
      <c r="K4075" s="153" t="s">
        <v>1674</v>
      </c>
      <c r="O4075" s="153" t="s">
        <v>209</v>
      </c>
    </row>
    <row r="4076" spans="11:15">
      <c r="K4076" s="153" t="s">
        <v>1674</v>
      </c>
      <c r="O4076" s="153" t="s">
        <v>212</v>
      </c>
    </row>
    <row r="4077" spans="11:15">
      <c r="K4077" s="153" t="s">
        <v>1674</v>
      </c>
      <c r="O4077" s="153" t="s">
        <v>1955</v>
      </c>
    </row>
    <row r="4078" spans="11:15">
      <c r="K4078" s="153" t="s">
        <v>1674</v>
      </c>
      <c r="O4078" s="153" t="s">
        <v>1956</v>
      </c>
    </row>
    <row r="4079" spans="11:15">
      <c r="K4079" s="153" t="s">
        <v>1674</v>
      </c>
      <c r="O4079" s="153" t="s">
        <v>1957</v>
      </c>
    </row>
    <row r="4080" spans="11:15">
      <c r="K4080" s="153" t="s">
        <v>1674</v>
      </c>
      <c r="O4080" s="153" t="s">
        <v>1958</v>
      </c>
    </row>
    <row r="4081" spans="11:15">
      <c r="K4081" s="153" t="s">
        <v>1674</v>
      </c>
      <c r="O4081" s="153" t="s">
        <v>1959</v>
      </c>
    </row>
    <row r="4082" spans="11:15">
      <c r="K4082" s="153" t="s">
        <v>1674</v>
      </c>
      <c r="O4082" s="153" t="s">
        <v>1960</v>
      </c>
    </row>
    <row r="4083" spans="11:15">
      <c r="K4083" s="153" t="s">
        <v>1674</v>
      </c>
      <c r="O4083" s="153" t="s">
        <v>1961</v>
      </c>
    </row>
    <row r="4084" spans="11:15">
      <c r="K4084" s="153" t="s">
        <v>1674</v>
      </c>
      <c r="O4084" s="153" t="s">
        <v>1962</v>
      </c>
    </row>
    <row r="4085" spans="11:15">
      <c r="K4085" s="153" t="s">
        <v>1674</v>
      </c>
      <c r="O4085" s="153" t="s">
        <v>1963</v>
      </c>
    </row>
    <row r="4086" spans="11:15">
      <c r="K4086" s="153" t="s">
        <v>1674</v>
      </c>
      <c r="O4086" s="153" t="s">
        <v>1964</v>
      </c>
    </row>
    <row r="4087" spans="11:15">
      <c r="K4087" s="153" t="s">
        <v>1674</v>
      </c>
      <c r="O4087" s="153" t="s">
        <v>1965</v>
      </c>
    </row>
    <row r="4088" spans="11:15">
      <c r="K4088" s="153" t="s">
        <v>1674</v>
      </c>
      <c r="O4088" s="153" t="s">
        <v>1966</v>
      </c>
    </row>
    <row r="4089" spans="11:15">
      <c r="K4089" s="153" t="s">
        <v>1674</v>
      </c>
      <c r="O4089" s="153" t="s">
        <v>254</v>
      </c>
    </row>
    <row r="4090" spans="11:15">
      <c r="K4090" s="153" t="s">
        <v>1674</v>
      </c>
      <c r="O4090" s="153" t="s">
        <v>258</v>
      </c>
    </row>
    <row r="4091" spans="11:15">
      <c r="K4091" s="153" t="s">
        <v>1674</v>
      </c>
      <c r="O4091" s="153" t="s">
        <v>1967</v>
      </c>
    </row>
    <row r="4092" spans="11:15">
      <c r="K4092" s="153" t="s">
        <v>1674</v>
      </c>
      <c r="O4092" s="153" t="s">
        <v>1968</v>
      </c>
    </row>
    <row r="4093" spans="11:15">
      <c r="K4093" s="153" t="s">
        <v>1674</v>
      </c>
      <c r="O4093" s="153" t="s">
        <v>1969</v>
      </c>
    </row>
    <row r="4094" spans="11:15">
      <c r="K4094" s="153" t="s">
        <v>1674</v>
      </c>
      <c r="O4094" s="153" t="s">
        <v>273</v>
      </c>
    </row>
    <row r="4095" spans="11:15">
      <c r="K4095" s="153" t="s">
        <v>1674</v>
      </c>
      <c r="O4095" s="153" t="s">
        <v>276</v>
      </c>
    </row>
    <row r="4096" spans="11:15">
      <c r="K4096" s="153" t="s">
        <v>1674</v>
      </c>
      <c r="O4096" s="153" t="s">
        <v>280</v>
      </c>
    </row>
    <row r="4097" spans="11:15">
      <c r="K4097" s="153" t="s">
        <v>1674</v>
      </c>
      <c r="O4097" s="153" t="s">
        <v>1970</v>
      </c>
    </row>
    <row r="4098" spans="11:15">
      <c r="K4098" s="153" t="s">
        <v>1674</v>
      </c>
      <c r="O4098" s="153" t="s">
        <v>1971</v>
      </c>
    </row>
    <row r="4099" spans="11:15">
      <c r="K4099" s="153" t="s">
        <v>1674</v>
      </c>
      <c r="O4099" s="153" t="s">
        <v>1972</v>
      </c>
    </row>
    <row r="4100" spans="11:15">
      <c r="K4100" s="153" t="s">
        <v>1674</v>
      </c>
      <c r="O4100" s="153" t="s">
        <v>1973</v>
      </c>
    </row>
    <row r="4101" spans="11:15">
      <c r="K4101" s="153" t="s">
        <v>1674</v>
      </c>
      <c r="O4101" s="153" t="s">
        <v>1974</v>
      </c>
    </row>
    <row r="4102" spans="11:15">
      <c r="K4102" s="153" t="s">
        <v>1674</v>
      </c>
      <c r="O4102" s="153" t="s">
        <v>1975</v>
      </c>
    </row>
    <row r="4103" spans="11:15">
      <c r="K4103" s="153" t="s">
        <v>1674</v>
      </c>
      <c r="O4103" s="153" t="s">
        <v>1976</v>
      </c>
    </row>
    <row r="4104" spans="11:15">
      <c r="K4104" s="153" t="s">
        <v>1674</v>
      </c>
      <c r="O4104" s="153" t="s">
        <v>1977</v>
      </c>
    </row>
    <row r="4105" spans="11:15">
      <c r="K4105" s="153" t="s">
        <v>1674</v>
      </c>
      <c r="O4105" s="153" t="s">
        <v>1978</v>
      </c>
    </row>
    <row r="4106" spans="11:15">
      <c r="K4106" s="153" t="s">
        <v>1674</v>
      </c>
      <c r="O4106" s="153" t="s">
        <v>1979</v>
      </c>
    </row>
    <row r="4107" spans="11:15">
      <c r="K4107" s="153" t="s">
        <v>1674</v>
      </c>
      <c r="O4107" s="153" t="s">
        <v>1980</v>
      </c>
    </row>
    <row r="4108" spans="11:15">
      <c r="K4108" s="153" t="s">
        <v>1674</v>
      </c>
      <c r="O4108" s="153" t="s">
        <v>1981</v>
      </c>
    </row>
    <row r="4109" spans="11:15">
      <c r="K4109" s="153" t="s">
        <v>1674</v>
      </c>
      <c r="O4109" s="153" t="s">
        <v>1982</v>
      </c>
    </row>
    <row r="4110" spans="11:15">
      <c r="K4110" s="153" t="s">
        <v>1674</v>
      </c>
      <c r="O4110" s="153" t="s">
        <v>1983</v>
      </c>
    </row>
    <row r="4111" spans="11:15">
      <c r="K4111" s="153" t="s">
        <v>1674</v>
      </c>
      <c r="O4111" s="153" t="s">
        <v>333</v>
      </c>
    </row>
    <row r="4112" spans="11:15">
      <c r="K4112" s="153" t="s">
        <v>1674</v>
      </c>
      <c r="O4112" s="153" t="s">
        <v>337</v>
      </c>
    </row>
    <row r="4113" spans="11:15">
      <c r="K4113" s="153" t="s">
        <v>1674</v>
      </c>
      <c r="O4113" s="153" t="s">
        <v>1984</v>
      </c>
    </row>
    <row r="4114" spans="11:15">
      <c r="K4114" s="153" t="s">
        <v>1674</v>
      </c>
      <c r="O4114" s="153" t="s">
        <v>1985</v>
      </c>
    </row>
    <row r="4115" spans="11:15">
      <c r="K4115" s="153" t="s">
        <v>1674</v>
      </c>
      <c r="O4115" s="153" t="s">
        <v>1986</v>
      </c>
    </row>
    <row r="4116" spans="11:15">
      <c r="K4116" s="153" t="s">
        <v>1674</v>
      </c>
      <c r="O4116" s="153" t="s">
        <v>351</v>
      </c>
    </row>
    <row r="4117" spans="11:15">
      <c r="K4117" s="153" t="s">
        <v>1674</v>
      </c>
      <c r="O4117" s="153" t="s">
        <v>354</v>
      </c>
    </row>
    <row r="4118" spans="11:15">
      <c r="K4118" s="153" t="s">
        <v>1674</v>
      </c>
      <c r="O4118" s="153" t="s">
        <v>358</v>
      </c>
    </row>
    <row r="4119" spans="11:15">
      <c r="K4119" s="153" t="s">
        <v>1674</v>
      </c>
      <c r="O4119" s="153" t="s">
        <v>1987</v>
      </c>
    </row>
    <row r="4120" spans="11:15">
      <c r="K4120" s="153" t="s">
        <v>1674</v>
      </c>
      <c r="O4120" s="153" t="s">
        <v>1988</v>
      </c>
    </row>
    <row r="4121" spans="11:15">
      <c r="K4121" s="153" t="s">
        <v>1674</v>
      </c>
      <c r="O4121" s="153" t="s">
        <v>1989</v>
      </c>
    </row>
    <row r="4122" spans="11:15">
      <c r="K4122" s="153" t="s">
        <v>1674</v>
      </c>
      <c r="O4122" s="153" t="s">
        <v>1990</v>
      </c>
    </row>
    <row r="4123" spans="11:15">
      <c r="K4123" s="153" t="s">
        <v>1674</v>
      </c>
      <c r="O4123" s="153" t="s">
        <v>375</v>
      </c>
    </row>
    <row r="4124" spans="11:15">
      <c r="K4124" s="153" t="s">
        <v>1674</v>
      </c>
      <c r="O4124" s="153" t="s">
        <v>378</v>
      </c>
    </row>
    <row r="4125" spans="11:15">
      <c r="K4125" s="153" t="s">
        <v>1674</v>
      </c>
      <c r="O4125" s="153" t="s">
        <v>381</v>
      </c>
    </row>
    <row r="4126" spans="11:15">
      <c r="K4126" s="153" t="s">
        <v>1674</v>
      </c>
      <c r="O4126" s="153" t="s">
        <v>384</v>
      </c>
    </row>
    <row r="4127" spans="11:15">
      <c r="K4127" s="153" t="s">
        <v>1674</v>
      </c>
      <c r="O4127" s="153" t="s">
        <v>385</v>
      </c>
    </row>
    <row r="4128" spans="11:15">
      <c r="K4128" s="153" t="s">
        <v>1674</v>
      </c>
      <c r="O4128" s="153" t="s">
        <v>388</v>
      </c>
    </row>
    <row r="4129" spans="11:15">
      <c r="K4129" s="153" t="s">
        <v>1674</v>
      </c>
      <c r="O4129" s="153" t="s">
        <v>391</v>
      </c>
    </row>
    <row r="4130" spans="11:15">
      <c r="K4130" s="153" t="s">
        <v>1674</v>
      </c>
      <c r="O4130" s="153" t="s">
        <v>394</v>
      </c>
    </row>
    <row r="4131" spans="11:15">
      <c r="K4131" s="153" t="s">
        <v>1674</v>
      </c>
      <c r="O4131" s="153" t="s">
        <v>397</v>
      </c>
    </row>
    <row r="4132" spans="11:15">
      <c r="K4132" s="153" t="s">
        <v>1674</v>
      </c>
      <c r="O4132" s="153" t="s">
        <v>400</v>
      </c>
    </row>
    <row r="4133" spans="11:15">
      <c r="K4133" s="153" t="s">
        <v>1674</v>
      </c>
      <c r="O4133" s="153" t="s">
        <v>403</v>
      </c>
    </row>
    <row r="4134" spans="11:15">
      <c r="K4134" s="153" t="s">
        <v>1674</v>
      </c>
      <c r="O4134" s="153" t="s">
        <v>404</v>
      </c>
    </row>
    <row r="4135" spans="11:15">
      <c r="K4135" s="153" t="s">
        <v>1674</v>
      </c>
      <c r="O4135" s="153" t="s">
        <v>407</v>
      </c>
    </row>
    <row r="4136" spans="11:15">
      <c r="K4136" s="153" t="s">
        <v>1674</v>
      </c>
      <c r="O4136" s="153" t="s">
        <v>409</v>
      </c>
    </row>
    <row r="4137" spans="11:15">
      <c r="K4137" s="153" t="s">
        <v>1674</v>
      </c>
      <c r="O4137" s="153" t="s">
        <v>412</v>
      </c>
    </row>
    <row r="4138" spans="11:15">
      <c r="K4138" s="153" t="s">
        <v>1674</v>
      </c>
      <c r="O4138" s="153" t="s">
        <v>413</v>
      </c>
    </row>
    <row r="4139" spans="11:15">
      <c r="K4139" s="153" t="s">
        <v>1674</v>
      </c>
      <c r="O4139" s="153" t="s">
        <v>416</v>
      </c>
    </row>
    <row r="4140" spans="11:15">
      <c r="K4140" s="153" t="s">
        <v>1674</v>
      </c>
      <c r="O4140" s="153" t="s">
        <v>419</v>
      </c>
    </row>
    <row r="4141" spans="11:15">
      <c r="K4141" s="153" t="s">
        <v>1674</v>
      </c>
      <c r="O4141" s="153" t="s">
        <v>422</v>
      </c>
    </row>
    <row r="4142" spans="11:15">
      <c r="K4142" s="153" t="s">
        <v>1674</v>
      </c>
      <c r="O4142" s="153" t="s">
        <v>425</v>
      </c>
    </row>
    <row r="4143" spans="11:15">
      <c r="K4143" s="153" t="s">
        <v>1674</v>
      </c>
      <c r="O4143" s="153" t="s">
        <v>428</v>
      </c>
    </row>
    <row r="4144" spans="11:15">
      <c r="K4144" s="153" t="s">
        <v>1674</v>
      </c>
      <c r="O4144" s="153" t="s">
        <v>431</v>
      </c>
    </row>
    <row r="4145" spans="11:15">
      <c r="K4145" s="153" t="s">
        <v>1674</v>
      </c>
      <c r="O4145" s="153" t="s">
        <v>432</v>
      </c>
    </row>
    <row r="4146" spans="11:15">
      <c r="K4146" s="153" t="s">
        <v>1674</v>
      </c>
      <c r="O4146" s="153" t="s">
        <v>435</v>
      </c>
    </row>
    <row r="4147" spans="11:15">
      <c r="K4147" s="153" t="s">
        <v>1674</v>
      </c>
      <c r="O4147" s="153" t="s">
        <v>438</v>
      </c>
    </row>
    <row r="4148" spans="11:15">
      <c r="K4148" s="153" t="s">
        <v>1674</v>
      </c>
      <c r="O4148" s="153" t="s">
        <v>441</v>
      </c>
    </row>
    <row r="4149" spans="11:15">
      <c r="K4149" s="153" t="s">
        <v>1674</v>
      </c>
      <c r="O4149" s="153" t="s">
        <v>444</v>
      </c>
    </row>
    <row r="4150" spans="11:15">
      <c r="K4150" s="153" t="s">
        <v>1674</v>
      </c>
      <c r="O4150" s="153" t="s">
        <v>447</v>
      </c>
    </row>
    <row r="4151" spans="11:15">
      <c r="K4151" s="153" t="s">
        <v>1674</v>
      </c>
      <c r="O4151" s="153" t="s">
        <v>450</v>
      </c>
    </row>
    <row r="4152" spans="11:15">
      <c r="K4152" s="153" t="s">
        <v>1674</v>
      </c>
      <c r="O4152" s="153" t="s">
        <v>451</v>
      </c>
    </row>
    <row r="4153" spans="11:15">
      <c r="K4153" s="153" t="s">
        <v>1674</v>
      </c>
      <c r="O4153" s="153" t="s">
        <v>454</v>
      </c>
    </row>
    <row r="4154" spans="11:15">
      <c r="K4154" s="153" t="s">
        <v>1674</v>
      </c>
      <c r="O4154" s="153" t="s">
        <v>457</v>
      </c>
    </row>
    <row r="4155" spans="11:15">
      <c r="K4155" s="153" t="s">
        <v>1674</v>
      </c>
      <c r="O4155" s="153" t="s">
        <v>460</v>
      </c>
    </row>
    <row r="4156" spans="11:15">
      <c r="K4156" s="153" t="s">
        <v>1674</v>
      </c>
      <c r="O4156" s="153" t="s">
        <v>461</v>
      </c>
    </row>
    <row r="4157" spans="11:15">
      <c r="K4157" s="153" t="s">
        <v>1674</v>
      </c>
      <c r="O4157" s="153" t="s">
        <v>464</v>
      </c>
    </row>
    <row r="4158" spans="11:15">
      <c r="K4158" s="153" t="s">
        <v>1674</v>
      </c>
      <c r="O4158" s="153" t="s">
        <v>467</v>
      </c>
    </row>
    <row r="4159" spans="11:15">
      <c r="K4159" s="153" t="s">
        <v>1674</v>
      </c>
      <c r="O4159" s="153" t="s">
        <v>469</v>
      </c>
    </row>
    <row r="4160" spans="11:15">
      <c r="K4160" s="153" t="s">
        <v>1674</v>
      </c>
      <c r="O4160" s="153" t="s">
        <v>471</v>
      </c>
    </row>
    <row r="4161" spans="11:15">
      <c r="K4161" s="153" t="s">
        <v>1674</v>
      </c>
      <c r="O4161" s="153" t="s">
        <v>1285</v>
      </c>
    </row>
    <row r="4162" spans="11:15">
      <c r="K4162" s="153" t="s">
        <v>1674</v>
      </c>
      <c r="O4162" s="153" t="s">
        <v>474</v>
      </c>
    </row>
    <row r="4163" spans="11:15">
      <c r="K4163" s="153" t="s">
        <v>1674</v>
      </c>
      <c r="O4163" s="153" t="s">
        <v>475</v>
      </c>
    </row>
    <row r="4164" spans="11:15">
      <c r="K4164" s="153" t="s">
        <v>1674</v>
      </c>
      <c r="O4164" s="153" t="s">
        <v>477</v>
      </c>
    </row>
    <row r="4165" spans="11:15">
      <c r="K4165" s="153" t="s">
        <v>1674</v>
      </c>
      <c r="O4165" s="153" t="s">
        <v>479</v>
      </c>
    </row>
    <row r="4166" spans="11:15">
      <c r="K4166" s="153" t="s">
        <v>1674</v>
      </c>
      <c r="O4166" s="153" t="s">
        <v>481</v>
      </c>
    </row>
    <row r="4167" spans="11:15">
      <c r="K4167" s="153" t="s">
        <v>1674</v>
      </c>
      <c r="O4167" s="153" t="s">
        <v>483</v>
      </c>
    </row>
    <row r="4168" spans="11:15">
      <c r="K4168" s="153" t="s">
        <v>1674</v>
      </c>
      <c r="O4168" s="153" t="s">
        <v>485</v>
      </c>
    </row>
    <row r="4169" spans="11:15">
      <c r="K4169" s="153" t="s">
        <v>1674</v>
      </c>
      <c r="O4169" s="153" t="s">
        <v>487</v>
      </c>
    </row>
    <row r="4170" spans="11:15">
      <c r="K4170" s="153" t="s">
        <v>1674</v>
      </c>
      <c r="O4170" s="153" t="s">
        <v>488</v>
      </c>
    </row>
    <row r="4171" spans="11:15">
      <c r="K4171" s="153" t="s">
        <v>1674</v>
      </c>
      <c r="O4171" s="153" t="s">
        <v>490</v>
      </c>
    </row>
    <row r="4172" spans="11:15">
      <c r="K4172" s="153" t="s">
        <v>1674</v>
      </c>
      <c r="O4172" s="153" t="s">
        <v>492</v>
      </c>
    </row>
    <row r="4173" spans="11:15">
      <c r="K4173" s="153" t="s">
        <v>1674</v>
      </c>
      <c r="O4173" s="153" t="s">
        <v>494</v>
      </c>
    </row>
    <row r="4174" spans="11:15">
      <c r="K4174" s="153" t="s">
        <v>1674</v>
      </c>
      <c r="O4174" s="153" t="s">
        <v>495</v>
      </c>
    </row>
    <row r="4175" spans="11:15">
      <c r="K4175" s="153" t="s">
        <v>1674</v>
      </c>
      <c r="O4175" s="153" t="s">
        <v>497</v>
      </c>
    </row>
    <row r="4176" spans="11:15">
      <c r="K4176" s="153" t="s">
        <v>1674</v>
      </c>
      <c r="O4176" s="153" t="s">
        <v>499</v>
      </c>
    </row>
    <row r="4177" spans="11:15">
      <c r="K4177" s="153" t="s">
        <v>1674</v>
      </c>
      <c r="O4177" s="153" t="s">
        <v>502</v>
      </c>
    </row>
    <row r="4178" spans="11:15">
      <c r="K4178" s="153" t="s">
        <v>1674</v>
      </c>
      <c r="O4178" s="153" t="s">
        <v>505</v>
      </c>
    </row>
    <row r="4179" spans="11:15">
      <c r="K4179" s="153" t="s">
        <v>1674</v>
      </c>
      <c r="O4179" s="153" t="s">
        <v>1344</v>
      </c>
    </row>
    <row r="4180" spans="11:15">
      <c r="K4180" s="153" t="s">
        <v>1674</v>
      </c>
      <c r="O4180" s="153" t="s">
        <v>510</v>
      </c>
    </row>
    <row r="4181" spans="11:15">
      <c r="K4181" s="153" t="s">
        <v>1674</v>
      </c>
      <c r="O4181" s="153" t="s">
        <v>511</v>
      </c>
    </row>
    <row r="4182" spans="11:15">
      <c r="K4182" s="153" t="s">
        <v>1674</v>
      </c>
      <c r="O4182" s="153" t="s">
        <v>514</v>
      </c>
    </row>
    <row r="4183" spans="11:15">
      <c r="K4183" s="153" t="s">
        <v>1674</v>
      </c>
      <c r="O4183" s="153" t="s">
        <v>517</v>
      </c>
    </row>
    <row r="4184" spans="11:15">
      <c r="K4184" s="153" t="s">
        <v>1674</v>
      </c>
      <c r="O4184" s="153" t="s">
        <v>520</v>
      </c>
    </row>
    <row r="4185" spans="11:15">
      <c r="K4185" s="153" t="s">
        <v>1674</v>
      </c>
      <c r="O4185" s="153" t="s">
        <v>523</v>
      </c>
    </row>
    <row r="4186" spans="11:15">
      <c r="K4186" s="153" t="s">
        <v>1674</v>
      </c>
      <c r="O4186" s="153" t="s">
        <v>526</v>
      </c>
    </row>
    <row r="4187" spans="11:15">
      <c r="K4187" s="153" t="s">
        <v>1674</v>
      </c>
      <c r="O4187" s="153" t="s">
        <v>529</v>
      </c>
    </row>
    <row r="4188" spans="11:15">
      <c r="K4188" s="153" t="s">
        <v>1674</v>
      </c>
      <c r="O4188" s="153" t="s">
        <v>530</v>
      </c>
    </row>
    <row r="4189" spans="11:15">
      <c r="K4189" s="153" t="s">
        <v>1674</v>
      </c>
      <c r="O4189" s="153" t="s">
        <v>533</v>
      </c>
    </row>
    <row r="4190" spans="11:15">
      <c r="K4190" s="153" t="s">
        <v>1674</v>
      </c>
      <c r="O4190" s="153" t="s">
        <v>534</v>
      </c>
    </row>
    <row r="4191" spans="11:15">
      <c r="K4191" s="153" t="s">
        <v>1674</v>
      </c>
      <c r="O4191" s="153" t="s">
        <v>535</v>
      </c>
    </row>
    <row r="4192" spans="11:15">
      <c r="K4192" s="153" t="s">
        <v>1674</v>
      </c>
      <c r="O4192" s="153" t="s">
        <v>536</v>
      </c>
    </row>
    <row r="4193" spans="11:15">
      <c r="K4193" s="153" t="s">
        <v>1674</v>
      </c>
      <c r="O4193" s="153" t="s">
        <v>539</v>
      </c>
    </row>
    <row r="4194" spans="11:15">
      <c r="K4194" s="153" t="s">
        <v>1674</v>
      </c>
      <c r="O4194" s="153" t="s">
        <v>542</v>
      </c>
    </row>
    <row r="4195" spans="11:15">
      <c r="K4195" s="153" t="s">
        <v>1674</v>
      </c>
      <c r="O4195" s="153" t="s">
        <v>545</v>
      </c>
    </row>
    <row r="4196" spans="11:15">
      <c r="K4196" s="153" t="s">
        <v>1674</v>
      </c>
      <c r="O4196" s="153" t="s">
        <v>548</v>
      </c>
    </row>
    <row r="4197" spans="11:15">
      <c r="K4197" s="153" t="s">
        <v>1674</v>
      </c>
      <c r="O4197" s="153" t="s">
        <v>1374</v>
      </c>
    </row>
    <row r="4198" spans="11:15">
      <c r="K4198" s="153" t="s">
        <v>1674</v>
      </c>
      <c r="O4198" s="153" t="s">
        <v>553</v>
      </c>
    </row>
    <row r="4199" spans="11:15">
      <c r="K4199" s="153" t="s">
        <v>1674</v>
      </c>
      <c r="O4199" s="153" t="s">
        <v>554</v>
      </c>
    </row>
    <row r="4200" spans="11:15">
      <c r="K4200" s="153" t="s">
        <v>1674</v>
      </c>
      <c r="O4200" s="153" t="s">
        <v>557</v>
      </c>
    </row>
    <row r="4201" spans="11:15">
      <c r="K4201" s="153" t="s">
        <v>1674</v>
      </c>
      <c r="O4201" s="153" t="s">
        <v>560</v>
      </c>
    </row>
    <row r="4202" spans="11:15">
      <c r="K4202" s="153" t="s">
        <v>1674</v>
      </c>
      <c r="O4202" s="153" t="s">
        <v>563</v>
      </c>
    </row>
    <row r="4203" spans="11:15">
      <c r="K4203" s="153" t="s">
        <v>1674</v>
      </c>
      <c r="O4203" s="153" t="s">
        <v>566</v>
      </c>
    </row>
    <row r="4204" spans="11:15">
      <c r="K4204" s="153" t="s">
        <v>1674</v>
      </c>
      <c r="O4204" s="153" t="s">
        <v>569</v>
      </c>
    </row>
    <row r="4205" spans="11:15">
      <c r="K4205" s="153" t="s">
        <v>1674</v>
      </c>
      <c r="O4205" s="153" t="s">
        <v>572</v>
      </c>
    </row>
    <row r="4206" spans="11:15">
      <c r="K4206" s="153" t="s">
        <v>1674</v>
      </c>
      <c r="O4206" s="153" t="s">
        <v>573</v>
      </c>
    </row>
    <row r="4207" spans="11:15">
      <c r="K4207" s="153" t="s">
        <v>1674</v>
      </c>
      <c r="O4207" s="153" t="s">
        <v>576</v>
      </c>
    </row>
    <row r="4208" spans="11:15">
      <c r="K4208" s="153" t="s">
        <v>1674</v>
      </c>
      <c r="O4208" s="153" t="s">
        <v>577</v>
      </c>
    </row>
    <row r="4209" spans="11:15">
      <c r="K4209" s="153" t="s">
        <v>1674</v>
      </c>
      <c r="O4209" s="153" t="s">
        <v>578</v>
      </c>
    </row>
    <row r="4210" spans="11:15">
      <c r="K4210" s="153" t="s">
        <v>1674</v>
      </c>
      <c r="O4210" s="153" t="s">
        <v>579</v>
      </c>
    </row>
    <row r="4211" spans="11:15">
      <c r="K4211" s="153" t="s">
        <v>1674</v>
      </c>
      <c r="O4211" s="153" t="s">
        <v>582</v>
      </c>
    </row>
    <row r="4212" spans="11:15">
      <c r="K4212" s="153" t="s">
        <v>1674</v>
      </c>
      <c r="O4212" s="153" t="s">
        <v>585</v>
      </c>
    </row>
    <row r="4213" spans="11:15">
      <c r="K4213" s="153" t="s">
        <v>1674</v>
      </c>
      <c r="O4213" s="153" t="s">
        <v>588</v>
      </c>
    </row>
    <row r="4214" spans="11:15">
      <c r="K4214" s="153" t="s">
        <v>1674</v>
      </c>
      <c r="O4214" s="153" t="s">
        <v>591</v>
      </c>
    </row>
    <row r="4215" spans="11:15">
      <c r="K4215" s="153" t="s">
        <v>1674</v>
      </c>
      <c r="O4215" s="153" t="s">
        <v>1430</v>
      </c>
    </row>
    <row r="4216" spans="11:15">
      <c r="K4216" s="153" t="s">
        <v>1674</v>
      </c>
      <c r="O4216" s="153" t="s">
        <v>596</v>
      </c>
    </row>
    <row r="4217" spans="11:15">
      <c r="K4217" s="153" t="s">
        <v>1674</v>
      </c>
      <c r="O4217" s="153" t="s">
        <v>597</v>
      </c>
    </row>
    <row r="4218" spans="11:15">
      <c r="K4218" s="153" t="s">
        <v>1674</v>
      </c>
      <c r="O4218" s="153" t="s">
        <v>600</v>
      </c>
    </row>
    <row r="4219" spans="11:15">
      <c r="K4219" s="153" t="s">
        <v>1674</v>
      </c>
      <c r="O4219" s="153" t="s">
        <v>603</v>
      </c>
    </row>
    <row r="4220" spans="11:15">
      <c r="K4220" s="153" t="s">
        <v>1674</v>
      </c>
      <c r="O4220" s="153" t="s">
        <v>606</v>
      </c>
    </row>
    <row r="4221" spans="11:15">
      <c r="K4221" s="153" t="s">
        <v>1674</v>
      </c>
      <c r="O4221" s="153" t="s">
        <v>609</v>
      </c>
    </row>
    <row r="4222" spans="11:15">
      <c r="K4222" s="153" t="s">
        <v>1674</v>
      </c>
      <c r="O4222" s="153" t="s">
        <v>612</v>
      </c>
    </row>
    <row r="4223" spans="11:15">
      <c r="K4223" s="153" t="s">
        <v>1674</v>
      </c>
      <c r="O4223" s="153" t="s">
        <v>615</v>
      </c>
    </row>
    <row r="4224" spans="11:15">
      <c r="K4224" s="153" t="s">
        <v>1674</v>
      </c>
      <c r="O4224" s="153" t="s">
        <v>616</v>
      </c>
    </row>
    <row r="4225" spans="11:15">
      <c r="K4225" s="153" t="s">
        <v>1674</v>
      </c>
      <c r="O4225" s="153" t="s">
        <v>619</v>
      </c>
    </row>
    <row r="4226" spans="11:15">
      <c r="K4226" s="153" t="s">
        <v>1674</v>
      </c>
      <c r="O4226" s="153" t="s">
        <v>620</v>
      </c>
    </row>
    <row r="4227" spans="11:15">
      <c r="K4227" s="153" t="s">
        <v>1674</v>
      </c>
      <c r="O4227" s="153" t="s">
        <v>622</v>
      </c>
    </row>
    <row r="4228" spans="11:15">
      <c r="K4228" s="153" t="s">
        <v>1674</v>
      </c>
      <c r="O4228" s="153" t="s">
        <v>623</v>
      </c>
    </row>
    <row r="4229" spans="11:15">
      <c r="K4229" s="153" t="s">
        <v>1674</v>
      </c>
      <c r="O4229" s="153" t="s">
        <v>626</v>
      </c>
    </row>
    <row r="4230" spans="11:15">
      <c r="K4230" s="153" t="s">
        <v>1674</v>
      </c>
      <c r="O4230" s="153" t="s">
        <v>629</v>
      </c>
    </row>
    <row r="4231" spans="11:15">
      <c r="K4231" s="153" t="s">
        <v>1674</v>
      </c>
      <c r="O4231" s="153" t="s">
        <v>632</v>
      </c>
    </row>
    <row r="4232" spans="11:15">
      <c r="K4232" s="153" t="s">
        <v>1674</v>
      </c>
      <c r="O4232" s="153" t="s">
        <v>635</v>
      </c>
    </row>
    <row r="4233" spans="11:15">
      <c r="K4233" s="153" t="s">
        <v>1674</v>
      </c>
      <c r="O4233" s="153" t="s">
        <v>638</v>
      </c>
    </row>
    <row r="4234" spans="11:15">
      <c r="K4234" s="153" t="s">
        <v>1674</v>
      </c>
      <c r="O4234" s="153" t="s">
        <v>641</v>
      </c>
    </row>
    <row r="4235" spans="11:15">
      <c r="K4235" s="153" t="s">
        <v>1674</v>
      </c>
      <c r="O4235" s="153" t="s">
        <v>642</v>
      </c>
    </row>
    <row r="4236" spans="11:15">
      <c r="K4236" s="153" t="s">
        <v>1674</v>
      </c>
      <c r="O4236" s="153" t="s">
        <v>645</v>
      </c>
    </row>
    <row r="4237" spans="11:15">
      <c r="K4237" s="153" t="s">
        <v>1674</v>
      </c>
      <c r="O4237" s="153" t="s">
        <v>648</v>
      </c>
    </row>
    <row r="4238" spans="11:15">
      <c r="K4238" s="153" t="s">
        <v>1674</v>
      </c>
      <c r="O4238" s="153" t="s">
        <v>651</v>
      </c>
    </row>
    <row r="4239" spans="11:15">
      <c r="K4239" s="153" t="s">
        <v>1674</v>
      </c>
      <c r="O4239" s="153" t="s">
        <v>654</v>
      </c>
    </row>
    <row r="4240" spans="11:15">
      <c r="K4240" s="153" t="s">
        <v>1674</v>
      </c>
      <c r="O4240" s="153" t="s">
        <v>657</v>
      </c>
    </row>
    <row r="4241" spans="11:15">
      <c r="K4241" s="153" t="s">
        <v>1674</v>
      </c>
      <c r="O4241" s="153" t="s">
        <v>660</v>
      </c>
    </row>
    <row r="4242" spans="11:15">
      <c r="K4242" s="153" t="s">
        <v>1674</v>
      </c>
      <c r="O4242" s="153" t="s">
        <v>661</v>
      </c>
    </row>
    <row r="4243" spans="11:15">
      <c r="K4243" s="153" t="s">
        <v>1674</v>
      </c>
      <c r="O4243" s="153" t="s">
        <v>664</v>
      </c>
    </row>
    <row r="4244" spans="11:15">
      <c r="K4244" s="153" t="s">
        <v>1674</v>
      </c>
      <c r="O4244" s="153" t="s">
        <v>667</v>
      </c>
    </row>
    <row r="4245" spans="11:15">
      <c r="K4245" s="153" t="s">
        <v>1674</v>
      </c>
      <c r="O4245" s="153" t="s">
        <v>668</v>
      </c>
    </row>
    <row r="4246" spans="11:15">
      <c r="K4246" s="153" t="s">
        <v>1674</v>
      </c>
      <c r="O4246" s="153" t="s">
        <v>671</v>
      </c>
    </row>
    <row r="4247" spans="11:15">
      <c r="K4247" s="153" t="s">
        <v>1674</v>
      </c>
      <c r="O4247" s="153" t="s">
        <v>672</v>
      </c>
    </row>
    <row r="4248" spans="11:15">
      <c r="K4248" s="153" t="s">
        <v>1674</v>
      </c>
      <c r="O4248" s="153" t="s">
        <v>673</v>
      </c>
    </row>
    <row r="4249" spans="11:15">
      <c r="K4249" s="153" t="s">
        <v>1674</v>
      </c>
      <c r="O4249" s="153" t="s">
        <v>676</v>
      </c>
    </row>
    <row r="4250" spans="11:15">
      <c r="K4250" s="153" t="s">
        <v>1674</v>
      </c>
      <c r="O4250" s="153" t="s">
        <v>679</v>
      </c>
    </row>
    <row r="4251" spans="11:15">
      <c r="K4251" s="153" t="s">
        <v>1674</v>
      </c>
      <c r="O4251" s="153" t="s">
        <v>682</v>
      </c>
    </row>
    <row r="4252" spans="11:15">
      <c r="K4252" s="153" t="s">
        <v>1674</v>
      </c>
      <c r="O4252" s="153" t="s">
        <v>685</v>
      </c>
    </row>
    <row r="4253" spans="11:15">
      <c r="K4253" s="153" t="s">
        <v>1674</v>
      </c>
      <c r="O4253" s="153" t="s">
        <v>688</v>
      </c>
    </row>
    <row r="4254" spans="11:15">
      <c r="K4254" s="153" t="s">
        <v>1674</v>
      </c>
      <c r="O4254" s="153" t="s">
        <v>691</v>
      </c>
    </row>
    <row r="4255" spans="11:15">
      <c r="K4255" s="153" t="s">
        <v>1674</v>
      </c>
      <c r="O4255" s="153" t="s">
        <v>692</v>
      </c>
    </row>
    <row r="4256" spans="11:15">
      <c r="K4256" s="153" t="s">
        <v>1674</v>
      </c>
      <c r="O4256" s="153" t="s">
        <v>695</v>
      </c>
    </row>
    <row r="4257" spans="11:15">
      <c r="K4257" s="153" t="s">
        <v>1674</v>
      </c>
      <c r="O4257" s="153" t="s">
        <v>698</v>
      </c>
    </row>
    <row r="4258" spans="11:15">
      <c r="K4258" s="153" t="s">
        <v>1674</v>
      </c>
      <c r="O4258" s="153" t="s">
        <v>701</v>
      </c>
    </row>
    <row r="4259" spans="11:15">
      <c r="K4259" s="153" t="s">
        <v>1674</v>
      </c>
      <c r="O4259" s="153" t="s">
        <v>704</v>
      </c>
    </row>
    <row r="4260" spans="11:15">
      <c r="K4260" s="153" t="s">
        <v>1674</v>
      </c>
      <c r="O4260" s="153" t="s">
        <v>707</v>
      </c>
    </row>
    <row r="4261" spans="11:15">
      <c r="K4261" s="153" t="s">
        <v>1674</v>
      </c>
      <c r="O4261" s="153" t="s">
        <v>710</v>
      </c>
    </row>
    <row r="4262" spans="11:15">
      <c r="K4262" s="153" t="s">
        <v>1674</v>
      </c>
      <c r="O4262" s="153" t="s">
        <v>711</v>
      </c>
    </row>
    <row r="4263" spans="11:15">
      <c r="K4263" s="153" t="s">
        <v>1674</v>
      </c>
      <c r="O4263" s="153" t="s">
        <v>714</v>
      </c>
    </row>
    <row r="4264" spans="11:15">
      <c r="K4264" s="153" t="s">
        <v>1674</v>
      </c>
      <c r="O4264" s="153" t="s">
        <v>717</v>
      </c>
    </row>
    <row r="4265" spans="11:15">
      <c r="K4265" s="153" t="s">
        <v>1674</v>
      </c>
      <c r="O4265" s="153" t="s">
        <v>718</v>
      </c>
    </row>
    <row r="4266" spans="11:15">
      <c r="K4266" s="153" t="s">
        <v>1674</v>
      </c>
      <c r="O4266" s="153" t="s">
        <v>721</v>
      </c>
    </row>
    <row r="4267" spans="11:15">
      <c r="K4267" s="153" t="s">
        <v>1674</v>
      </c>
      <c r="O4267" s="153" t="s">
        <v>722</v>
      </c>
    </row>
    <row r="4268" spans="11:15">
      <c r="K4268" s="153" t="s">
        <v>1674</v>
      </c>
      <c r="O4268" s="153" t="s">
        <v>723</v>
      </c>
    </row>
    <row r="4269" spans="11:15">
      <c r="K4269" s="153" t="s">
        <v>1674</v>
      </c>
      <c r="O4269" s="153" t="s">
        <v>726</v>
      </c>
    </row>
    <row r="4270" spans="11:15">
      <c r="K4270" s="153" t="s">
        <v>1674</v>
      </c>
      <c r="O4270" s="153" t="s">
        <v>729</v>
      </c>
    </row>
    <row r="4271" spans="11:15">
      <c r="K4271" s="153" t="s">
        <v>1674</v>
      </c>
      <c r="O4271" s="153" t="s">
        <v>732</v>
      </c>
    </row>
    <row r="4272" spans="11:15">
      <c r="K4272" s="153" t="s">
        <v>1674</v>
      </c>
      <c r="O4272" s="153" t="s">
        <v>735</v>
      </c>
    </row>
    <row r="4273" spans="11:15">
      <c r="K4273" s="153" t="s">
        <v>1674</v>
      </c>
      <c r="O4273" s="153" t="s">
        <v>738</v>
      </c>
    </row>
    <row r="4274" spans="11:15">
      <c r="K4274" s="153" t="s">
        <v>1674</v>
      </c>
      <c r="O4274" s="153" t="s">
        <v>741</v>
      </c>
    </row>
    <row r="4275" spans="11:15">
      <c r="K4275" s="153" t="s">
        <v>1674</v>
      </c>
      <c r="O4275" s="153" t="s">
        <v>742</v>
      </c>
    </row>
    <row r="4276" spans="11:15">
      <c r="K4276" s="153" t="s">
        <v>1674</v>
      </c>
      <c r="O4276" s="153" t="s">
        <v>745</v>
      </c>
    </row>
    <row r="4277" spans="11:15">
      <c r="K4277" s="153" t="s">
        <v>1674</v>
      </c>
      <c r="O4277" s="153" t="s">
        <v>748</v>
      </c>
    </row>
    <row r="4278" spans="11:15">
      <c r="K4278" s="153" t="s">
        <v>1674</v>
      </c>
      <c r="O4278" s="153" t="s">
        <v>751</v>
      </c>
    </row>
    <row r="4279" spans="11:15">
      <c r="K4279" s="153" t="s">
        <v>1674</v>
      </c>
      <c r="O4279" s="153" t="s">
        <v>754</v>
      </c>
    </row>
    <row r="4280" spans="11:15">
      <c r="K4280" s="153" t="s">
        <v>1674</v>
      </c>
      <c r="O4280" s="153" t="s">
        <v>757</v>
      </c>
    </row>
    <row r="4281" spans="11:15">
      <c r="K4281" s="153" t="s">
        <v>1674</v>
      </c>
      <c r="O4281" s="153" t="s">
        <v>0</v>
      </c>
    </row>
    <row r="4282" spans="11:15">
      <c r="K4282" s="153" t="s">
        <v>1674</v>
      </c>
      <c r="O4282" s="153" t="s">
        <v>1</v>
      </c>
    </row>
    <row r="4283" spans="11:15">
      <c r="K4283" s="153" t="s">
        <v>1674</v>
      </c>
      <c r="O4283" s="153" t="s">
        <v>4</v>
      </c>
    </row>
    <row r="4284" spans="11:15">
      <c r="K4284" s="153" t="s">
        <v>1674</v>
      </c>
      <c r="O4284" s="153" t="s">
        <v>7</v>
      </c>
    </row>
    <row r="4285" spans="11:15">
      <c r="K4285" s="153" t="s">
        <v>1674</v>
      </c>
      <c r="O4285" s="153" t="s">
        <v>8</v>
      </c>
    </row>
    <row r="4286" spans="11:15">
      <c r="K4286" s="153" t="s">
        <v>1674</v>
      </c>
      <c r="O4286" s="153" t="s">
        <v>11</v>
      </c>
    </row>
    <row r="4287" spans="11:15">
      <c r="K4287" s="153" t="s">
        <v>1674</v>
      </c>
      <c r="O4287" s="153" t="s">
        <v>12</v>
      </c>
    </row>
    <row r="4288" spans="11:15">
      <c r="K4288" s="153" t="s">
        <v>1674</v>
      </c>
      <c r="O4288" s="153" t="s">
        <v>13</v>
      </c>
    </row>
    <row r="4289" spans="11:15">
      <c r="K4289" s="153" t="s">
        <v>1674</v>
      </c>
      <c r="O4289" s="153" t="s">
        <v>16</v>
      </c>
    </row>
    <row r="4290" spans="11:15">
      <c r="K4290" s="153" t="s">
        <v>1674</v>
      </c>
      <c r="O4290" s="153" t="s">
        <v>19</v>
      </c>
    </row>
    <row r="4291" spans="11:15">
      <c r="K4291" s="153" t="s">
        <v>1674</v>
      </c>
      <c r="O4291" s="153" t="s">
        <v>20</v>
      </c>
    </row>
    <row r="4292" spans="11:15">
      <c r="K4292" s="153" t="s">
        <v>1674</v>
      </c>
      <c r="O4292" s="153" t="s">
        <v>23</v>
      </c>
    </row>
    <row r="4293" spans="11:15">
      <c r="K4293" s="153" t="s">
        <v>1674</v>
      </c>
      <c r="O4293" s="153" t="s">
        <v>25</v>
      </c>
    </row>
    <row r="4294" spans="11:15">
      <c r="K4294" s="153" t="s">
        <v>1674</v>
      </c>
      <c r="O4294" s="153" t="s">
        <v>27</v>
      </c>
    </row>
    <row r="4295" spans="11:15">
      <c r="K4295" s="153" t="s">
        <v>1674</v>
      </c>
      <c r="O4295" s="153" t="s">
        <v>29</v>
      </c>
    </row>
    <row r="4296" spans="11:15">
      <c r="K4296" s="153" t="s">
        <v>1674</v>
      </c>
      <c r="O4296" s="153" t="s">
        <v>31</v>
      </c>
    </row>
    <row r="4297" spans="11:15">
      <c r="K4297" s="153" t="s">
        <v>1674</v>
      </c>
      <c r="O4297" s="153" t="s">
        <v>32</v>
      </c>
    </row>
    <row r="4298" spans="11:15">
      <c r="K4298" s="153" t="s">
        <v>1674</v>
      </c>
      <c r="O4298" s="153" t="s">
        <v>34</v>
      </c>
    </row>
    <row r="4299" spans="11:15">
      <c r="K4299" s="153" t="s">
        <v>1674</v>
      </c>
      <c r="O4299" s="153" t="s">
        <v>36</v>
      </c>
    </row>
    <row r="4300" spans="11:15">
      <c r="K4300" s="153" t="s">
        <v>1674</v>
      </c>
      <c r="O4300" s="153" t="s">
        <v>38</v>
      </c>
    </row>
    <row r="4301" spans="11:15">
      <c r="K4301" s="153" t="s">
        <v>1674</v>
      </c>
      <c r="O4301" s="153" t="s">
        <v>40</v>
      </c>
    </row>
    <row r="4302" spans="11:15">
      <c r="K4302" s="153" t="s">
        <v>1674</v>
      </c>
      <c r="O4302" s="153" t="s">
        <v>42</v>
      </c>
    </row>
    <row r="4303" spans="11:15">
      <c r="K4303" s="153" t="s">
        <v>1674</v>
      </c>
      <c r="O4303" s="153" t="s">
        <v>44</v>
      </c>
    </row>
    <row r="4304" spans="11:15">
      <c r="K4304" s="153" t="s">
        <v>1674</v>
      </c>
      <c r="O4304" s="153" t="s">
        <v>45</v>
      </c>
    </row>
    <row r="4305" spans="11:15">
      <c r="K4305" s="153" t="s">
        <v>1674</v>
      </c>
      <c r="O4305" s="153" t="s">
        <v>47</v>
      </c>
    </row>
    <row r="4306" spans="11:15">
      <c r="K4306" s="153" t="s">
        <v>1674</v>
      </c>
      <c r="O4306" s="153" t="s">
        <v>49</v>
      </c>
    </row>
    <row r="4307" spans="11:15">
      <c r="K4307" s="153" t="s">
        <v>1674</v>
      </c>
      <c r="O4307" s="153" t="s">
        <v>51</v>
      </c>
    </row>
    <row r="4308" spans="11:15">
      <c r="K4308" s="153" t="s">
        <v>1674</v>
      </c>
      <c r="O4308" s="153" t="s">
        <v>53</v>
      </c>
    </row>
    <row r="4309" spans="11:15">
      <c r="K4309" s="153" t="s">
        <v>1674</v>
      </c>
      <c r="O4309" s="153" t="s">
        <v>55</v>
      </c>
    </row>
    <row r="4310" spans="11:15">
      <c r="K4310" s="153" t="s">
        <v>1674</v>
      </c>
      <c r="O4310" s="153" t="s">
        <v>56</v>
      </c>
    </row>
    <row r="4311" spans="11:15">
      <c r="K4311" s="153" t="s">
        <v>1674</v>
      </c>
      <c r="O4311" s="153" t="s">
        <v>58</v>
      </c>
    </row>
    <row r="4312" spans="11:15">
      <c r="K4312" s="153" t="s">
        <v>1674</v>
      </c>
      <c r="O4312" s="153" t="s">
        <v>60</v>
      </c>
    </row>
    <row r="4313" spans="11:15">
      <c r="O4313" s="153" t="s">
        <v>812</v>
      </c>
    </row>
    <row r="4314" spans="11:15">
      <c r="O4314" s="153" t="s">
        <v>815</v>
      </c>
    </row>
    <row r="4315" spans="11:15">
      <c r="O4315" s="153" t="s">
        <v>818</v>
      </c>
    </row>
    <row r="4316" spans="11:15">
      <c r="K4316" s="153" t="s">
        <v>1674</v>
      </c>
      <c r="O4316" s="153" t="s">
        <v>824</v>
      </c>
    </row>
    <row r="4317" spans="11:15">
      <c r="K4317" s="153" t="s">
        <v>1674</v>
      </c>
      <c r="O4317" s="153" t="s">
        <v>829</v>
      </c>
    </row>
    <row r="4318" spans="11:15">
      <c r="K4318" s="153" t="s">
        <v>1674</v>
      </c>
      <c r="O4318" s="153" t="s">
        <v>833</v>
      </c>
    </row>
    <row r="4319" spans="11:15">
      <c r="K4319" s="153" t="s">
        <v>1674</v>
      </c>
      <c r="O4319" s="153" t="s">
        <v>837</v>
      </c>
    </row>
    <row r="4320" spans="11:15">
      <c r="K4320" s="153" t="s">
        <v>1674</v>
      </c>
      <c r="O4320" s="153" t="s">
        <v>842</v>
      </c>
    </row>
    <row r="4321" spans="11:15">
      <c r="K4321" s="153" t="s">
        <v>1674</v>
      </c>
      <c r="O4321" s="153" t="s">
        <v>846</v>
      </c>
    </row>
    <row r="4322" spans="11:15">
      <c r="K4322" s="153" t="s">
        <v>1674</v>
      </c>
      <c r="O4322" s="153" t="s">
        <v>850</v>
      </c>
    </row>
    <row r="4323" spans="11:15">
      <c r="K4323" s="153" t="s">
        <v>1674</v>
      </c>
      <c r="O4323" s="153" t="s">
        <v>854</v>
      </c>
    </row>
    <row r="4324" spans="11:15">
      <c r="K4324" s="153" t="s">
        <v>1674</v>
      </c>
      <c r="O4324" s="153" t="s">
        <v>858</v>
      </c>
    </row>
    <row r="4325" spans="11:15">
      <c r="K4325" s="153" t="s">
        <v>1674</v>
      </c>
      <c r="O4325" s="153" t="s">
        <v>862</v>
      </c>
    </row>
    <row r="4326" spans="11:15">
      <c r="K4326" s="153" t="s">
        <v>1674</v>
      </c>
      <c r="O4326" s="153" t="s">
        <v>866</v>
      </c>
    </row>
    <row r="4327" spans="11:15">
      <c r="K4327" s="153" t="s">
        <v>1674</v>
      </c>
      <c r="O4327" s="153" t="s">
        <v>870</v>
      </c>
    </row>
    <row r="4328" spans="11:15">
      <c r="K4328" s="153" t="s">
        <v>1674</v>
      </c>
      <c r="O4328" s="153" t="s">
        <v>873</v>
      </c>
    </row>
    <row r="4329" spans="11:15">
      <c r="K4329" s="153" t="s">
        <v>1674</v>
      </c>
      <c r="O4329" s="153" t="s">
        <v>877</v>
      </c>
    </row>
    <row r="4330" spans="11:15">
      <c r="K4330" s="153" t="s">
        <v>1674</v>
      </c>
      <c r="O4330" s="153" t="s">
        <v>881</v>
      </c>
    </row>
    <row r="4331" spans="11:15">
      <c r="K4331" s="153" t="s">
        <v>1674</v>
      </c>
      <c r="O4331" s="153" t="s">
        <v>885</v>
      </c>
    </row>
    <row r="4332" spans="11:15">
      <c r="K4332" s="153" t="s">
        <v>1580</v>
      </c>
      <c r="O4332" s="153" t="s">
        <v>890</v>
      </c>
    </row>
    <row r="4333" spans="11:15">
      <c r="K4333" s="153" t="s">
        <v>1776</v>
      </c>
      <c r="O4333" s="153" t="s">
        <v>894</v>
      </c>
    </row>
    <row r="4334" spans="11:15">
      <c r="K4334" s="153" t="s">
        <v>1776</v>
      </c>
      <c r="O4334" s="153" t="s">
        <v>898</v>
      </c>
    </row>
    <row r="4335" spans="11:15">
      <c r="K4335" s="153" t="s">
        <v>1578</v>
      </c>
      <c r="O4335" s="153" t="s">
        <v>902</v>
      </c>
    </row>
    <row r="4336" spans="11:15">
      <c r="K4336" s="153" t="s">
        <v>1776</v>
      </c>
      <c r="O4336" s="153" t="s">
        <v>906</v>
      </c>
    </row>
    <row r="4337" spans="11:15">
      <c r="K4337" s="153" t="s">
        <v>1776</v>
      </c>
      <c r="O4337" s="153" t="s">
        <v>910</v>
      </c>
    </row>
    <row r="4338" spans="11:15">
      <c r="K4338" s="153" t="s">
        <v>1776</v>
      </c>
      <c r="O4338" s="153" t="s">
        <v>914</v>
      </c>
    </row>
    <row r="4339" spans="11:15">
      <c r="K4339" s="153" t="s">
        <v>1578</v>
      </c>
      <c r="O4339" s="153" t="s">
        <v>919</v>
      </c>
    </row>
    <row r="4340" spans="11:15">
      <c r="K4340" s="153" t="s">
        <v>1578</v>
      </c>
      <c r="O4340" s="153" t="s">
        <v>923</v>
      </c>
    </row>
    <row r="4341" spans="11:15">
      <c r="K4341" s="153" t="s">
        <v>1776</v>
      </c>
      <c r="O4341" s="153" t="s">
        <v>928</v>
      </c>
    </row>
    <row r="4342" spans="11:15">
      <c r="K4342" s="153" t="s">
        <v>1580</v>
      </c>
      <c r="O4342" s="153" t="s">
        <v>934</v>
      </c>
    </row>
    <row r="4343" spans="11:15">
      <c r="K4343" s="153" t="s">
        <v>1580</v>
      </c>
      <c r="O4343" s="153" t="s">
        <v>938</v>
      </c>
    </row>
    <row r="4344" spans="11:15">
      <c r="K4344" s="153" t="s">
        <v>1580</v>
      </c>
      <c r="O4344" s="153" t="s">
        <v>942</v>
      </c>
    </row>
    <row r="4345" spans="11:15">
      <c r="K4345" s="153" t="s">
        <v>1580</v>
      </c>
      <c r="O4345" s="153" t="s">
        <v>947</v>
      </c>
    </row>
    <row r="4346" spans="11:15">
      <c r="K4346" s="153" t="s">
        <v>1580</v>
      </c>
      <c r="O4346" s="153" t="s">
        <v>951</v>
      </c>
    </row>
    <row r="4347" spans="11:15">
      <c r="K4347" s="153" t="s">
        <v>1580</v>
      </c>
      <c r="O4347" s="153" t="s">
        <v>955</v>
      </c>
    </row>
    <row r="4348" spans="11:15">
      <c r="K4348" s="153" t="s">
        <v>1578</v>
      </c>
      <c r="O4348" s="153" t="s">
        <v>960</v>
      </c>
    </row>
    <row r="4349" spans="11:15">
      <c r="K4349" s="153" t="s">
        <v>1674</v>
      </c>
      <c r="O4349" s="153" t="s">
        <v>964</v>
      </c>
    </row>
    <row r="4350" spans="11:15">
      <c r="K4350" s="153" t="s">
        <v>1674</v>
      </c>
      <c r="O4350" s="153" t="s">
        <v>968</v>
      </c>
    </row>
    <row r="4351" spans="11:15">
      <c r="K4351" s="153" t="s">
        <v>1577</v>
      </c>
      <c r="O4351" s="153" t="s">
        <v>973</v>
      </c>
    </row>
    <row r="4352" spans="11:15">
      <c r="K4352" s="153" t="s">
        <v>1674</v>
      </c>
      <c r="O4352" s="153" t="s">
        <v>979</v>
      </c>
    </row>
    <row r="4353" spans="11:15">
      <c r="K4353" s="153" t="s">
        <v>1674</v>
      </c>
      <c r="O4353" s="153" t="s">
        <v>983</v>
      </c>
    </row>
    <row r="4354" spans="11:15">
      <c r="K4354" s="153" t="s">
        <v>1674</v>
      </c>
      <c r="O4354" s="153" t="s">
        <v>987</v>
      </c>
    </row>
    <row r="4355" spans="11:15">
      <c r="K4355" s="153" t="s">
        <v>1578</v>
      </c>
      <c r="O4355" s="153" t="s">
        <v>992</v>
      </c>
    </row>
    <row r="4356" spans="11:15">
      <c r="K4356" s="153" t="s">
        <v>1674</v>
      </c>
      <c r="O4356" s="153" t="s">
        <v>996</v>
      </c>
    </row>
    <row r="4357" spans="11:15">
      <c r="K4357" s="153" t="s">
        <v>1674</v>
      </c>
      <c r="O4357" s="153" t="s">
        <v>1000</v>
      </c>
    </row>
    <row r="4358" spans="11:15">
      <c r="K4358" s="153" t="s">
        <v>1578</v>
      </c>
      <c r="O4358" s="153" t="s">
        <v>1005</v>
      </c>
    </row>
    <row r="4359" spans="11:15">
      <c r="K4359" s="153" t="s">
        <v>1674</v>
      </c>
      <c r="O4359" s="153" t="s">
        <v>1009</v>
      </c>
    </row>
    <row r="4360" spans="11:15">
      <c r="K4360" s="153" t="s">
        <v>1674</v>
      </c>
      <c r="O4360" s="153" t="s">
        <v>1013</v>
      </c>
    </row>
    <row r="4361" spans="11:15">
      <c r="K4361" s="153" t="s">
        <v>1674</v>
      </c>
      <c r="O4361" s="153" t="s">
        <v>1019</v>
      </c>
    </row>
    <row r="4362" spans="11:15">
      <c r="K4362" s="153" t="s">
        <v>1674</v>
      </c>
      <c r="O4362" s="153" t="s">
        <v>1023</v>
      </c>
    </row>
    <row r="4363" spans="11:15">
      <c r="K4363" s="153" t="s">
        <v>1674</v>
      </c>
      <c r="O4363" s="153" t="s">
        <v>1027</v>
      </c>
    </row>
    <row r="4364" spans="11:15">
      <c r="K4364" s="153" t="s">
        <v>1577</v>
      </c>
      <c r="O4364" s="153" t="s">
        <v>1031</v>
      </c>
    </row>
    <row r="4365" spans="11:15">
      <c r="K4365" s="153" t="s">
        <v>1580</v>
      </c>
      <c r="O4365" s="153" t="s">
        <v>1033</v>
      </c>
    </row>
    <row r="4366" spans="11:15">
      <c r="K4366" s="153" t="s">
        <v>1580</v>
      </c>
      <c r="O4366" s="153" t="s">
        <v>1035</v>
      </c>
    </row>
    <row r="4367" spans="11:15">
      <c r="K4367" s="153" t="s">
        <v>1776</v>
      </c>
      <c r="O4367" s="153" t="s">
        <v>1038</v>
      </c>
    </row>
    <row r="4368" spans="11:15">
      <c r="K4368" s="153" t="s">
        <v>1776</v>
      </c>
      <c r="O4368" s="153" t="s">
        <v>1040</v>
      </c>
    </row>
    <row r="4369" spans="11:15">
      <c r="K4369" s="153" t="s">
        <v>1776</v>
      </c>
      <c r="O4369" s="153" t="s">
        <v>1042</v>
      </c>
    </row>
    <row r="4370" spans="11:15">
      <c r="K4370" s="153" t="s">
        <v>1776</v>
      </c>
      <c r="O4370" s="153" t="s">
        <v>1044</v>
      </c>
    </row>
    <row r="4371" spans="11:15">
      <c r="K4371" s="153" t="s">
        <v>1776</v>
      </c>
      <c r="O4371" s="153" t="s">
        <v>1048</v>
      </c>
    </row>
    <row r="4372" spans="11:15">
      <c r="K4372" s="153" t="s">
        <v>1776</v>
      </c>
      <c r="O4372" s="153" t="s">
        <v>1052</v>
      </c>
    </row>
    <row r="4373" spans="11:15">
      <c r="K4373" s="153" t="s">
        <v>1776</v>
      </c>
      <c r="O4373" s="153" t="s">
        <v>1056</v>
      </c>
    </row>
    <row r="4374" spans="11:15">
      <c r="K4374" s="153" t="s">
        <v>1776</v>
      </c>
      <c r="O4374" s="153" t="s">
        <v>1060</v>
      </c>
    </row>
    <row r="4375" spans="11:15">
      <c r="K4375" s="153" t="s">
        <v>1776</v>
      </c>
      <c r="O4375" s="153" t="s">
        <v>1064</v>
      </c>
    </row>
    <row r="4376" spans="11:15">
      <c r="K4376" s="153" t="s">
        <v>1776</v>
      </c>
      <c r="O4376" s="153" t="s">
        <v>1067</v>
      </c>
    </row>
    <row r="4377" spans="11:15">
      <c r="K4377" s="153" t="s">
        <v>1776</v>
      </c>
      <c r="O4377" s="153" t="s">
        <v>1071</v>
      </c>
    </row>
    <row r="4378" spans="11:15">
      <c r="K4378" s="153" t="s">
        <v>1776</v>
      </c>
      <c r="O4378" s="153" t="s">
        <v>1075</v>
      </c>
    </row>
    <row r="4379" spans="11:15">
      <c r="K4379" s="153" t="s">
        <v>1776</v>
      </c>
      <c r="O4379" s="153" t="s">
        <v>1078</v>
      </c>
    </row>
    <row r="4380" spans="11:15">
      <c r="K4380" s="153" t="s">
        <v>1776</v>
      </c>
      <c r="O4380" s="153" t="s">
        <v>1082</v>
      </c>
    </row>
    <row r="4381" spans="11:15">
      <c r="K4381" s="153" t="s">
        <v>1776</v>
      </c>
      <c r="O4381" s="153" t="s">
        <v>1086</v>
      </c>
    </row>
    <row r="4382" spans="11:15">
      <c r="K4382" s="153" t="s">
        <v>1674</v>
      </c>
      <c r="O4382" s="153" t="s">
        <v>1821</v>
      </c>
    </row>
    <row r="4383" spans="11:15">
      <c r="K4383" s="153" t="s">
        <v>1674</v>
      </c>
      <c r="O4383" s="153" t="s">
        <v>1822</v>
      </c>
    </row>
    <row r="4384" spans="11:15">
      <c r="K4384" s="153" t="s">
        <v>1674</v>
      </c>
      <c r="O4384" s="153" t="s">
        <v>1823</v>
      </c>
    </row>
    <row r="4385" spans="11:15">
      <c r="K4385" s="153" t="s">
        <v>1674</v>
      </c>
      <c r="O4385" s="153" t="s">
        <v>1824</v>
      </c>
    </row>
    <row r="4386" spans="11:15">
      <c r="K4386" s="153" t="s">
        <v>1674</v>
      </c>
      <c r="O4386" s="153" t="s">
        <v>1825</v>
      </c>
    </row>
    <row r="4387" spans="11:15">
      <c r="K4387" s="153" t="s">
        <v>1674</v>
      </c>
      <c r="O4387" s="153" t="s">
        <v>1826</v>
      </c>
    </row>
    <row r="4388" spans="11:15">
      <c r="K4388" s="153" t="s">
        <v>1674</v>
      </c>
      <c r="O4388" s="153" t="s">
        <v>1827</v>
      </c>
    </row>
    <row r="4389" spans="11:15">
      <c r="K4389" s="153" t="s">
        <v>1674</v>
      </c>
      <c r="O4389" s="153" t="s">
        <v>1828</v>
      </c>
    </row>
    <row r="4390" spans="11:15">
      <c r="K4390" s="153" t="s">
        <v>1674</v>
      </c>
      <c r="O4390" s="153" t="s">
        <v>1829</v>
      </c>
    </row>
    <row r="4391" spans="11:15">
      <c r="K4391" s="153" t="s">
        <v>1674</v>
      </c>
      <c r="O4391" s="153" t="s">
        <v>1830</v>
      </c>
    </row>
    <row r="4392" spans="11:15">
      <c r="K4392" s="153" t="s">
        <v>1674</v>
      </c>
      <c r="O4392" s="153" t="s">
        <v>1831</v>
      </c>
    </row>
    <row r="4393" spans="11:15">
      <c r="K4393" s="153" t="s">
        <v>1674</v>
      </c>
      <c r="O4393" s="153" t="s">
        <v>1832</v>
      </c>
    </row>
    <row r="4394" spans="11:15">
      <c r="K4394" s="153" t="s">
        <v>1674</v>
      </c>
      <c r="O4394" s="153" t="s">
        <v>1833</v>
      </c>
    </row>
    <row r="4395" spans="11:15">
      <c r="K4395" s="153" t="s">
        <v>1674</v>
      </c>
      <c r="O4395" s="153" t="s">
        <v>1834</v>
      </c>
    </row>
    <row r="4396" spans="11:15">
      <c r="K4396" s="153" t="s">
        <v>1674</v>
      </c>
      <c r="O4396" s="153" t="s">
        <v>1835</v>
      </c>
    </row>
    <row r="4397" spans="11:15">
      <c r="K4397" s="153" t="s">
        <v>1674</v>
      </c>
      <c r="O4397" s="153" t="s">
        <v>1836</v>
      </c>
    </row>
    <row r="4398" spans="11:15">
      <c r="K4398" s="153" t="s">
        <v>1674</v>
      </c>
      <c r="O4398" s="153" t="s">
        <v>1837</v>
      </c>
    </row>
    <row r="4399" spans="11:15">
      <c r="K4399" s="153" t="s">
        <v>1674</v>
      </c>
      <c r="O4399" s="153" t="s">
        <v>1838</v>
      </c>
    </row>
    <row r="4400" spans="11:15">
      <c r="K4400" s="153" t="s">
        <v>1674</v>
      </c>
      <c r="O4400" s="153" t="s">
        <v>1839</v>
      </c>
    </row>
    <row r="4401" spans="11:15">
      <c r="K4401" s="153" t="s">
        <v>1674</v>
      </c>
      <c r="O4401" s="153" t="s">
        <v>1840</v>
      </c>
    </row>
    <row r="4402" spans="11:15">
      <c r="K4402" s="153" t="s">
        <v>1674</v>
      </c>
      <c r="O4402" s="153" t="s">
        <v>1841</v>
      </c>
    </row>
    <row r="4403" spans="11:15">
      <c r="K4403" s="153" t="s">
        <v>1674</v>
      </c>
      <c r="O4403" s="153" t="s">
        <v>1842</v>
      </c>
    </row>
    <row r="4404" spans="11:15">
      <c r="K4404" s="153" t="s">
        <v>1674</v>
      </c>
      <c r="O4404" s="153" t="s">
        <v>1843</v>
      </c>
    </row>
    <row r="4405" spans="11:15">
      <c r="K4405" s="153" t="s">
        <v>1674</v>
      </c>
      <c r="O4405" s="153" t="s">
        <v>1844</v>
      </c>
    </row>
    <row r="4406" spans="11:15">
      <c r="K4406" s="153" t="s">
        <v>1674</v>
      </c>
      <c r="O4406" s="153" t="s">
        <v>1845</v>
      </c>
    </row>
    <row r="4407" spans="11:15">
      <c r="K4407" s="153" t="s">
        <v>1674</v>
      </c>
      <c r="O4407" s="153" t="s">
        <v>1846</v>
      </c>
    </row>
    <row r="4408" spans="11:15">
      <c r="K4408" s="153" t="s">
        <v>1674</v>
      </c>
      <c r="O4408" s="153" t="s">
        <v>1847</v>
      </c>
    </row>
    <row r="4409" spans="11:15">
      <c r="K4409" s="153" t="s">
        <v>1674</v>
      </c>
      <c r="O4409" s="153" t="s">
        <v>1848</v>
      </c>
    </row>
    <row r="4410" spans="11:15">
      <c r="K4410" s="153" t="s">
        <v>1674</v>
      </c>
      <c r="O4410" s="153" t="s">
        <v>1849</v>
      </c>
    </row>
    <row r="4411" spans="11:15">
      <c r="K4411" s="153" t="s">
        <v>1674</v>
      </c>
      <c r="O4411" s="153" t="s">
        <v>1850</v>
      </c>
    </row>
    <row r="4412" spans="11:15">
      <c r="K4412" s="153" t="s">
        <v>1674</v>
      </c>
      <c r="O4412" s="153" t="s">
        <v>1851</v>
      </c>
    </row>
    <row r="4413" spans="11:15">
      <c r="K4413" s="153" t="s">
        <v>1674</v>
      </c>
      <c r="O4413" s="153" t="s">
        <v>1852</v>
      </c>
    </row>
    <row r="4414" spans="11:15">
      <c r="K4414" s="153" t="s">
        <v>1674</v>
      </c>
      <c r="O4414" s="153" t="s">
        <v>1853</v>
      </c>
    </row>
    <row r="4415" spans="11:15">
      <c r="K4415" s="153" t="s">
        <v>1674</v>
      </c>
      <c r="O4415" s="153" t="s">
        <v>1854</v>
      </c>
    </row>
    <row r="4416" spans="11:15">
      <c r="K4416" s="153" t="s">
        <v>1674</v>
      </c>
      <c r="O4416" s="153" t="s">
        <v>1855</v>
      </c>
    </row>
    <row r="4417" spans="11:15">
      <c r="K4417" s="153" t="s">
        <v>1674</v>
      </c>
      <c r="O4417" s="153" t="s">
        <v>1856</v>
      </c>
    </row>
    <row r="4418" spans="11:15">
      <c r="K4418" s="153" t="s">
        <v>1674</v>
      </c>
      <c r="O4418" s="153" t="s">
        <v>1857</v>
      </c>
    </row>
    <row r="4419" spans="11:15">
      <c r="K4419" s="153" t="s">
        <v>1674</v>
      </c>
      <c r="O4419" s="153" t="s">
        <v>1858</v>
      </c>
    </row>
    <row r="4420" spans="11:15">
      <c r="K4420" s="153" t="s">
        <v>1674</v>
      </c>
      <c r="O4420" s="153" t="s">
        <v>1201</v>
      </c>
    </row>
    <row r="4421" spans="11:15">
      <c r="K4421" s="153" t="s">
        <v>1674</v>
      </c>
      <c r="O4421" s="153" t="s">
        <v>1204</v>
      </c>
    </row>
    <row r="4422" spans="11:15">
      <c r="K4422" s="153" t="s">
        <v>1674</v>
      </c>
      <c r="O4422" s="153" t="s">
        <v>1859</v>
      </c>
    </row>
    <row r="4423" spans="11:15">
      <c r="K4423" s="153" t="s">
        <v>1674</v>
      </c>
      <c r="O4423" s="153" t="s">
        <v>1860</v>
      </c>
    </row>
    <row r="4424" spans="11:15">
      <c r="K4424" s="153" t="s">
        <v>1674</v>
      </c>
      <c r="O4424" s="153" t="s">
        <v>1210</v>
      </c>
    </row>
    <row r="4425" spans="11:15">
      <c r="K4425" s="153" t="s">
        <v>1674</v>
      </c>
      <c r="O4425" s="153" t="s">
        <v>1213</v>
      </c>
    </row>
    <row r="4426" spans="11:15">
      <c r="K4426" s="153" t="s">
        <v>1674</v>
      </c>
      <c r="O4426" s="153" t="s">
        <v>1861</v>
      </c>
    </row>
    <row r="4427" spans="11:15">
      <c r="K4427" s="153" t="s">
        <v>1674</v>
      </c>
      <c r="O4427" s="153" t="s">
        <v>1862</v>
      </c>
    </row>
    <row r="4428" spans="11:15">
      <c r="K4428" s="153" t="s">
        <v>1674</v>
      </c>
      <c r="O4428" s="153" t="s">
        <v>1863</v>
      </c>
    </row>
    <row r="4429" spans="11:15">
      <c r="K4429" s="153" t="s">
        <v>1674</v>
      </c>
      <c r="O4429" s="153" t="s">
        <v>1864</v>
      </c>
    </row>
    <row r="4430" spans="11:15">
      <c r="K4430" s="153" t="s">
        <v>1674</v>
      </c>
      <c r="O4430" s="153" t="s">
        <v>1865</v>
      </c>
    </row>
    <row r="4431" spans="11:15">
      <c r="K4431" s="153" t="s">
        <v>1674</v>
      </c>
      <c r="O4431" s="153" t="s">
        <v>1866</v>
      </c>
    </row>
    <row r="4432" spans="11:15">
      <c r="K4432" s="153" t="s">
        <v>1674</v>
      </c>
      <c r="O4432" s="153" t="s">
        <v>1231</v>
      </c>
    </row>
    <row r="4433" spans="11:15">
      <c r="K4433" s="153" t="s">
        <v>1674</v>
      </c>
      <c r="O4433" s="153" t="s">
        <v>1867</v>
      </c>
    </row>
    <row r="4434" spans="11:15">
      <c r="K4434" s="153" t="s">
        <v>1674</v>
      </c>
      <c r="O4434" s="153" t="s">
        <v>1868</v>
      </c>
    </row>
    <row r="4435" spans="11:15">
      <c r="K4435" s="153" t="s">
        <v>1674</v>
      </c>
      <c r="O4435" s="153" t="s">
        <v>1869</v>
      </c>
    </row>
    <row r="4436" spans="11:15">
      <c r="K4436" s="153" t="s">
        <v>1674</v>
      </c>
      <c r="O4436" s="153" t="s">
        <v>1870</v>
      </c>
    </row>
    <row r="4437" spans="11:15">
      <c r="K4437" s="153" t="s">
        <v>1674</v>
      </c>
      <c r="O4437" s="153" t="s">
        <v>1871</v>
      </c>
    </row>
    <row r="4438" spans="11:15">
      <c r="K4438" s="153" t="s">
        <v>1674</v>
      </c>
      <c r="O4438" s="153" t="s">
        <v>1249</v>
      </c>
    </row>
    <row r="4439" spans="11:15">
      <c r="K4439" s="153" t="s">
        <v>1674</v>
      </c>
      <c r="O4439" s="153" t="s">
        <v>1251</v>
      </c>
    </row>
    <row r="4440" spans="11:15">
      <c r="K4440" s="153" t="s">
        <v>1674</v>
      </c>
      <c r="O4440" s="153" t="s">
        <v>1253</v>
      </c>
    </row>
    <row r="4441" spans="11:15">
      <c r="K4441" s="153" t="s">
        <v>1674</v>
      </c>
      <c r="O4441" s="153" t="s">
        <v>1872</v>
      </c>
    </row>
    <row r="4442" spans="11:15">
      <c r="K4442" s="153" t="s">
        <v>1674</v>
      </c>
      <c r="O4442" s="153" t="s">
        <v>1257</v>
      </c>
    </row>
    <row r="4443" spans="11:15">
      <c r="K4443" s="153" t="s">
        <v>1674</v>
      </c>
      <c r="O4443" s="153" t="s">
        <v>1261</v>
      </c>
    </row>
    <row r="4444" spans="11:15">
      <c r="K4444" s="153" t="s">
        <v>1674</v>
      </c>
      <c r="O4444" s="153" t="s">
        <v>1873</v>
      </c>
    </row>
    <row r="4445" spans="11:15">
      <c r="K4445" s="153" t="s">
        <v>1674</v>
      </c>
      <c r="O4445" s="153" t="s">
        <v>1874</v>
      </c>
    </row>
    <row r="4446" spans="11:15">
      <c r="K4446" s="153" t="s">
        <v>1674</v>
      </c>
      <c r="O4446" s="153" t="s">
        <v>1875</v>
      </c>
    </row>
    <row r="4447" spans="11:15">
      <c r="K4447" s="153" t="s">
        <v>1674</v>
      </c>
      <c r="O4447" s="153" t="s">
        <v>1876</v>
      </c>
    </row>
    <row r="4448" spans="11:15">
      <c r="K4448" s="153" t="s">
        <v>1674</v>
      </c>
      <c r="O4448" s="153" t="s">
        <v>1877</v>
      </c>
    </row>
    <row r="4449" spans="11:15">
      <c r="K4449" s="153" t="s">
        <v>1674</v>
      </c>
      <c r="O4449" s="153" t="s">
        <v>1878</v>
      </c>
    </row>
    <row r="4450" spans="11:15">
      <c r="K4450" s="153" t="s">
        <v>1578</v>
      </c>
      <c r="O4450" s="153" t="s">
        <v>1285</v>
      </c>
    </row>
    <row r="4451" spans="11:15">
      <c r="K4451" s="153" t="s">
        <v>1674</v>
      </c>
      <c r="O4451" s="153" t="s">
        <v>1879</v>
      </c>
    </row>
    <row r="4452" spans="11:15">
      <c r="K4452" s="153" t="s">
        <v>1674</v>
      </c>
      <c r="O4452" s="153" t="s">
        <v>1880</v>
      </c>
    </row>
    <row r="4453" spans="11:15">
      <c r="K4453" s="153" t="s">
        <v>1674</v>
      </c>
      <c r="O4453" s="153" t="s">
        <v>1881</v>
      </c>
    </row>
    <row r="4454" spans="11:15">
      <c r="K4454" s="153" t="s">
        <v>1578</v>
      </c>
      <c r="O4454" s="153" t="s">
        <v>1882</v>
      </c>
    </row>
    <row r="4455" spans="11:15">
      <c r="K4455" s="153" t="s">
        <v>1674</v>
      </c>
      <c r="O4455" s="153" t="s">
        <v>1883</v>
      </c>
    </row>
    <row r="4456" spans="11:15">
      <c r="K4456" s="153" t="s">
        <v>1674</v>
      </c>
      <c r="O4456" s="153" t="s">
        <v>1304</v>
      </c>
    </row>
    <row r="4457" spans="11:15">
      <c r="K4457" s="153" t="s">
        <v>1674</v>
      </c>
      <c r="O4457" s="153" t="s">
        <v>1307</v>
      </c>
    </row>
    <row r="4458" spans="11:15">
      <c r="K4458" s="153" t="s">
        <v>1674</v>
      </c>
      <c r="O4458" s="153" t="s">
        <v>1884</v>
      </c>
    </row>
    <row r="4459" spans="11:15">
      <c r="K4459" s="153" t="s">
        <v>1578</v>
      </c>
      <c r="O4459" s="153" t="s">
        <v>1885</v>
      </c>
    </row>
    <row r="4460" spans="11:15">
      <c r="K4460" s="153" t="s">
        <v>1674</v>
      </c>
      <c r="O4460" s="153" t="s">
        <v>1319</v>
      </c>
    </row>
    <row r="4461" spans="11:15">
      <c r="K4461" s="153" t="s">
        <v>1674</v>
      </c>
      <c r="O4461" s="153" t="s">
        <v>1322</v>
      </c>
    </row>
    <row r="4462" spans="11:15">
      <c r="K4462" s="153" t="s">
        <v>1578</v>
      </c>
      <c r="O4462" s="153" t="s">
        <v>1886</v>
      </c>
    </row>
    <row r="4463" spans="11:15">
      <c r="K4463" s="153" t="s">
        <v>1674</v>
      </c>
      <c r="O4463" s="153" t="s">
        <v>1887</v>
      </c>
    </row>
    <row r="4464" spans="11:15">
      <c r="K4464" s="153" t="s">
        <v>1674</v>
      </c>
      <c r="O4464" s="153" t="s">
        <v>1888</v>
      </c>
    </row>
    <row r="4465" spans="11:15">
      <c r="K4465" s="153" t="s">
        <v>1674</v>
      </c>
      <c r="O4465" s="153" t="s">
        <v>1889</v>
      </c>
    </row>
    <row r="4466" spans="11:15">
      <c r="K4466" s="153" t="s">
        <v>1674</v>
      </c>
      <c r="O4466" s="153" t="s">
        <v>1890</v>
      </c>
    </row>
    <row r="4467" spans="11:15">
      <c r="K4467" s="153" t="s">
        <v>1674</v>
      </c>
      <c r="O4467" s="153" t="s">
        <v>1891</v>
      </c>
    </row>
    <row r="4468" spans="11:15">
      <c r="K4468" s="153" t="s">
        <v>1578</v>
      </c>
      <c r="O4468" s="153" t="s">
        <v>1344</v>
      </c>
    </row>
    <row r="4469" spans="11:15">
      <c r="K4469" s="153" t="s">
        <v>1674</v>
      </c>
      <c r="O4469" s="153" t="s">
        <v>1892</v>
      </c>
    </row>
    <row r="4470" spans="11:15">
      <c r="K4470" s="153" t="s">
        <v>1674</v>
      </c>
      <c r="O4470" s="153" t="s">
        <v>1893</v>
      </c>
    </row>
    <row r="4471" spans="11:15">
      <c r="K4471" s="153" t="s">
        <v>1674</v>
      </c>
      <c r="O4471" s="153" t="s">
        <v>1894</v>
      </c>
    </row>
    <row r="4472" spans="11:15">
      <c r="K4472" s="153" t="s">
        <v>1577</v>
      </c>
      <c r="O4472" s="153" t="s">
        <v>1895</v>
      </c>
    </row>
    <row r="4473" spans="11:15">
      <c r="K4473" s="153" t="s">
        <v>1577</v>
      </c>
      <c r="O4473" s="153" t="s">
        <v>1896</v>
      </c>
    </row>
    <row r="4474" spans="11:15">
      <c r="K4474" s="153" t="s">
        <v>1674</v>
      </c>
      <c r="O4474" s="153" t="s">
        <v>1352</v>
      </c>
    </row>
    <row r="4475" spans="11:15">
      <c r="K4475" s="153" t="s">
        <v>1674</v>
      </c>
      <c r="O4475" s="153" t="s">
        <v>1354</v>
      </c>
    </row>
    <row r="4476" spans="11:15">
      <c r="K4476" s="153" t="s">
        <v>1674</v>
      </c>
      <c r="O4476" s="153" t="s">
        <v>1897</v>
      </c>
    </row>
    <row r="4477" spans="11:15">
      <c r="K4477" s="153" t="s">
        <v>1674</v>
      </c>
      <c r="O4477" s="153" t="s">
        <v>1898</v>
      </c>
    </row>
    <row r="4478" spans="11:15">
      <c r="K4478" s="153" t="s">
        <v>1674</v>
      </c>
      <c r="O4478" s="153" t="s">
        <v>1358</v>
      </c>
    </row>
    <row r="4479" spans="11:15">
      <c r="K4479" s="153" t="s">
        <v>1674</v>
      </c>
      <c r="O4479" s="153" t="s">
        <v>1360</v>
      </c>
    </row>
    <row r="4480" spans="11:15">
      <c r="K4480" s="153" t="s">
        <v>1674</v>
      </c>
      <c r="O4480" s="153" t="s">
        <v>1899</v>
      </c>
    </row>
    <row r="4481" spans="11:15">
      <c r="K4481" s="153" t="s">
        <v>1674</v>
      </c>
      <c r="O4481" s="153" t="s">
        <v>1900</v>
      </c>
    </row>
    <row r="4482" spans="11:15">
      <c r="K4482" s="153" t="s">
        <v>1674</v>
      </c>
      <c r="O4482" s="153" t="s">
        <v>1901</v>
      </c>
    </row>
    <row r="4483" spans="11:15">
      <c r="K4483" s="153" t="s">
        <v>1674</v>
      </c>
      <c r="O4483" s="153" t="s">
        <v>1902</v>
      </c>
    </row>
    <row r="4484" spans="11:15">
      <c r="K4484" s="153" t="s">
        <v>1674</v>
      </c>
      <c r="O4484" s="153" t="s">
        <v>1903</v>
      </c>
    </row>
    <row r="4485" spans="11:15">
      <c r="K4485" s="153" t="s">
        <v>1674</v>
      </c>
      <c r="O4485" s="153" t="s">
        <v>1904</v>
      </c>
    </row>
    <row r="4486" spans="11:15">
      <c r="K4486" s="153" t="s">
        <v>1674</v>
      </c>
      <c r="O4486" s="153" t="s">
        <v>1374</v>
      </c>
    </row>
    <row r="4487" spans="11:15">
      <c r="K4487" s="153" t="s">
        <v>1674</v>
      </c>
      <c r="O4487" s="153" t="s">
        <v>1905</v>
      </c>
    </row>
    <row r="4488" spans="11:15">
      <c r="K4488" s="153" t="s">
        <v>1674</v>
      </c>
      <c r="O4488" s="153" t="s">
        <v>1906</v>
      </c>
    </row>
    <row r="4489" spans="11:15">
      <c r="K4489" s="153" t="s">
        <v>1674</v>
      </c>
      <c r="O4489" s="153" t="s">
        <v>1907</v>
      </c>
    </row>
    <row r="4490" spans="11:15">
      <c r="K4490" s="153" t="s">
        <v>1578</v>
      </c>
      <c r="O4490" s="153" t="s">
        <v>1908</v>
      </c>
    </row>
    <row r="4491" spans="11:15">
      <c r="K4491" s="153" t="s">
        <v>1674</v>
      </c>
      <c r="O4491" s="153" t="s">
        <v>1909</v>
      </c>
    </row>
    <row r="4492" spans="11:15">
      <c r="K4492" s="153" t="s">
        <v>1674</v>
      </c>
      <c r="O4492" s="153" t="s">
        <v>1393</v>
      </c>
    </row>
    <row r="4493" spans="11:15">
      <c r="K4493" s="153" t="s">
        <v>1674</v>
      </c>
      <c r="O4493" s="153" t="s">
        <v>1397</v>
      </c>
    </row>
    <row r="4494" spans="11:15">
      <c r="K4494" s="153" t="s">
        <v>1674</v>
      </c>
      <c r="O4494" s="153" t="s">
        <v>1910</v>
      </c>
    </row>
    <row r="4495" spans="11:15">
      <c r="K4495" s="153" t="s">
        <v>1674</v>
      </c>
      <c r="O4495" s="153" t="s">
        <v>1911</v>
      </c>
    </row>
    <row r="4496" spans="11:15">
      <c r="K4496" s="153" t="s">
        <v>1674</v>
      </c>
      <c r="O4496" s="153" t="s">
        <v>1407</v>
      </c>
    </row>
    <row r="4497" spans="11:15">
      <c r="K4497" s="153" t="s">
        <v>1674</v>
      </c>
      <c r="O4497" s="153" t="s">
        <v>1409</v>
      </c>
    </row>
    <row r="4498" spans="11:15">
      <c r="K4498" s="153" t="s">
        <v>1674</v>
      </c>
      <c r="O4498" s="153" t="s">
        <v>1912</v>
      </c>
    </row>
    <row r="4499" spans="11:15">
      <c r="K4499" s="153" t="s">
        <v>1674</v>
      </c>
      <c r="O4499" s="153" t="s">
        <v>1913</v>
      </c>
    </row>
    <row r="4500" spans="11:15">
      <c r="K4500" s="153" t="s">
        <v>1674</v>
      </c>
      <c r="O4500" s="153" t="s">
        <v>1914</v>
      </c>
    </row>
    <row r="4501" spans="11:15">
      <c r="K4501" s="153" t="s">
        <v>1674</v>
      </c>
      <c r="O4501" s="153" t="s">
        <v>1915</v>
      </c>
    </row>
    <row r="4502" spans="11:15">
      <c r="K4502" s="153" t="s">
        <v>1674</v>
      </c>
      <c r="O4502" s="153" t="s">
        <v>1916</v>
      </c>
    </row>
    <row r="4503" spans="11:15">
      <c r="K4503" s="153" t="s">
        <v>1674</v>
      </c>
      <c r="O4503" s="153" t="s">
        <v>1917</v>
      </c>
    </row>
    <row r="4504" spans="11:15">
      <c r="K4504" s="153" t="s">
        <v>1674</v>
      </c>
      <c r="O4504" s="153" t="s">
        <v>1430</v>
      </c>
    </row>
    <row r="4505" spans="11:15">
      <c r="K4505" s="153" t="s">
        <v>1674</v>
      </c>
      <c r="O4505" s="153" t="s">
        <v>1918</v>
      </c>
    </row>
    <row r="4506" spans="11:15">
      <c r="K4506" s="153" t="s">
        <v>1674</v>
      </c>
      <c r="O4506" s="153" t="s">
        <v>1919</v>
      </c>
    </row>
    <row r="4507" spans="11:15">
      <c r="K4507" s="153" t="s">
        <v>1674</v>
      </c>
      <c r="O4507" s="153" t="s">
        <v>1920</v>
      </c>
    </row>
    <row r="4508" spans="11:15">
      <c r="K4508" s="153" t="s">
        <v>1578</v>
      </c>
      <c r="O4508" s="153" t="s">
        <v>1921</v>
      </c>
    </row>
    <row r="4509" spans="11:15">
      <c r="K4509" s="153" t="s">
        <v>1674</v>
      </c>
      <c r="O4509" s="153" t="s">
        <v>1922</v>
      </c>
    </row>
    <row r="4510" spans="11:15">
      <c r="K4510" s="153" t="s">
        <v>1674</v>
      </c>
      <c r="O4510" s="153" t="s">
        <v>71</v>
      </c>
    </row>
    <row r="4511" spans="11:15">
      <c r="K4511" s="153" t="s">
        <v>1674</v>
      </c>
      <c r="O4511" s="153" t="s">
        <v>75</v>
      </c>
    </row>
    <row r="4512" spans="11:15">
      <c r="K4512" s="153" t="s">
        <v>1674</v>
      </c>
      <c r="O4512" s="153" t="s">
        <v>1923</v>
      </c>
    </row>
    <row r="4513" spans="11:15">
      <c r="K4513" s="153" t="s">
        <v>1674</v>
      </c>
      <c r="O4513" s="153" t="s">
        <v>1924</v>
      </c>
    </row>
    <row r="4514" spans="11:15">
      <c r="K4514" s="153" t="s">
        <v>1674</v>
      </c>
      <c r="O4514" s="153" t="s">
        <v>84</v>
      </c>
    </row>
    <row r="4515" spans="11:15">
      <c r="K4515" s="153" t="s">
        <v>1674</v>
      </c>
      <c r="O4515" s="153" t="s">
        <v>86</v>
      </c>
    </row>
    <row r="4516" spans="11:15">
      <c r="K4516" s="153" t="s">
        <v>1674</v>
      </c>
      <c r="O4516" s="153" t="s">
        <v>1925</v>
      </c>
    </row>
    <row r="4517" spans="11:15">
      <c r="K4517" s="153" t="s">
        <v>1674</v>
      </c>
      <c r="O4517" s="153" t="s">
        <v>1926</v>
      </c>
    </row>
    <row r="4518" spans="11:15">
      <c r="K4518" s="153" t="s">
        <v>1674</v>
      </c>
      <c r="O4518" s="153" t="s">
        <v>1927</v>
      </c>
    </row>
    <row r="4519" spans="11:15">
      <c r="K4519" s="153" t="s">
        <v>1674</v>
      </c>
      <c r="O4519" s="153" t="s">
        <v>1928</v>
      </c>
    </row>
    <row r="4520" spans="11:15">
      <c r="K4520" s="153" t="s">
        <v>1578</v>
      </c>
      <c r="O4520" s="153" t="s">
        <v>1929</v>
      </c>
    </row>
    <row r="4521" spans="11:15">
      <c r="K4521" s="153" t="s">
        <v>1578</v>
      </c>
      <c r="O4521" s="153" t="s">
        <v>1930</v>
      </c>
    </row>
    <row r="4522" spans="11:15">
      <c r="K4522" s="153" t="s">
        <v>1674</v>
      </c>
      <c r="O4522" s="153" t="s">
        <v>1931</v>
      </c>
    </row>
    <row r="4523" spans="11:15">
      <c r="K4523" s="153" t="s">
        <v>1674</v>
      </c>
      <c r="O4523" s="153" t="s">
        <v>1932</v>
      </c>
    </row>
    <row r="4524" spans="11:15">
      <c r="K4524" s="153" t="s">
        <v>1674</v>
      </c>
      <c r="O4524" s="153" t="s">
        <v>1933</v>
      </c>
    </row>
    <row r="4525" spans="11:15">
      <c r="K4525" s="153" t="s">
        <v>1674</v>
      </c>
      <c r="O4525" s="153" t="s">
        <v>1934</v>
      </c>
    </row>
    <row r="4526" spans="11:15">
      <c r="K4526" s="153" t="s">
        <v>1674</v>
      </c>
      <c r="O4526" s="153" t="s">
        <v>1935</v>
      </c>
    </row>
    <row r="4527" spans="11:15">
      <c r="K4527" s="153" t="s">
        <v>1674</v>
      </c>
      <c r="O4527" s="153" t="s">
        <v>1936</v>
      </c>
    </row>
    <row r="4528" spans="11:15">
      <c r="K4528" s="153" t="s">
        <v>1674</v>
      </c>
      <c r="O4528" s="153" t="s">
        <v>128</v>
      </c>
    </row>
    <row r="4529" spans="11:15">
      <c r="K4529" s="153" t="s">
        <v>1674</v>
      </c>
      <c r="O4529" s="153" t="s">
        <v>132</v>
      </c>
    </row>
    <row r="4530" spans="11:15">
      <c r="K4530" s="153" t="s">
        <v>1578</v>
      </c>
      <c r="O4530" s="153" t="s">
        <v>1937</v>
      </c>
    </row>
    <row r="4531" spans="11:15">
      <c r="K4531" s="153" t="s">
        <v>1578</v>
      </c>
      <c r="O4531" s="153" t="s">
        <v>1938</v>
      </c>
    </row>
    <row r="4532" spans="11:15">
      <c r="K4532" s="153" t="s">
        <v>1578</v>
      </c>
      <c r="O4532" s="153" t="s">
        <v>1939</v>
      </c>
    </row>
    <row r="4533" spans="11:15">
      <c r="K4533" s="153" t="s">
        <v>1674</v>
      </c>
      <c r="O4533" s="153" t="s">
        <v>148</v>
      </c>
    </row>
    <row r="4534" spans="11:15">
      <c r="K4534" s="153" t="s">
        <v>1674</v>
      </c>
      <c r="O4534" s="153" t="s">
        <v>150</v>
      </c>
    </row>
    <row r="4535" spans="11:15">
      <c r="K4535" s="153" t="s">
        <v>1674</v>
      </c>
      <c r="O4535" s="153" t="s">
        <v>154</v>
      </c>
    </row>
    <row r="4536" spans="11:15">
      <c r="K4536" s="153" t="s">
        <v>1578</v>
      </c>
      <c r="O4536" s="153" t="s">
        <v>1940</v>
      </c>
    </row>
    <row r="4537" spans="11:15">
      <c r="K4537" s="153" t="s">
        <v>1674</v>
      </c>
      <c r="O4537" s="153" t="s">
        <v>1941</v>
      </c>
    </row>
    <row r="4538" spans="11:15">
      <c r="K4538" s="153" t="s">
        <v>1674</v>
      </c>
      <c r="O4538" s="153" t="s">
        <v>1942</v>
      </c>
    </row>
    <row r="4539" spans="11:15">
      <c r="K4539" s="153" t="s">
        <v>1674</v>
      </c>
      <c r="O4539" s="153" t="s">
        <v>1943</v>
      </c>
    </row>
    <row r="4540" spans="11:15">
      <c r="K4540" s="153" t="s">
        <v>1674</v>
      </c>
      <c r="O4540" s="153" t="s">
        <v>1944</v>
      </c>
    </row>
    <row r="4541" spans="11:15">
      <c r="K4541" s="153" t="s">
        <v>1674</v>
      </c>
      <c r="O4541" s="153" t="s">
        <v>1945</v>
      </c>
    </row>
    <row r="4542" spans="11:15">
      <c r="K4542" s="153" t="s">
        <v>1578</v>
      </c>
      <c r="O4542" s="153" t="s">
        <v>1946</v>
      </c>
    </row>
    <row r="4543" spans="11:15">
      <c r="K4543" s="153" t="s">
        <v>1674</v>
      </c>
      <c r="O4543" s="153" t="s">
        <v>1947</v>
      </c>
    </row>
    <row r="4544" spans="11:15">
      <c r="K4544" s="153" t="s">
        <v>1674</v>
      </c>
      <c r="O4544" s="153" t="s">
        <v>1948</v>
      </c>
    </row>
    <row r="4545" spans="11:15">
      <c r="K4545" s="153" t="s">
        <v>1674</v>
      </c>
      <c r="O4545" s="153" t="s">
        <v>1949</v>
      </c>
    </row>
    <row r="4546" spans="11:15">
      <c r="K4546" s="153" t="s">
        <v>1674</v>
      </c>
      <c r="O4546" s="153" t="s">
        <v>1950</v>
      </c>
    </row>
    <row r="4547" spans="11:15">
      <c r="K4547" s="153" t="s">
        <v>1674</v>
      </c>
      <c r="O4547" s="153" t="s">
        <v>1951</v>
      </c>
    </row>
    <row r="4548" spans="11:15">
      <c r="K4548" s="153" t="s">
        <v>1674</v>
      </c>
      <c r="O4548" s="153" t="s">
        <v>193</v>
      </c>
    </row>
    <row r="4549" spans="11:15">
      <c r="K4549" s="153" t="s">
        <v>1674</v>
      </c>
      <c r="O4549" s="153" t="s">
        <v>196</v>
      </c>
    </row>
    <row r="4550" spans="11:15">
      <c r="K4550" s="153" t="s">
        <v>1674</v>
      </c>
      <c r="O4550" s="153" t="s">
        <v>1952</v>
      </c>
    </row>
    <row r="4551" spans="11:15">
      <c r="K4551" s="153" t="s">
        <v>1674</v>
      </c>
      <c r="O4551" s="153" t="s">
        <v>1953</v>
      </c>
    </row>
    <row r="4552" spans="11:15">
      <c r="K4552" s="153" t="s">
        <v>1674</v>
      </c>
      <c r="O4552" s="153" t="s">
        <v>1954</v>
      </c>
    </row>
    <row r="4553" spans="11:15">
      <c r="K4553" s="153" t="s">
        <v>1674</v>
      </c>
      <c r="O4553" s="153" t="s">
        <v>207</v>
      </c>
    </row>
    <row r="4554" spans="11:15">
      <c r="K4554" s="153" t="s">
        <v>1674</v>
      </c>
      <c r="O4554" s="153" t="s">
        <v>209</v>
      </c>
    </row>
    <row r="4555" spans="11:15">
      <c r="K4555" s="153" t="s">
        <v>1674</v>
      </c>
      <c r="O4555" s="153" t="s">
        <v>212</v>
      </c>
    </row>
    <row r="4556" spans="11:15">
      <c r="K4556" s="153" t="s">
        <v>1674</v>
      </c>
      <c r="O4556" s="153" t="s">
        <v>1955</v>
      </c>
    </row>
    <row r="4557" spans="11:15">
      <c r="K4557" s="153" t="s">
        <v>1674</v>
      </c>
      <c r="O4557" s="153" t="s">
        <v>1956</v>
      </c>
    </row>
    <row r="4558" spans="11:15">
      <c r="K4558" s="153" t="s">
        <v>1674</v>
      </c>
      <c r="O4558" s="153" t="s">
        <v>1957</v>
      </c>
    </row>
    <row r="4559" spans="11:15">
      <c r="K4559" s="153" t="s">
        <v>1674</v>
      </c>
      <c r="O4559" s="153" t="s">
        <v>1958</v>
      </c>
    </row>
    <row r="4560" spans="11:15">
      <c r="K4560" s="153" t="s">
        <v>1674</v>
      </c>
      <c r="O4560" s="153" t="s">
        <v>1959</v>
      </c>
    </row>
    <row r="4561" spans="11:15">
      <c r="K4561" s="153" t="s">
        <v>1674</v>
      </c>
      <c r="O4561" s="153" t="s">
        <v>1960</v>
      </c>
    </row>
    <row r="4562" spans="11:15">
      <c r="K4562" s="153" t="s">
        <v>1674</v>
      </c>
      <c r="O4562" s="153" t="s">
        <v>1961</v>
      </c>
    </row>
    <row r="4563" spans="11:15">
      <c r="K4563" s="153" t="s">
        <v>1674</v>
      </c>
      <c r="O4563" s="153" t="s">
        <v>1962</v>
      </c>
    </row>
    <row r="4564" spans="11:15">
      <c r="K4564" s="153" t="s">
        <v>1674</v>
      </c>
      <c r="O4564" s="153" t="s">
        <v>1963</v>
      </c>
    </row>
    <row r="4565" spans="11:15">
      <c r="K4565" s="153" t="s">
        <v>1674</v>
      </c>
      <c r="O4565" s="153" t="s">
        <v>1964</v>
      </c>
    </row>
    <row r="4566" spans="11:15">
      <c r="K4566" s="153" t="s">
        <v>1674</v>
      </c>
      <c r="O4566" s="153" t="s">
        <v>1965</v>
      </c>
    </row>
    <row r="4567" spans="11:15">
      <c r="K4567" s="153" t="s">
        <v>1674</v>
      </c>
      <c r="O4567" s="153" t="s">
        <v>1966</v>
      </c>
    </row>
    <row r="4568" spans="11:15">
      <c r="K4568" s="153" t="s">
        <v>1674</v>
      </c>
      <c r="O4568" s="153" t="s">
        <v>254</v>
      </c>
    </row>
    <row r="4569" spans="11:15">
      <c r="K4569" s="153" t="s">
        <v>1674</v>
      </c>
      <c r="O4569" s="153" t="s">
        <v>258</v>
      </c>
    </row>
    <row r="4570" spans="11:15">
      <c r="K4570" s="153" t="s">
        <v>1674</v>
      </c>
      <c r="O4570" s="153" t="s">
        <v>1967</v>
      </c>
    </row>
    <row r="4571" spans="11:15">
      <c r="K4571" s="153" t="s">
        <v>1674</v>
      </c>
      <c r="O4571" s="153" t="s">
        <v>1968</v>
      </c>
    </row>
    <row r="4572" spans="11:15">
      <c r="K4572" s="153" t="s">
        <v>1578</v>
      </c>
      <c r="O4572" s="153" t="s">
        <v>1969</v>
      </c>
    </row>
    <row r="4573" spans="11:15">
      <c r="K4573" s="153" t="s">
        <v>1674</v>
      </c>
      <c r="O4573" s="153" t="s">
        <v>273</v>
      </c>
    </row>
    <row r="4574" spans="11:15">
      <c r="K4574" s="153" t="s">
        <v>1674</v>
      </c>
      <c r="O4574" s="153" t="s">
        <v>276</v>
      </c>
    </row>
    <row r="4575" spans="11:15">
      <c r="K4575" s="153" t="s">
        <v>1674</v>
      </c>
      <c r="O4575" s="153" t="s">
        <v>280</v>
      </c>
    </row>
    <row r="4576" spans="11:15">
      <c r="K4576" s="153" t="s">
        <v>1674</v>
      </c>
      <c r="O4576" s="153" t="s">
        <v>1970</v>
      </c>
    </row>
    <row r="4577" spans="11:15">
      <c r="K4577" s="153" t="s">
        <v>1674</v>
      </c>
      <c r="O4577" s="153" t="s">
        <v>1971</v>
      </c>
    </row>
    <row r="4578" spans="11:15">
      <c r="K4578" s="153" t="s">
        <v>1674</v>
      </c>
      <c r="O4578" s="153" t="s">
        <v>1972</v>
      </c>
    </row>
    <row r="4579" spans="11:15">
      <c r="K4579" s="153" t="s">
        <v>1674</v>
      </c>
      <c r="O4579" s="153" t="s">
        <v>1973</v>
      </c>
    </row>
    <row r="4580" spans="11:15">
      <c r="K4580" s="153" t="s">
        <v>1674</v>
      </c>
      <c r="O4580" s="153" t="s">
        <v>1974</v>
      </c>
    </row>
    <row r="4581" spans="11:15">
      <c r="K4581" s="153" t="s">
        <v>1674</v>
      </c>
      <c r="O4581" s="153" t="s">
        <v>1975</v>
      </c>
    </row>
    <row r="4582" spans="11:15">
      <c r="K4582" s="153" t="s">
        <v>1674</v>
      </c>
      <c r="O4582" s="153" t="s">
        <v>1976</v>
      </c>
    </row>
    <row r="4583" spans="11:15">
      <c r="K4583" s="153" t="s">
        <v>1674</v>
      </c>
      <c r="O4583" s="153" t="s">
        <v>1977</v>
      </c>
    </row>
    <row r="4584" spans="11:15">
      <c r="K4584" s="153" t="s">
        <v>1674</v>
      </c>
      <c r="O4584" s="153" t="s">
        <v>1978</v>
      </c>
    </row>
    <row r="4585" spans="11:15">
      <c r="K4585" s="153" t="s">
        <v>1674</v>
      </c>
      <c r="O4585" s="153" t="s">
        <v>1979</v>
      </c>
    </row>
    <row r="4586" spans="11:15">
      <c r="K4586" s="153" t="s">
        <v>1674</v>
      </c>
      <c r="O4586" s="153" t="s">
        <v>1980</v>
      </c>
    </row>
    <row r="4587" spans="11:15">
      <c r="K4587" s="153" t="s">
        <v>1674</v>
      </c>
      <c r="O4587" s="153" t="s">
        <v>1981</v>
      </c>
    </row>
    <row r="4588" spans="11:15">
      <c r="K4588" s="153" t="s">
        <v>1674</v>
      </c>
      <c r="O4588" s="153" t="s">
        <v>1982</v>
      </c>
    </row>
    <row r="4589" spans="11:15">
      <c r="K4589" s="153" t="s">
        <v>1674</v>
      </c>
      <c r="O4589" s="153" t="s">
        <v>1983</v>
      </c>
    </row>
    <row r="4590" spans="11:15">
      <c r="K4590" s="153" t="s">
        <v>1674</v>
      </c>
      <c r="O4590" s="153" t="s">
        <v>333</v>
      </c>
    </row>
    <row r="4591" spans="11:15">
      <c r="K4591" s="153" t="s">
        <v>1674</v>
      </c>
      <c r="O4591" s="153" t="s">
        <v>337</v>
      </c>
    </row>
    <row r="4592" spans="11:15">
      <c r="K4592" s="153" t="s">
        <v>1674</v>
      </c>
      <c r="O4592" s="153" t="s">
        <v>1984</v>
      </c>
    </row>
    <row r="4593" spans="11:15">
      <c r="K4593" s="153" t="s">
        <v>1674</v>
      </c>
      <c r="O4593" s="153" t="s">
        <v>1985</v>
      </c>
    </row>
    <row r="4594" spans="11:15">
      <c r="K4594" s="153" t="s">
        <v>1674</v>
      </c>
      <c r="O4594" s="153" t="s">
        <v>1986</v>
      </c>
    </row>
    <row r="4595" spans="11:15">
      <c r="K4595" s="153" t="s">
        <v>1674</v>
      </c>
      <c r="O4595" s="153" t="s">
        <v>351</v>
      </c>
    </row>
    <row r="4596" spans="11:15">
      <c r="K4596" s="153" t="s">
        <v>1674</v>
      </c>
      <c r="O4596" s="153" t="s">
        <v>354</v>
      </c>
    </row>
    <row r="4597" spans="11:15">
      <c r="K4597" s="153" t="s">
        <v>1674</v>
      </c>
      <c r="O4597" s="153" t="s">
        <v>358</v>
      </c>
    </row>
    <row r="4598" spans="11:15">
      <c r="K4598" s="153" t="s">
        <v>1674</v>
      </c>
      <c r="O4598" s="153" t="s">
        <v>1987</v>
      </c>
    </row>
    <row r="4599" spans="11:15">
      <c r="K4599" s="153" t="s">
        <v>1674</v>
      </c>
      <c r="O4599" s="153" t="s">
        <v>1988</v>
      </c>
    </row>
    <row r="4600" spans="11:15">
      <c r="K4600" s="153" t="s">
        <v>1674</v>
      </c>
      <c r="O4600" s="153" t="s">
        <v>1989</v>
      </c>
    </row>
    <row r="4601" spans="11:15">
      <c r="K4601" s="153" t="s">
        <v>1674</v>
      </c>
      <c r="O4601" s="153" t="s">
        <v>1990</v>
      </c>
    </row>
    <row r="4602" spans="11:15">
      <c r="K4602" s="153" t="s">
        <v>1674</v>
      </c>
      <c r="O4602" s="153" t="s">
        <v>375</v>
      </c>
    </row>
    <row r="4603" spans="11:15">
      <c r="K4603" s="153" t="s">
        <v>1674</v>
      </c>
      <c r="O4603" s="153" t="s">
        <v>378</v>
      </c>
    </row>
    <row r="4604" spans="11:15">
      <c r="K4604" s="153" t="s">
        <v>1674</v>
      </c>
      <c r="O4604" s="153" t="s">
        <v>381</v>
      </c>
    </row>
    <row r="4605" spans="11:15">
      <c r="K4605" s="153" t="s">
        <v>1674</v>
      </c>
      <c r="O4605" s="153" t="s">
        <v>384</v>
      </c>
    </row>
    <row r="4606" spans="11:15">
      <c r="K4606" s="153" t="s">
        <v>1674</v>
      </c>
      <c r="O4606" s="153" t="s">
        <v>385</v>
      </c>
    </row>
    <row r="4607" spans="11:15">
      <c r="K4607" s="153" t="s">
        <v>1674</v>
      </c>
      <c r="O4607" s="153" t="s">
        <v>388</v>
      </c>
    </row>
    <row r="4608" spans="11:15">
      <c r="K4608" s="153" t="s">
        <v>1674</v>
      </c>
      <c r="O4608" s="153" t="s">
        <v>391</v>
      </c>
    </row>
    <row r="4609" spans="11:15">
      <c r="K4609" s="153" t="s">
        <v>1674</v>
      </c>
      <c r="O4609" s="153" t="s">
        <v>394</v>
      </c>
    </row>
    <row r="4610" spans="11:15">
      <c r="K4610" s="153" t="s">
        <v>1674</v>
      </c>
      <c r="O4610" s="153" t="s">
        <v>397</v>
      </c>
    </row>
    <row r="4611" spans="11:15">
      <c r="K4611" s="153" t="s">
        <v>1674</v>
      </c>
      <c r="O4611" s="153" t="s">
        <v>400</v>
      </c>
    </row>
    <row r="4612" spans="11:15">
      <c r="K4612" s="153" t="s">
        <v>1674</v>
      </c>
      <c r="O4612" s="153" t="s">
        <v>403</v>
      </c>
    </row>
    <row r="4613" spans="11:15">
      <c r="K4613" s="153" t="s">
        <v>1674</v>
      </c>
      <c r="O4613" s="153" t="s">
        <v>404</v>
      </c>
    </row>
    <row r="4614" spans="11:15">
      <c r="K4614" s="153" t="s">
        <v>1674</v>
      </c>
      <c r="O4614" s="153" t="s">
        <v>407</v>
      </c>
    </row>
    <row r="4615" spans="11:15">
      <c r="K4615" s="153" t="s">
        <v>1674</v>
      </c>
      <c r="O4615" s="153" t="s">
        <v>409</v>
      </c>
    </row>
    <row r="4616" spans="11:15">
      <c r="K4616" s="153" t="s">
        <v>1674</v>
      </c>
      <c r="O4616" s="153" t="s">
        <v>412</v>
      </c>
    </row>
    <row r="4617" spans="11:15">
      <c r="K4617" s="153" t="s">
        <v>1674</v>
      </c>
      <c r="O4617" s="153" t="s">
        <v>413</v>
      </c>
    </row>
    <row r="4618" spans="11:15">
      <c r="K4618" s="153" t="s">
        <v>1674</v>
      </c>
      <c r="O4618" s="153" t="s">
        <v>416</v>
      </c>
    </row>
    <row r="4619" spans="11:15">
      <c r="K4619" s="153" t="s">
        <v>1674</v>
      </c>
      <c r="O4619" s="153" t="s">
        <v>419</v>
      </c>
    </row>
    <row r="4620" spans="11:15">
      <c r="K4620" s="153" t="s">
        <v>1674</v>
      </c>
      <c r="O4620" s="153" t="s">
        <v>422</v>
      </c>
    </row>
    <row r="4621" spans="11:15">
      <c r="K4621" s="153" t="s">
        <v>1674</v>
      </c>
      <c r="O4621" s="153" t="s">
        <v>425</v>
      </c>
    </row>
    <row r="4622" spans="11:15">
      <c r="K4622" s="153" t="s">
        <v>1674</v>
      </c>
      <c r="O4622" s="153" t="s">
        <v>428</v>
      </c>
    </row>
    <row r="4623" spans="11:15">
      <c r="K4623" s="153" t="s">
        <v>1674</v>
      </c>
      <c r="O4623" s="153" t="s">
        <v>431</v>
      </c>
    </row>
    <row r="4624" spans="11:15">
      <c r="K4624" s="153" t="s">
        <v>1674</v>
      </c>
      <c r="O4624" s="153" t="s">
        <v>432</v>
      </c>
    </row>
    <row r="4625" spans="11:15">
      <c r="K4625" s="153" t="s">
        <v>1674</v>
      </c>
      <c r="O4625" s="153" t="s">
        <v>435</v>
      </c>
    </row>
    <row r="4626" spans="11:15">
      <c r="K4626" s="153" t="s">
        <v>1674</v>
      </c>
      <c r="O4626" s="153" t="s">
        <v>438</v>
      </c>
    </row>
    <row r="4627" spans="11:15">
      <c r="K4627" s="153" t="s">
        <v>1674</v>
      </c>
      <c r="O4627" s="153" t="s">
        <v>441</v>
      </c>
    </row>
    <row r="4628" spans="11:15">
      <c r="K4628" s="153" t="s">
        <v>1674</v>
      </c>
      <c r="O4628" s="153" t="s">
        <v>444</v>
      </c>
    </row>
    <row r="4629" spans="11:15">
      <c r="K4629" s="153" t="s">
        <v>1674</v>
      </c>
      <c r="O4629" s="153" t="s">
        <v>447</v>
      </c>
    </row>
    <row r="4630" spans="11:15">
      <c r="K4630" s="153" t="s">
        <v>1674</v>
      </c>
      <c r="O4630" s="153" t="s">
        <v>450</v>
      </c>
    </row>
    <row r="4631" spans="11:15">
      <c r="K4631" s="153" t="s">
        <v>1674</v>
      </c>
      <c r="O4631" s="153" t="s">
        <v>451</v>
      </c>
    </row>
    <row r="4632" spans="11:15">
      <c r="K4632" s="153" t="s">
        <v>1674</v>
      </c>
      <c r="O4632" s="153" t="s">
        <v>454</v>
      </c>
    </row>
    <row r="4633" spans="11:15">
      <c r="K4633" s="153" t="s">
        <v>1674</v>
      </c>
      <c r="O4633" s="153" t="s">
        <v>457</v>
      </c>
    </row>
    <row r="4634" spans="11:15">
      <c r="K4634" s="153" t="s">
        <v>1674</v>
      </c>
      <c r="O4634" s="153" t="s">
        <v>460</v>
      </c>
    </row>
    <row r="4635" spans="11:15">
      <c r="K4635" s="153" t="s">
        <v>1674</v>
      </c>
      <c r="O4635" s="153" t="s">
        <v>461</v>
      </c>
    </row>
    <row r="4636" spans="11:15">
      <c r="K4636" s="153" t="s">
        <v>1674</v>
      </c>
      <c r="O4636" s="153" t="s">
        <v>464</v>
      </c>
    </row>
    <row r="4637" spans="11:15">
      <c r="K4637" s="153" t="s">
        <v>1674</v>
      </c>
      <c r="O4637" s="153" t="s">
        <v>467</v>
      </c>
    </row>
    <row r="4638" spans="11:15">
      <c r="K4638" s="153" t="s">
        <v>1674</v>
      </c>
      <c r="O4638" s="153" t="s">
        <v>469</v>
      </c>
    </row>
    <row r="4639" spans="11:15">
      <c r="K4639" s="153" t="s">
        <v>1674</v>
      </c>
      <c r="O4639" s="153" t="s">
        <v>471</v>
      </c>
    </row>
    <row r="4640" spans="11:15">
      <c r="K4640" s="153" t="s">
        <v>1674</v>
      </c>
      <c r="O4640" s="153" t="s">
        <v>1285</v>
      </c>
    </row>
    <row r="4641" spans="11:15">
      <c r="K4641" s="153" t="s">
        <v>1674</v>
      </c>
      <c r="O4641" s="153" t="s">
        <v>474</v>
      </c>
    </row>
    <row r="4642" spans="11:15">
      <c r="K4642" s="153" t="s">
        <v>1674</v>
      </c>
      <c r="O4642" s="153" t="s">
        <v>475</v>
      </c>
    </row>
    <row r="4643" spans="11:15">
      <c r="K4643" s="153" t="s">
        <v>1674</v>
      </c>
      <c r="O4643" s="153" t="s">
        <v>477</v>
      </c>
    </row>
    <row r="4644" spans="11:15">
      <c r="K4644" s="153" t="s">
        <v>1674</v>
      </c>
      <c r="O4644" s="153" t="s">
        <v>479</v>
      </c>
    </row>
    <row r="4645" spans="11:15">
      <c r="K4645" s="153" t="s">
        <v>1674</v>
      </c>
      <c r="O4645" s="153" t="s">
        <v>481</v>
      </c>
    </row>
    <row r="4646" spans="11:15">
      <c r="K4646" s="153" t="s">
        <v>1674</v>
      </c>
      <c r="O4646" s="153" t="s">
        <v>483</v>
      </c>
    </row>
    <row r="4647" spans="11:15">
      <c r="K4647" s="153" t="s">
        <v>1674</v>
      </c>
      <c r="O4647" s="153" t="s">
        <v>485</v>
      </c>
    </row>
    <row r="4648" spans="11:15">
      <c r="K4648" s="153" t="s">
        <v>1674</v>
      </c>
      <c r="O4648" s="153" t="s">
        <v>487</v>
      </c>
    </row>
    <row r="4649" spans="11:15">
      <c r="K4649" s="153" t="s">
        <v>1674</v>
      </c>
      <c r="O4649" s="153" t="s">
        <v>488</v>
      </c>
    </row>
    <row r="4650" spans="11:15">
      <c r="K4650" s="153" t="s">
        <v>1674</v>
      </c>
      <c r="O4650" s="153" t="s">
        <v>490</v>
      </c>
    </row>
    <row r="4651" spans="11:15">
      <c r="K4651" s="153" t="s">
        <v>1674</v>
      </c>
      <c r="O4651" s="153" t="s">
        <v>492</v>
      </c>
    </row>
    <row r="4652" spans="11:15">
      <c r="K4652" s="153" t="s">
        <v>1674</v>
      </c>
      <c r="O4652" s="153" t="s">
        <v>494</v>
      </c>
    </row>
    <row r="4653" spans="11:15">
      <c r="K4653" s="153" t="s">
        <v>1674</v>
      </c>
      <c r="O4653" s="153" t="s">
        <v>495</v>
      </c>
    </row>
    <row r="4654" spans="11:15">
      <c r="K4654" s="153" t="s">
        <v>1674</v>
      </c>
      <c r="O4654" s="153" t="s">
        <v>497</v>
      </c>
    </row>
    <row r="4655" spans="11:15">
      <c r="K4655" s="153" t="s">
        <v>1674</v>
      </c>
      <c r="O4655" s="153" t="s">
        <v>499</v>
      </c>
    </row>
    <row r="4656" spans="11:15">
      <c r="K4656" s="153" t="s">
        <v>1674</v>
      </c>
      <c r="O4656" s="153" t="s">
        <v>502</v>
      </c>
    </row>
    <row r="4657" spans="11:15">
      <c r="K4657" s="153" t="s">
        <v>1674</v>
      </c>
      <c r="O4657" s="153" t="s">
        <v>505</v>
      </c>
    </row>
    <row r="4658" spans="11:15">
      <c r="K4658" s="153" t="s">
        <v>1674</v>
      </c>
      <c r="O4658" s="153" t="s">
        <v>1344</v>
      </c>
    </row>
    <row r="4659" spans="11:15">
      <c r="K4659" s="153" t="s">
        <v>1674</v>
      </c>
      <c r="O4659" s="153" t="s">
        <v>510</v>
      </c>
    </row>
    <row r="4660" spans="11:15">
      <c r="K4660" s="153" t="s">
        <v>1674</v>
      </c>
      <c r="O4660" s="153" t="s">
        <v>511</v>
      </c>
    </row>
    <row r="4661" spans="11:15">
      <c r="K4661" s="153" t="s">
        <v>1674</v>
      </c>
      <c r="O4661" s="153" t="s">
        <v>514</v>
      </c>
    </row>
    <row r="4662" spans="11:15">
      <c r="K4662" s="153" t="s">
        <v>1674</v>
      </c>
      <c r="O4662" s="153" t="s">
        <v>517</v>
      </c>
    </row>
    <row r="4663" spans="11:15">
      <c r="K4663" s="153" t="s">
        <v>1674</v>
      </c>
      <c r="O4663" s="153" t="s">
        <v>520</v>
      </c>
    </row>
    <row r="4664" spans="11:15">
      <c r="K4664" s="153" t="s">
        <v>1674</v>
      </c>
      <c r="O4664" s="153" t="s">
        <v>523</v>
      </c>
    </row>
    <row r="4665" spans="11:15">
      <c r="K4665" s="153" t="s">
        <v>1674</v>
      </c>
      <c r="O4665" s="153" t="s">
        <v>526</v>
      </c>
    </row>
    <row r="4666" spans="11:15">
      <c r="K4666" s="153" t="s">
        <v>1674</v>
      </c>
      <c r="O4666" s="153" t="s">
        <v>529</v>
      </c>
    </row>
    <row r="4667" spans="11:15">
      <c r="K4667" s="153" t="s">
        <v>1674</v>
      </c>
      <c r="O4667" s="153" t="s">
        <v>530</v>
      </c>
    </row>
    <row r="4668" spans="11:15">
      <c r="K4668" s="153" t="s">
        <v>1674</v>
      </c>
      <c r="O4668" s="153" t="s">
        <v>533</v>
      </c>
    </row>
    <row r="4669" spans="11:15">
      <c r="K4669" s="153" t="s">
        <v>1674</v>
      </c>
      <c r="O4669" s="153" t="s">
        <v>534</v>
      </c>
    </row>
    <row r="4670" spans="11:15">
      <c r="K4670" s="153" t="s">
        <v>1674</v>
      </c>
      <c r="O4670" s="153" t="s">
        <v>535</v>
      </c>
    </row>
    <row r="4671" spans="11:15">
      <c r="K4671" s="153" t="s">
        <v>1674</v>
      </c>
      <c r="O4671" s="153" t="s">
        <v>536</v>
      </c>
    </row>
    <row r="4672" spans="11:15">
      <c r="K4672" s="153" t="s">
        <v>1674</v>
      </c>
      <c r="O4672" s="153" t="s">
        <v>539</v>
      </c>
    </row>
    <row r="4673" spans="11:15">
      <c r="K4673" s="153" t="s">
        <v>1674</v>
      </c>
      <c r="O4673" s="153" t="s">
        <v>542</v>
      </c>
    </row>
    <row r="4674" spans="11:15">
      <c r="K4674" s="153" t="s">
        <v>1674</v>
      </c>
      <c r="O4674" s="153" t="s">
        <v>545</v>
      </c>
    </row>
    <row r="4675" spans="11:15">
      <c r="K4675" s="153" t="s">
        <v>1674</v>
      </c>
      <c r="O4675" s="153" t="s">
        <v>548</v>
      </c>
    </row>
    <row r="4676" spans="11:15">
      <c r="K4676" s="153" t="s">
        <v>1674</v>
      </c>
      <c r="O4676" s="153" t="s">
        <v>1374</v>
      </c>
    </row>
    <row r="4677" spans="11:15">
      <c r="K4677" s="153" t="s">
        <v>1674</v>
      </c>
      <c r="O4677" s="153" t="s">
        <v>553</v>
      </c>
    </row>
    <row r="4678" spans="11:15">
      <c r="K4678" s="153" t="s">
        <v>1674</v>
      </c>
      <c r="O4678" s="153" t="s">
        <v>554</v>
      </c>
    </row>
    <row r="4679" spans="11:15">
      <c r="K4679" s="153" t="s">
        <v>1674</v>
      </c>
      <c r="O4679" s="153" t="s">
        <v>557</v>
      </c>
    </row>
    <row r="4680" spans="11:15">
      <c r="K4680" s="153" t="s">
        <v>1674</v>
      </c>
      <c r="O4680" s="153" t="s">
        <v>560</v>
      </c>
    </row>
    <row r="4681" spans="11:15">
      <c r="K4681" s="153" t="s">
        <v>1674</v>
      </c>
      <c r="O4681" s="153" t="s">
        <v>563</v>
      </c>
    </row>
    <row r="4682" spans="11:15">
      <c r="K4682" s="153" t="s">
        <v>1674</v>
      </c>
      <c r="O4682" s="153" t="s">
        <v>566</v>
      </c>
    </row>
    <row r="4683" spans="11:15">
      <c r="K4683" s="153" t="s">
        <v>1674</v>
      </c>
      <c r="O4683" s="153" t="s">
        <v>569</v>
      </c>
    </row>
    <row r="4684" spans="11:15">
      <c r="K4684" s="153" t="s">
        <v>1674</v>
      </c>
      <c r="O4684" s="153" t="s">
        <v>572</v>
      </c>
    </row>
    <row r="4685" spans="11:15">
      <c r="K4685" s="153" t="s">
        <v>1674</v>
      </c>
      <c r="O4685" s="153" t="s">
        <v>573</v>
      </c>
    </row>
    <row r="4686" spans="11:15">
      <c r="K4686" s="153" t="s">
        <v>1674</v>
      </c>
      <c r="O4686" s="153" t="s">
        <v>576</v>
      </c>
    </row>
    <row r="4687" spans="11:15">
      <c r="K4687" s="153" t="s">
        <v>1674</v>
      </c>
      <c r="O4687" s="153" t="s">
        <v>577</v>
      </c>
    </row>
    <row r="4688" spans="11:15">
      <c r="K4688" s="153" t="s">
        <v>1674</v>
      </c>
      <c r="O4688" s="153" t="s">
        <v>578</v>
      </c>
    </row>
    <row r="4689" spans="11:15">
      <c r="K4689" s="153" t="s">
        <v>1674</v>
      </c>
      <c r="O4689" s="153" t="s">
        <v>579</v>
      </c>
    </row>
    <row r="4690" spans="11:15">
      <c r="K4690" s="153" t="s">
        <v>1674</v>
      </c>
      <c r="O4690" s="153" t="s">
        <v>582</v>
      </c>
    </row>
    <row r="4691" spans="11:15">
      <c r="K4691" s="153" t="s">
        <v>1674</v>
      </c>
      <c r="O4691" s="153" t="s">
        <v>585</v>
      </c>
    </row>
    <row r="4692" spans="11:15">
      <c r="K4692" s="153" t="s">
        <v>1674</v>
      </c>
      <c r="O4692" s="153" t="s">
        <v>588</v>
      </c>
    </row>
    <row r="4693" spans="11:15">
      <c r="K4693" s="153" t="s">
        <v>1674</v>
      </c>
      <c r="O4693" s="153" t="s">
        <v>591</v>
      </c>
    </row>
    <row r="4694" spans="11:15">
      <c r="K4694" s="153" t="s">
        <v>1674</v>
      </c>
      <c r="O4694" s="153" t="s">
        <v>1430</v>
      </c>
    </row>
    <row r="4695" spans="11:15">
      <c r="K4695" s="153" t="s">
        <v>1674</v>
      </c>
      <c r="O4695" s="153" t="s">
        <v>596</v>
      </c>
    </row>
    <row r="4696" spans="11:15">
      <c r="K4696" s="153" t="s">
        <v>1674</v>
      </c>
      <c r="O4696" s="153" t="s">
        <v>597</v>
      </c>
    </row>
    <row r="4697" spans="11:15">
      <c r="K4697" s="153" t="s">
        <v>1674</v>
      </c>
      <c r="O4697" s="153" t="s">
        <v>600</v>
      </c>
    </row>
    <row r="4698" spans="11:15">
      <c r="K4698" s="153" t="s">
        <v>1674</v>
      </c>
      <c r="O4698" s="153" t="s">
        <v>603</v>
      </c>
    </row>
    <row r="4699" spans="11:15">
      <c r="K4699" s="153" t="s">
        <v>1674</v>
      </c>
      <c r="O4699" s="153" t="s">
        <v>606</v>
      </c>
    </row>
    <row r="4700" spans="11:15">
      <c r="K4700" s="153" t="s">
        <v>1674</v>
      </c>
      <c r="O4700" s="153" t="s">
        <v>609</v>
      </c>
    </row>
    <row r="4701" spans="11:15">
      <c r="K4701" s="153" t="s">
        <v>1674</v>
      </c>
      <c r="O4701" s="153" t="s">
        <v>612</v>
      </c>
    </row>
    <row r="4702" spans="11:15">
      <c r="K4702" s="153" t="s">
        <v>1674</v>
      </c>
      <c r="O4702" s="153" t="s">
        <v>615</v>
      </c>
    </row>
    <row r="4703" spans="11:15">
      <c r="K4703" s="153" t="s">
        <v>1674</v>
      </c>
      <c r="O4703" s="153" t="s">
        <v>616</v>
      </c>
    </row>
    <row r="4704" spans="11:15">
      <c r="K4704" s="153" t="s">
        <v>1674</v>
      </c>
      <c r="O4704" s="153" t="s">
        <v>619</v>
      </c>
    </row>
    <row r="4705" spans="11:15">
      <c r="K4705" s="153" t="s">
        <v>1674</v>
      </c>
      <c r="O4705" s="153" t="s">
        <v>620</v>
      </c>
    </row>
    <row r="4706" spans="11:15">
      <c r="K4706" s="153" t="s">
        <v>1674</v>
      </c>
      <c r="O4706" s="153" t="s">
        <v>622</v>
      </c>
    </row>
    <row r="4707" spans="11:15">
      <c r="K4707" s="153" t="s">
        <v>1674</v>
      </c>
      <c r="O4707" s="153" t="s">
        <v>623</v>
      </c>
    </row>
    <row r="4708" spans="11:15">
      <c r="K4708" s="153" t="s">
        <v>1674</v>
      </c>
      <c r="O4708" s="153" t="s">
        <v>626</v>
      </c>
    </row>
    <row r="4709" spans="11:15">
      <c r="K4709" s="153" t="s">
        <v>1674</v>
      </c>
      <c r="O4709" s="153" t="s">
        <v>629</v>
      </c>
    </row>
    <row r="4710" spans="11:15">
      <c r="K4710" s="153" t="s">
        <v>1674</v>
      </c>
      <c r="O4710" s="153" t="s">
        <v>632</v>
      </c>
    </row>
    <row r="4711" spans="11:15">
      <c r="K4711" s="153" t="s">
        <v>1674</v>
      </c>
      <c r="O4711" s="153" t="s">
        <v>635</v>
      </c>
    </row>
    <row r="4712" spans="11:15">
      <c r="K4712" s="153" t="s">
        <v>1674</v>
      </c>
      <c r="O4712" s="153" t="s">
        <v>638</v>
      </c>
    </row>
    <row r="4713" spans="11:15">
      <c r="K4713" s="153" t="s">
        <v>1674</v>
      </c>
      <c r="O4713" s="153" t="s">
        <v>641</v>
      </c>
    </row>
    <row r="4714" spans="11:15">
      <c r="K4714" s="153" t="s">
        <v>1674</v>
      </c>
      <c r="O4714" s="153" t="s">
        <v>642</v>
      </c>
    </row>
    <row r="4715" spans="11:15">
      <c r="K4715" s="153" t="s">
        <v>1674</v>
      </c>
      <c r="O4715" s="153" t="s">
        <v>645</v>
      </c>
    </row>
    <row r="4716" spans="11:15">
      <c r="K4716" s="153" t="s">
        <v>1674</v>
      </c>
      <c r="O4716" s="153" t="s">
        <v>648</v>
      </c>
    </row>
    <row r="4717" spans="11:15">
      <c r="K4717" s="153" t="s">
        <v>1674</v>
      </c>
      <c r="O4717" s="153" t="s">
        <v>651</v>
      </c>
    </row>
    <row r="4718" spans="11:15">
      <c r="K4718" s="153" t="s">
        <v>1674</v>
      </c>
      <c r="O4718" s="153" t="s">
        <v>654</v>
      </c>
    </row>
    <row r="4719" spans="11:15">
      <c r="K4719" s="153" t="s">
        <v>1674</v>
      </c>
      <c r="O4719" s="153" t="s">
        <v>657</v>
      </c>
    </row>
    <row r="4720" spans="11:15">
      <c r="K4720" s="153" t="s">
        <v>1674</v>
      </c>
      <c r="O4720" s="153" t="s">
        <v>660</v>
      </c>
    </row>
    <row r="4721" spans="11:15">
      <c r="K4721" s="153" t="s">
        <v>1674</v>
      </c>
      <c r="O4721" s="153" t="s">
        <v>661</v>
      </c>
    </row>
    <row r="4722" spans="11:15">
      <c r="K4722" s="153" t="s">
        <v>1674</v>
      </c>
      <c r="O4722" s="153" t="s">
        <v>664</v>
      </c>
    </row>
    <row r="4723" spans="11:15">
      <c r="K4723" s="153" t="s">
        <v>1674</v>
      </c>
      <c r="O4723" s="153" t="s">
        <v>667</v>
      </c>
    </row>
    <row r="4724" spans="11:15">
      <c r="K4724" s="153" t="s">
        <v>1674</v>
      </c>
      <c r="O4724" s="153" t="s">
        <v>668</v>
      </c>
    </row>
    <row r="4725" spans="11:15">
      <c r="K4725" s="153" t="s">
        <v>1674</v>
      </c>
      <c r="O4725" s="153" t="s">
        <v>671</v>
      </c>
    </row>
    <row r="4726" spans="11:15">
      <c r="K4726" s="153" t="s">
        <v>1674</v>
      </c>
      <c r="O4726" s="153" t="s">
        <v>672</v>
      </c>
    </row>
    <row r="4727" spans="11:15">
      <c r="K4727" s="153" t="s">
        <v>1674</v>
      </c>
      <c r="O4727" s="153" t="s">
        <v>673</v>
      </c>
    </row>
    <row r="4728" spans="11:15">
      <c r="K4728" s="153" t="s">
        <v>1674</v>
      </c>
      <c r="O4728" s="153" t="s">
        <v>676</v>
      </c>
    </row>
    <row r="4729" spans="11:15">
      <c r="K4729" s="153" t="s">
        <v>1674</v>
      </c>
      <c r="O4729" s="153" t="s">
        <v>679</v>
      </c>
    </row>
    <row r="4730" spans="11:15">
      <c r="K4730" s="153" t="s">
        <v>1674</v>
      </c>
      <c r="O4730" s="153" t="s">
        <v>682</v>
      </c>
    </row>
    <row r="4731" spans="11:15">
      <c r="K4731" s="153" t="s">
        <v>1674</v>
      </c>
      <c r="O4731" s="153" t="s">
        <v>685</v>
      </c>
    </row>
    <row r="4732" spans="11:15">
      <c r="K4732" s="153" t="s">
        <v>1674</v>
      </c>
      <c r="O4732" s="153" t="s">
        <v>688</v>
      </c>
    </row>
    <row r="4733" spans="11:15">
      <c r="K4733" s="153" t="s">
        <v>1674</v>
      </c>
      <c r="O4733" s="153" t="s">
        <v>691</v>
      </c>
    </row>
    <row r="4734" spans="11:15">
      <c r="K4734" s="153" t="s">
        <v>1674</v>
      </c>
      <c r="O4734" s="153" t="s">
        <v>692</v>
      </c>
    </row>
    <row r="4735" spans="11:15">
      <c r="K4735" s="153" t="s">
        <v>1674</v>
      </c>
      <c r="O4735" s="153" t="s">
        <v>695</v>
      </c>
    </row>
    <row r="4736" spans="11:15">
      <c r="K4736" s="153" t="s">
        <v>1674</v>
      </c>
      <c r="O4736" s="153" t="s">
        <v>698</v>
      </c>
    </row>
    <row r="4737" spans="11:15">
      <c r="K4737" s="153" t="s">
        <v>1674</v>
      </c>
      <c r="O4737" s="153" t="s">
        <v>701</v>
      </c>
    </row>
    <row r="4738" spans="11:15">
      <c r="K4738" s="153" t="s">
        <v>1674</v>
      </c>
      <c r="O4738" s="153" t="s">
        <v>704</v>
      </c>
    </row>
    <row r="4739" spans="11:15">
      <c r="K4739" s="153" t="s">
        <v>1674</v>
      </c>
      <c r="O4739" s="153" t="s">
        <v>707</v>
      </c>
    </row>
    <row r="4740" spans="11:15">
      <c r="K4740" s="153" t="s">
        <v>1674</v>
      </c>
      <c r="O4740" s="153" t="s">
        <v>710</v>
      </c>
    </row>
    <row r="4741" spans="11:15">
      <c r="K4741" s="153" t="s">
        <v>1674</v>
      </c>
      <c r="O4741" s="153" t="s">
        <v>711</v>
      </c>
    </row>
    <row r="4742" spans="11:15">
      <c r="K4742" s="153" t="s">
        <v>1674</v>
      </c>
      <c r="O4742" s="153" t="s">
        <v>714</v>
      </c>
    </row>
    <row r="4743" spans="11:15">
      <c r="K4743" s="153" t="s">
        <v>1674</v>
      </c>
      <c r="O4743" s="153" t="s">
        <v>717</v>
      </c>
    </row>
    <row r="4744" spans="11:15">
      <c r="K4744" s="153" t="s">
        <v>1674</v>
      </c>
      <c r="O4744" s="153" t="s">
        <v>718</v>
      </c>
    </row>
    <row r="4745" spans="11:15">
      <c r="K4745" s="153" t="s">
        <v>1674</v>
      </c>
      <c r="O4745" s="153" t="s">
        <v>721</v>
      </c>
    </row>
    <row r="4746" spans="11:15">
      <c r="K4746" s="153" t="s">
        <v>1674</v>
      </c>
      <c r="O4746" s="153" t="s">
        <v>722</v>
      </c>
    </row>
    <row r="4747" spans="11:15">
      <c r="K4747" s="153" t="s">
        <v>1674</v>
      </c>
      <c r="O4747" s="153" t="s">
        <v>723</v>
      </c>
    </row>
    <row r="4748" spans="11:15">
      <c r="K4748" s="153" t="s">
        <v>1674</v>
      </c>
      <c r="O4748" s="153" t="s">
        <v>726</v>
      </c>
    </row>
    <row r="4749" spans="11:15">
      <c r="K4749" s="153" t="s">
        <v>1674</v>
      </c>
      <c r="O4749" s="153" t="s">
        <v>729</v>
      </c>
    </row>
    <row r="4750" spans="11:15">
      <c r="K4750" s="153" t="s">
        <v>1674</v>
      </c>
      <c r="O4750" s="153" t="s">
        <v>732</v>
      </c>
    </row>
    <row r="4751" spans="11:15">
      <c r="K4751" s="153" t="s">
        <v>1674</v>
      </c>
      <c r="O4751" s="153" t="s">
        <v>735</v>
      </c>
    </row>
    <row r="4752" spans="11:15">
      <c r="K4752" s="153" t="s">
        <v>1674</v>
      </c>
      <c r="O4752" s="153" t="s">
        <v>738</v>
      </c>
    </row>
    <row r="4753" spans="11:15">
      <c r="K4753" s="153" t="s">
        <v>1674</v>
      </c>
      <c r="O4753" s="153" t="s">
        <v>741</v>
      </c>
    </row>
    <row r="4754" spans="11:15">
      <c r="K4754" s="153" t="s">
        <v>1674</v>
      </c>
      <c r="O4754" s="153" t="s">
        <v>742</v>
      </c>
    </row>
    <row r="4755" spans="11:15">
      <c r="K4755" s="153" t="s">
        <v>1674</v>
      </c>
      <c r="O4755" s="153" t="s">
        <v>745</v>
      </c>
    </row>
    <row r="4756" spans="11:15">
      <c r="K4756" s="153" t="s">
        <v>1674</v>
      </c>
      <c r="O4756" s="153" t="s">
        <v>748</v>
      </c>
    </row>
    <row r="4757" spans="11:15">
      <c r="K4757" s="153" t="s">
        <v>1674</v>
      </c>
      <c r="O4757" s="153" t="s">
        <v>751</v>
      </c>
    </row>
    <row r="4758" spans="11:15">
      <c r="K4758" s="153" t="s">
        <v>1674</v>
      </c>
      <c r="O4758" s="153" t="s">
        <v>754</v>
      </c>
    </row>
    <row r="4759" spans="11:15">
      <c r="K4759" s="153" t="s">
        <v>1674</v>
      </c>
      <c r="O4759" s="153" t="s">
        <v>757</v>
      </c>
    </row>
    <row r="4760" spans="11:15">
      <c r="K4760" s="153" t="s">
        <v>1674</v>
      </c>
      <c r="O4760" s="153" t="s">
        <v>0</v>
      </c>
    </row>
    <row r="4761" spans="11:15">
      <c r="K4761" s="153" t="s">
        <v>1674</v>
      </c>
      <c r="O4761" s="153" t="s">
        <v>1</v>
      </c>
    </row>
    <row r="4762" spans="11:15">
      <c r="K4762" s="153" t="s">
        <v>1674</v>
      </c>
      <c r="O4762" s="153" t="s">
        <v>4</v>
      </c>
    </row>
    <row r="4763" spans="11:15">
      <c r="K4763" s="153" t="s">
        <v>1674</v>
      </c>
      <c r="O4763" s="153" t="s">
        <v>7</v>
      </c>
    </row>
    <row r="4764" spans="11:15">
      <c r="K4764" s="153" t="s">
        <v>1674</v>
      </c>
      <c r="O4764" s="153" t="s">
        <v>8</v>
      </c>
    </row>
    <row r="4765" spans="11:15">
      <c r="K4765" s="153" t="s">
        <v>1674</v>
      </c>
      <c r="O4765" s="153" t="s">
        <v>11</v>
      </c>
    </row>
    <row r="4766" spans="11:15">
      <c r="K4766" s="153" t="s">
        <v>1674</v>
      </c>
      <c r="O4766" s="153" t="s">
        <v>12</v>
      </c>
    </row>
    <row r="4767" spans="11:15">
      <c r="K4767" s="153" t="s">
        <v>1674</v>
      </c>
      <c r="O4767" s="153" t="s">
        <v>13</v>
      </c>
    </row>
    <row r="4768" spans="11:15">
      <c r="K4768" s="153" t="s">
        <v>1674</v>
      </c>
      <c r="O4768" s="153" t="s">
        <v>16</v>
      </c>
    </row>
    <row r="4769" spans="11:15">
      <c r="K4769" s="153" t="s">
        <v>1674</v>
      </c>
      <c r="O4769" s="153" t="s">
        <v>19</v>
      </c>
    </row>
    <row r="4770" spans="11:15">
      <c r="K4770" s="153" t="s">
        <v>1674</v>
      </c>
      <c r="O4770" s="153" t="s">
        <v>20</v>
      </c>
    </row>
    <row r="4771" spans="11:15">
      <c r="K4771" s="153" t="s">
        <v>1674</v>
      </c>
      <c r="O4771" s="153" t="s">
        <v>23</v>
      </c>
    </row>
    <row r="4772" spans="11:15">
      <c r="K4772" s="153" t="s">
        <v>1674</v>
      </c>
      <c r="O4772" s="153" t="s">
        <v>25</v>
      </c>
    </row>
    <row r="4773" spans="11:15">
      <c r="K4773" s="153" t="s">
        <v>1674</v>
      </c>
      <c r="O4773" s="153" t="s">
        <v>27</v>
      </c>
    </row>
    <row r="4774" spans="11:15">
      <c r="K4774" s="153" t="s">
        <v>1674</v>
      </c>
      <c r="O4774" s="153" t="s">
        <v>29</v>
      </c>
    </row>
    <row r="4775" spans="11:15">
      <c r="K4775" s="153" t="s">
        <v>1674</v>
      </c>
      <c r="O4775" s="153" t="s">
        <v>31</v>
      </c>
    </row>
    <row r="4776" spans="11:15">
      <c r="K4776" s="153" t="s">
        <v>1674</v>
      </c>
      <c r="O4776" s="153" t="s">
        <v>32</v>
      </c>
    </row>
    <row r="4777" spans="11:15">
      <c r="K4777" s="153" t="s">
        <v>1674</v>
      </c>
      <c r="O4777" s="153" t="s">
        <v>34</v>
      </c>
    </row>
    <row r="4778" spans="11:15">
      <c r="K4778" s="153" t="s">
        <v>1674</v>
      </c>
      <c r="O4778" s="153" t="s">
        <v>36</v>
      </c>
    </row>
    <row r="4779" spans="11:15">
      <c r="K4779" s="153" t="s">
        <v>1674</v>
      </c>
      <c r="O4779" s="153" t="s">
        <v>38</v>
      </c>
    </row>
    <row r="4780" spans="11:15">
      <c r="K4780" s="153" t="s">
        <v>1674</v>
      </c>
      <c r="O4780" s="153" t="s">
        <v>40</v>
      </c>
    </row>
    <row r="4781" spans="11:15">
      <c r="K4781" s="153" t="s">
        <v>1674</v>
      </c>
      <c r="O4781" s="153" t="s">
        <v>42</v>
      </c>
    </row>
    <row r="4782" spans="11:15">
      <c r="K4782" s="153" t="s">
        <v>1674</v>
      </c>
      <c r="O4782" s="153" t="s">
        <v>44</v>
      </c>
    </row>
    <row r="4783" spans="11:15">
      <c r="K4783" s="153" t="s">
        <v>1674</v>
      </c>
      <c r="O4783" s="153" t="s">
        <v>45</v>
      </c>
    </row>
    <row r="4784" spans="11:15">
      <c r="K4784" s="153" t="s">
        <v>1674</v>
      </c>
      <c r="O4784" s="153" t="s">
        <v>47</v>
      </c>
    </row>
    <row r="4785" spans="11:15">
      <c r="K4785" s="153" t="s">
        <v>1674</v>
      </c>
      <c r="O4785" s="153" t="s">
        <v>49</v>
      </c>
    </row>
    <row r="4786" spans="11:15">
      <c r="K4786" s="153" t="s">
        <v>1674</v>
      </c>
      <c r="O4786" s="153" t="s">
        <v>51</v>
      </c>
    </row>
    <row r="4787" spans="11:15">
      <c r="K4787" s="153" t="s">
        <v>1674</v>
      </c>
      <c r="O4787" s="153" t="s">
        <v>53</v>
      </c>
    </row>
    <row r="4788" spans="11:15">
      <c r="K4788" s="153" t="s">
        <v>1674</v>
      </c>
      <c r="O4788" s="153" t="s">
        <v>55</v>
      </c>
    </row>
    <row r="4789" spans="11:15">
      <c r="K4789" s="153" t="s">
        <v>1674</v>
      </c>
      <c r="O4789" s="153" t="s">
        <v>56</v>
      </c>
    </row>
    <row r="4790" spans="11:15">
      <c r="K4790" s="153" t="s">
        <v>1674</v>
      </c>
      <c r="O4790" s="153" t="s">
        <v>58</v>
      </c>
    </row>
    <row r="4791" spans="11:15">
      <c r="K4791" s="153" t="s">
        <v>1674</v>
      </c>
      <c r="O4791" s="153" t="s">
        <v>60</v>
      </c>
    </row>
    <row r="4792" spans="11:15">
      <c r="O4792" s="153" t="s">
        <v>812</v>
      </c>
    </row>
    <row r="4793" spans="11:15">
      <c r="O4793" s="153" t="s">
        <v>815</v>
      </c>
    </row>
    <row r="4794" spans="11:15">
      <c r="O4794" s="153" t="s">
        <v>818</v>
      </c>
    </row>
    <row r="4795" spans="11:15">
      <c r="K4795" s="153" t="s">
        <v>1776</v>
      </c>
      <c r="O4795" s="153" t="s">
        <v>824</v>
      </c>
    </row>
    <row r="4796" spans="11:15">
      <c r="K4796" s="153" t="s">
        <v>1674</v>
      </c>
      <c r="O4796" s="153" t="s">
        <v>829</v>
      </c>
    </row>
    <row r="4797" spans="11:15">
      <c r="K4797" s="153" t="s">
        <v>1776</v>
      </c>
      <c r="O4797" s="153" t="s">
        <v>833</v>
      </c>
    </row>
    <row r="4798" spans="11:15">
      <c r="K4798" s="153" t="s">
        <v>1674</v>
      </c>
      <c r="O4798" s="153" t="s">
        <v>837</v>
      </c>
    </row>
    <row r="4799" spans="11:15">
      <c r="K4799" s="153" t="s">
        <v>1776</v>
      </c>
      <c r="O4799" s="153" t="s">
        <v>842</v>
      </c>
    </row>
    <row r="4800" spans="11:15">
      <c r="K4800" s="153" t="s">
        <v>1776</v>
      </c>
      <c r="O4800" s="153" t="s">
        <v>846</v>
      </c>
    </row>
    <row r="4801" spans="10:15">
      <c r="K4801" s="153" t="s">
        <v>1776</v>
      </c>
      <c r="O4801" s="153" t="s">
        <v>850</v>
      </c>
    </row>
    <row r="4802" spans="10:15">
      <c r="K4802" s="153" t="s">
        <v>1674</v>
      </c>
      <c r="O4802" s="153" t="s">
        <v>854</v>
      </c>
    </row>
    <row r="4803" spans="10:15">
      <c r="K4803" s="153" t="s">
        <v>1776</v>
      </c>
      <c r="O4803" s="153" t="s">
        <v>858</v>
      </c>
    </row>
    <row r="4804" spans="10:15">
      <c r="K4804" s="153" t="s">
        <v>1674</v>
      </c>
      <c r="O4804" s="153" t="s">
        <v>862</v>
      </c>
    </row>
    <row r="4805" spans="10:15">
      <c r="K4805" s="153" t="s">
        <v>1776</v>
      </c>
      <c r="O4805" s="153" t="s">
        <v>866</v>
      </c>
    </row>
    <row r="4806" spans="10:15">
      <c r="K4806" s="153" t="s">
        <v>1674</v>
      </c>
      <c r="O4806" s="153" t="s">
        <v>870</v>
      </c>
    </row>
    <row r="4807" spans="10:15">
      <c r="K4807" s="153" t="s">
        <v>1776</v>
      </c>
      <c r="O4807" s="153" t="s">
        <v>873</v>
      </c>
    </row>
    <row r="4808" spans="10:15">
      <c r="K4808" s="153" t="s">
        <v>1674</v>
      </c>
      <c r="O4808" s="153" t="s">
        <v>877</v>
      </c>
    </row>
    <row r="4809" spans="10:15">
      <c r="K4809" s="153" t="s">
        <v>1776</v>
      </c>
      <c r="O4809" s="153" t="s">
        <v>881</v>
      </c>
    </row>
    <row r="4810" spans="10:15">
      <c r="K4810" s="153" t="s">
        <v>1674</v>
      </c>
      <c r="O4810" s="153" t="s">
        <v>885</v>
      </c>
    </row>
    <row r="4811" spans="10:15">
      <c r="J4811" s="576"/>
      <c r="K4811" s="153" t="s">
        <v>1674</v>
      </c>
      <c r="O4811" s="153" t="s">
        <v>890</v>
      </c>
    </row>
    <row r="4812" spans="10:15">
      <c r="J4812" s="576"/>
      <c r="K4812" s="153" t="s">
        <v>1674</v>
      </c>
      <c r="O4812" s="153" t="s">
        <v>894</v>
      </c>
    </row>
    <row r="4813" spans="10:15">
      <c r="J4813" s="576"/>
      <c r="K4813" s="153" t="s">
        <v>1674</v>
      </c>
      <c r="O4813" s="153" t="s">
        <v>898</v>
      </c>
    </row>
    <row r="4814" spans="10:15">
      <c r="J4814" s="576"/>
      <c r="K4814" s="153" t="s">
        <v>1674</v>
      </c>
      <c r="O4814" s="153" t="s">
        <v>902</v>
      </c>
    </row>
    <row r="4815" spans="10:15">
      <c r="J4815" s="576"/>
      <c r="K4815" s="153" t="s">
        <v>1674</v>
      </c>
      <c r="O4815" s="153" t="s">
        <v>906</v>
      </c>
    </row>
    <row r="4816" spans="10:15">
      <c r="J4816" s="576"/>
      <c r="K4816" s="153" t="s">
        <v>1674</v>
      </c>
      <c r="O4816" s="153" t="s">
        <v>910</v>
      </c>
    </row>
    <row r="4817" spans="10:15">
      <c r="J4817" s="576"/>
      <c r="K4817" s="153" t="s">
        <v>1674</v>
      </c>
      <c r="O4817" s="153" t="s">
        <v>914</v>
      </c>
    </row>
    <row r="4818" spans="10:15">
      <c r="J4818" s="576"/>
      <c r="K4818" s="153" t="s">
        <v>1674</v>
      </c>
      <c r="O4818" s="153" t="s">
        <v>919</v>
      </c>
    </row>
    <row r="4819" spans="10:15">
      <c r="J4819" s="576"/>
      <c r="K4819" s="153" t="s">
        <v>1674</v>
      </c>
      <c r="O4819" s="153" t="s">
        <v>923</v>
      </c>
    </row>
    <row r="4820" spans="10:15">
      <c r="J4820" s="576"/>
      <c r="K4820" s="153" t="s">
        <v>1674</v>
      </c>
      <c r="O4820" s="153" t="s">
        <v>928</v>
      </c>
    </row>
    <row r="4821" spans="10:15">
      <c r="J4821" s="576"/>
      <c r="K4821" s="153" t="s">
        <v>1674</v>
      </c>
      <c r="O4821" s="153" t="s">
        <v>934</v>
      </c>
    </row>
    <row r="4822" spans="10:15">
      <c r="J4822" s="576"/>
      <c r="K4822" s="153" t="s">
        <v>1674</v>
      </c>
      <c r="O4822" s="153" t="s">
        <v>938</v>
      </c>
    </row>
    <row r="4823" spans="10:15">
      <c r="J4823" s="576"/>
      <c r="K4823" s="153" t="s">
        <v>1674</v>
      </c>
      <c r="O4823" s="153" t="s">
        <v>942</v>
      </c>
    </row>
    <row r="4824" spans="10:15">
      <c r="J4824" s="576"/>
      <c r="K4824" s="153" t="s">
        <v>1674</v>
      </c>
      <c r="O4824" s="153" t="s">
        <v>947</v>
      </c>
    </row>
    <row r="4825" spans="10:15">
      <c r="J4825" s="576"/>
      <c r="K4825" s="153" t="s">
        <v>1674</v>
      </c>
      <c r="O4825" s="153" t="s">
        <v>951</v>
      </c>
    </row>
    <row r="4826" spans="10:15">
      <c r="J4826" s="576"/>
      <c r="K4826" s="153" t="s">
        <v>1674</v>
      </c>
      <c r="O4826" s="153" t="s">
        <v>955</v>
      </c>
    </row>
    <row r="4827" spans="10:15">
      <c r="K4827" s="153" t="s">
        <v>1674</v>
      </c>
      <c r="O4827" s="153" t="s">
        <v>960</v>
      </c>
    </row>
    <row r="4828" spans="10:15">
      <c r="K4828" s="153" t="s">
        <v>1674</v>
      </c>
      <c r="O4828" s="153" t="s">
        <v>964</v>
      </c>
    </row>
    <row r="4829" spans="10:15">
      <c r="K4829" s="153" t="s">
        <v>1674</v>
      </c>
      <c r="O4829" s="153" t="s">
        <v>968</v>
      </c>
    </row>
    <row r="4830" spans="10:15">
      <c r="K4830" s="153" t="s">
        <v>1674</v>
      </c>
      <c r="O4830" s="153" t="s">
        <v>973</v>
      </c>
    </row>
    <row r="4831" spans="10:15">
      <c r="K4831" s="153" t="s">
        <v>1674</v>
      </c>
      <c r="O4831" s="153" t="s">
        <v>979</v>
      </c>
    </row>
    <row r="4832" spans="10:15">
      <c r="K4832" s="153" t="s">
        <v>1674</v>
      </c>
      <c r="O4832" s="153" t="s">
        <v>983</v>
      </c>
    </row>
    <row r="4833" spans="11:15">
      <c r="K4833" s="153" t="s">
        <v>1674</v>
      </c>
      <c r="O4833" s="153" t="s">
        <v>987</v>
      </c>
    </row>
    <row r="4834" spans="11:15">
      <c r="K4834" s="153" t="s">
        <v>1674</v>
      </c>
      <c r="O4834" s="153" t="s">
        <v>992</v>
      </c>
    </row>
    <row r="4835" spans="11:15">
      <c r="K4835" s="153" t="s">
        <v>1674</v>
      </c>
      <c r="O4835" s="153" t="s">
        <v>996</v>
      </c>
    </row>
    <row r="4836" spans="11:15">
      <c r="K4836" s="153" t="s">
        <v>1674</v>
      </c>
      <c r="O4836" s="153" t="s">
        <v>1000</v>
      </c>
    </row>
    <row r="4837" spans="11:15">
      <c r="K4837" s="153" t="s">
        <v>1674</v>
      </c>
      <c r="O4837" s="153" t="s">
        <v>1005</v>
      </c>
    </row>
    <row r="4838" spans="11:15">
      <c r="K4838" s="153" t="s">
        <v>1674</v>
      </c>
      <c r="O4838" s="153" t="s">
        <v>1009</v>
      </c>
    </row>
    <row r="4839" spans="11:15">
      <c r="K4839" s="153" t="s">
        <v>1674</v>
      </c>
      <c r="O4839" s="153" t="s">
        <v>1013</v>
      </c>
    </row>
    <row r="4840" spans="11:15">
      <c r="K4840" s="153" t="s">
        <v>1674</v>
      </c>
      <c r="O4840" s="153" t="s">
        <v>1019</v>
      </c>
    </row>
    <row r="4841" spans="11:15">
      <c r="K4841" s="153" t="s">
        <v>1674</v>
      </c>
      <c r="O4841" s="153" t="s">
        <v>1023</v>
      </c>
    </row>
    <row r="4842" spans="11:15">
      <c r="K4842" s="153" t="s">
        <v>1674</v>
      </c>
      <c r="O4842" s="153" t="s">
        <v>1027</v>
      </c>
    </row>
    <row r="4843" spans="11:15">
      <c r="K4843" s="153" t="s">
        <v>1674</v>
      </c>
      <c r="O4843" s="153" t="s">
        <v>1031</v>
      </c>
    </row>
    <row r="4844" spans="11:15">
      <c r="K4844" s="153" t="s">
        <v>1674</v>
      </c>
      <c r="O4844" s="153" t="s">
        <v>1033</v>
      </c>
    </row>
    <row r="4845" spans="11:15">
      <c r="K4845" s="153" t="s">
        <v>1674</v>
      </c>
      <c r="O4845" s="153" t="s">
        <v>1035</v>
      </c>
    </row>
    <row r="4846" spans="11:15">
      <c r="K4846" s="153" t="s">
        <v>1674</v>
      </c>
      <c r="O4846" s="153" t="s">
        <v>1038</v>
      </c>
    </row>
    <row r="4847" spans="11:15">
      <c r="K4847" s="153" t="s">
        <v>1674</v>
      </c>
      <c r="O4847" s="153" t="s">
        <v>1040</v>
      </c>
    </row>
    <row r="4848" spans="11:15">
      <c r="K4848" s="153" t="s">
        <v>1674</v>
      </c>
      <c r="O4848" s="153" t="s">
        <v>1042</v>
      </c>
    </row>
    <row r="4849" spans="11:15">
      <c r="K4849" s="153" t="s">
        <v>1674</v>
      </c>
      <c r="O4849" s="153" t="s">
        <v>1044</v>
      </c>
    </row>
    <row r="4850" spans="11:15">
      <c r="K4850" s="153" t="s">
        <v>1674</v>
      </c>
      <c r="O4850" s="153" t="s">
        <v>1048</v>
      </c>
    </row>
    <row r="4851" spans="11:15">
      <c r="K4851" s="153" t="s">
        <v>1674</v>
      </c>
      <c r="O4851" s="153" t="s">
        <v>1052</v>
      </c>
    </row>
    <row r="4852" spans="11:15">
      <c r="K4852" s="153" t="s">
        <v>1674</v>
      </c>
      <c r="O4852" s="153" t="s">
        <v>1056</v>
      </c>
    </row>
    <row r="4853" spans="11:15">
      <c r="K4853" s="153" t="s">
        <v>1674</v>
      </c>
      <c r="O4853" s="153" t="s">
        <v>1060</v>
      </c>
    </row>
    <row r="4854" spans="11:15">
      <c r="K4854" s="153" t="s">
        <v>1674</v>
      </c>
      <c r="O4854" s="153" t="s">
        <v>1064</v>
      </c>
    </row>
    <row r="4855" spans="11:15">
      <c r="K4855" s="153" t="s">
        <v>1674</v>
      </c>
      <c r="O4855" s="153" t="s">
        <v>1067</v>
      </c>
    </row>
    <row r="4856" spans="11:15">
      <c r="K4856" s="153" t="s">
        <v>1674</v>
      </c>
      <c r="O4856" s="153" t="s">
        <v>1071</v>
      </c>
    </row>
    <row r="4857" spans="11:15">
      <c r="K4857" s="153" t="s">
        <v>1674</v>
      </c>
      <c r="O4857" s="153" t="s">
        <v>1075</v>
      </c>
    </row>
    <row r="4858" spans="11:15">
      <c r="K4858" s="153" t="s">
        <v>1674</v>
      </c>
      <c r="O4858" s="153" t="s">
        <v>1078</v>
      </c>
    </row>
    <row r="4859" spans="11:15">
      <c r="K4859" s="153" t="s">
        <v>1674</v>
      </c>
      <c r="O4859" s="153" t="s">
        <v>1082</v>
      </c>
    </row>
    <row r="4860" spans="11:15">
      <c r="K4860" s="153" t="s">
        <v>1674</v>
      </c>
      <c r="O4860" s="153" t="s">
        <v>1086</v>
      </c>
    </row>
    <row r="4861" spans="11:15">
      <c r="K4861" s="153" t="s">
        <v>1674</v>
      </c>
      <c r="O4861" s="153" t="s">
        <v>1821</v>
      </c>
    </row>
    <row r="4862" spans="11:15">
      <c r="K4862" s="153" t="s">
        <v>1674</v>
      </c>
      <c r="O4862" s="153" t="s">
        <v>1822</v>
      </c>
    </row>
    <row r="4863" spans="11:15">
      <c r="K4863" s="153" t="s">
        <v>1674</v>
      </c>
      <c r="O4863" s="153" t="s">
        <v>1823</v>
      </c>
    </row>
    <row r="4864" spans="11:15">
      <c r="K4864" s="153" t="s">
        <v>1674</v>
      </c>
      <c r="O4864" s="153" t="s">
        <v>1824</v>
      </c>
    </row>
    <row r="4865" spans="11:15">
      <c r="K4865" s="153" t="s">
        <v>1674</v>
      </c>
      <c r="O4865" s="153" t="s">
        <v>1825</v>
      </c>
    </row>
    <row r="4866" spans="11:15">
      <c r="K4866" s="153" t="s">
        <v>1674</v>
      </c>
      <c r="O4866" s="153" t="s">
        <v>1826</v>
      </c>
    </row>
    <row r="4867" spans="11:15">
      <c r="K4867" s="153" t="s">
        <v>1674</v>
      </c>
      <c r="O4867" s="153" t="s">
        <v>1827</v>
      </c>
    </row>
    <row r="4868" spans="11:15">
      <c r="K4868" s="153" t="s">
        <v>1674</v>
      </c>
      <c r="O4868" s="153" t="s">
        <v>1828</v>
      </c>
    </row>
    <row r="4869" spans="11:15">
      <c r="K4869" s="153" t="s">
        <v>1674</v>
      </c>
      <c r="O4869" s="153" t="s">
        <v>1829</v>
      </c>
    </row>
    <row r="4870" spans="11:15">
      <c r="K4870" s="153" t="s">
        <v>1674</v>
      </c>
      <c r="O4870" s="153" t="s">
        <v>1830</v>
      </c>
    </row>
    <row r="4871" spans="11:15">
      <c r="K4871" s="153" t="s">
        <v>1674</v>
      </c>
      <c r="O4871" s="153" t="s">
        <v>1831</v>
      </c>
    </row>
    <row r="4872" spans="11:15">
      <c r="K4872" s="153" t="s">
        <v>1674</v>
      </c>
      <c r="O4872" s="153" t="s">
        <v>1832</v>
      </c>
    </row>
    <row r="4873" spans="11:15">
      <c r="K4873" s="153" t="s">
        <v>1674</v>
      </c>
      <c r="O4873" s="153" t="s">
        <v>1833</v>
      </c>
    </row>
    <row r="4874" spans="11:15">
      <c r="K4874" s="153" t="s">
        <v>1674</v>
      </c>
      <c r="O4874" s="153" t="s">
        <v>1834</v>
      </c>
    </row>
    <row r="4875" spans="11:15">
      <c r="K4875" s="153" t="s">
        <v>1674</v>
      </c>
      <c r="O4875" s="153" t="s">
        <v>1835</v>
      </c>
    </row>
    <row r="4876" spans="11:15">
      <c r="K4876" s="153" t="s">
        <v>1674</v>
      </c>
      <c r="O4876" s="153" t="s">
        <v>1836</v>
      </c>
    </row>
    <row r="4877" spans="11:15">
      <c r="K4877" s="153" t="s">
        <v>1674</v>
      </c>
      <c r="O4877" s="153" t="s">
        <v>1837</v>
      </c>
    </row>
    <row r="4878" spans="11:15">
      <c r="K4878" s="153" t="s">
        <v>1674</v>
      </c>
      <c r="O4878" s="153" t="s">
        <v>1838</v>
      </c>
    </row>
    <row r="4879" spans="11:15">
      <c r="K4879" s="153" t="s">
        <v>1674</v>
      </c>
      <c r="O4879" s="153" t="s">
        <v>1839</v>
      </c>
    </row>
    <row r="4880" spans="11:15">
      <c r="K4880" s="153" t="s">
        <v>1674</v>
      </c>
      <c r="O4880" s="153" t="s">
        <v>1840</v>
      </c>
    </row>
    <row r="4881" spans="11:15">
      <c r="K4881" s="153" t="s">
        <v>1674</v>
      </c>
      <c r="O4881" s="153" t="s">
        <v>1841</v>
      </c>
    </row>
    <row r="4882" spans="11:15">
      <c r="K4882" s="153" t="s">
        <v>1674</v>
      </c>
      <c r="O4882" s="153" t="s">
        <v>1842</v>
      </c>
    </row>
    <row r="4883" spans="11:15">
      <c r="K4883" s="153" t="s">
        <v>1674</v>
      </c>
      <c r="O4883" s="153" t="s">
        <v>1843</v>
      </c>
    </row>
    <row r="4884" spans="11:15">
      <c r="K4884" s="153" t="s">
        <v>1674</v>
      </c>
      <c r="O4884" s="153" t="s">
        <v>1844</v>
      </c>
    </row>
    <row r="4885" spans="11:15">
      <c r="K4885" s="153" t="s">
        <v>1674</v>
      </c>
      <c r="O4885" s="153" t="s">
        <v>1845</v>
      </c>
    </row>
    <row r="4886" spans="11:15">
      <c r="K4886" s="153" t="s">
        <v>1674</v>
      </c>
      <c r="O4886" s="153" t="s">
        <v>1846</v>
      </c>
    </row>
    <row r="4887" spans="11:15">
      <c r="K4887" s="153" t="s">
        <v>1674</v>
      </c>
      <c r="O4887" s="153" t="s">
        <v>1847</v>
      </c>
    </row>
    <row r="4888" spans="11:15">
      <c r="K4888" s="153" t="s">
        <v>1674</v>
      </c>
      <c r="O4888" s="153" t="s">
        <v>1848</v>
      </c>
    </row>
    <row r="4889" spans="11:15">
      <c r="K4889" s="153" t="s">
        <v>1674</v>
      </c>
      <c r="O4889" s="153" t="s">
        <v>1849</v>
      </c>
    </row>
    <row r="4890" spans="11:15">
      <c r="K4890" s="153" t="s">
        <v>1674</v>
      </c>
      <c r="O4890" s="153" t="s">
        <v>1850</v>
      </c>
    </row>
    <row r="4891" spans="11:15">
      <c r="K4891" s="153" t="s">
        <v>1674</v>
      </c>
      <c r="O4891" s="153" t="s">
        <v>1851</v>
      </c>
    </row>
    <row r="4892" spans="11:15">
      <c r="K4892" s="153" t="s">
        <v>1674</v>
      </c>
      <c r="O4892" s="153" t="s">
        <v>1852</v>
      </c>
    </row>
    <row r="4893" spans="11:15">
      <c r="K4893" s="153" t="s">
        <v>1674</v>
      </c>
      <c r="O4893" s="153" t="s">
        <v>1853</v>
      </c>
    </row>
    <row r="4894" spans="11:15">
      <c r="K4894" s="153" t="s">
        <v>1674</v>
      </c>
      <c r="O4894" s="153" t="s">
        <v>1854</v>
      </c>
    </row>
    <row r="4895" spans="11:15">
      <c r="K4895" s="153" t="s">
        <v>1674</v>
      </c>
      <c r="O4895" s="153" t="s">
        <v>1855</v>
      </c>
    </row>
    <row r="4896" spans="11:15">
      <c r="K4896" s="153" t="s">
        <v>1674</v>
      </c>
      <c r="O4896" s="153" t="s">
        <v>1856</v>
      </c>
    </row>
    <row r="4897" spans="11:15">
      <c r="K4897" s="153" t="s">
        <v>1674</v>
      </c>
      <c r="O4897" s="153" t="s">
        <v>1857</v>
      </c>
    </row>
    <row r="4898" spans="11:15">
      <c r="K4898" s="153" t="s">
        <v>1674</v>
      </c>
      <c r="O4898" s="153" t="s">
        <v>1858</v>
      </c>
    </row>
    <row r="4899" spans="11:15">
      <c r="K4899" s="153" t="s">
        <v>1674</v>
      </c>
      <c r="O4899" s="153" t="s">
        <v>1201</v>
      </c>
    </row>
    <row r="4900" spans="11:15">
      <c r="K4900" s="153" t="s">
        <v>1674</v>
      </c>
      <c r="O4900" s="153" t="s">
        <v>1204</v>
      </c>
    </row>
    <row r="4901" spans="11:15">
      <c r="K4901" s="153" t="s">
        <v>1674</v>
      </c>
      <c r="O4901" s="153" t="s">
        <v>1859</v>
      </c>
    </row>
    <row r="4902" spans="11:15">
      <c r="K4902" s="153" t="s">
        <v>1674</v>
      </c>
      <c r="O4902" s="153" t="s">
        <v>1860</v>
      </c>
    </row>
    <row r="4903" spans="11:15">
      <c r="K4903" s="153" t="s">
        <v>1674</v>
      </c>
      <c r="O4903" s="153" t="s">
        <v>1210</v>
      </c>
    </row>
    <row r="4904" spans="11:15">
      <c r="K4904" s="153" t="s">
        <v>1674</v>
      </c>
      <c r="O4904" s="153" t="s">
        <v>1213</v>
      </c>
    </row>
    <row r="4905" spans="11:15">
      <c r="K4905" s="153" t="s">
        <v>1674</v>
      </c>
      <c r="O4905" s="153" t="s">
        <v>1861</v>
      </c>
    </row>
    <row r="4906" spans="11:15">
      <c r="K4906" s="153" t="s">
        <v>1674</v>
      </c>
      <c r="O4906" s="153" t="s">
        <v>1862</v>
      </c>
    </row>
    <row r="4907" spans="11:15">
      <c r="K4907" s="153" t="s">
        <v>1674</v>
      </c>
      <c r="O4907" s="153" t="s">
        <v>1863</v>
      </c>
    </row>
    <row r="4908" spans="11:15">
      <c r="K4908" s="153" t="s">
        <v>1674</v>
      </c>
      <c r="O4908" s="153" t="s">
        <v>1864</v>
      </c>
    </row>
    <row r="4909" spans="11:15">
      <c r="K4909" s="153" t="s">
        <v>1674</v>
      </c>
      <c r="O4909" s="153" t="s">
        <v>1865</v>
      </c>
    </row>
    <row r="4910" spans="11:15">
      <c r="K4910" s="153" t="s">
        <v>1674</v>
      </c>
      <c r="O4910" s="153" t="s">
        <v>1866</v>
      </c>
    </row>
    <row r="4911" spans="11:15">
      <c r="K4911" s="153" t="s">
        <v>1674</v>
      </c>
      <c r="O4911" s="153" t="s">
        <v>1231</v>
      </c>
    </row>
    <row r="4912" spans="11:15">
      <c r="K4912" s="153" t="s">
        <v>1674</v>
      </c>
      <c r="O4912" s="153" t="s">
        <v>1867</v>
      </c>
    </row>
    <row r="4913" spans="11:15">
      <c r="K4913" s="153" t="s">
        <v>1674</v>
      </c>
      <c r="O4913" s="153" t="s">
        <v>1868</v>
      </c>
    </row>
    <row r="4914" spans="11:15">
      <c r="K4914" s="153" t="s">
        <v>1674</v>
      </c>
      <c r="O4914" s="153" t="s">
        <v>1869</v>
      </c>
    </row>
    <row r="4915" spans="11:15">
      <c r="K4915" s="153" t="s">
        <v>1674</v>
      </c>
      <c r="O4915" s="153" t="s">
        <v>1870</v>
      </c>
    </row>
    <row r="4916" spans="11:15">
      <c r="K4916" s="153" t="s">
        <v>1674</v>
      </c>
      <c r="O4916" s="153" t="s">
        <v>1871</v>
      </c>
    </row>
    <row r="4917" spans="11:15">
      <c r="K4917" s="153" t="s">
        <v>1674</v>
      </c>
      <c r="O4917" s="153" t="s">
        <v>1249</v>
      </c>
    </row>
    <row r="4918" spans="11:15">
      <c r="K4918" s="153" t="s">
        <v>1674</v>
      </c>
      <c r="O4918" s="153" t="s">
        <v>1251</v>
      </c>
    </row>
    <row r="4919" spans="11:15">
      <c r="K4919" s="153" t="s">
        <v>1674</v>
      </c>
      <c r="O4919" s="153" t="s">
        <v>1253</v>
      </c>
    </row>
    <row r="4920" spans="11:15">
      <c r="K4920" s="153" t="s">
        <v>1674</v>
      </c>
      <c r="O4920" s="153" t="s">
        <v>1872</v>
      </c>
    </row>
    <row r="4921" spans="11:15">
      <c r="K4921" s="153" t="s">
        <v>1674</v>
      </c>
      <c r="O4921" s="153" t="s">
        <v>1257</v>
      </c>
    </row>
    <row r="4922" spans="11:15">
      <c r="K4922" s="153" t="s">
        <v>1674</v>
      </c>
      <c r="O4922" s="153" t="s">
        <v>1261</v>
      </c>
    </row>
    <row r="4923" spans="11:15">
      <c r="K4923" s="153" t="s">
        <v>1674</v>
      </c>
      <c r="O4923" s="153" t="s">
        <v>1873</v>
      </c>
    </row>
    <row r="4924" spans="11:15">
      <c r="K4924" s="153" t="s">
        <v>1674</v>
      </c>
      <c r="O4924" s="153" t="s">
        <v>1874</v>
      </c>
    </row>
    <row r="4925" spans="11:15">
      <c r="K4925" s="153" t="s">
        <v>1674</v>
      </c>
      <c r="O4925" s="153" t="s">
        <v>1875</v>
      </c>
    </row>
    <row r="4926" spans="11:15">
      <c r="K4926" s="153" t="s">
        <v>1674</v>
      </c>
      <c r="O4926" s="153" t="s">
        <v>1876</v>
      </c>
    </row>
    <row r="4927" spans="11:15">
      <c r="K4927" s="153" t="s">
        <v>1674</v>
      </c>
      <c r="O4927" s="153" t="s">
        <v>1877</v>
      </c>
    </row>
    <row r="4928" spans="11:15">
      <c r="K4928" s="153" t="s">
        <v>1674</v>
      </c>
      <c r="O4928" s="153" t="s">
        <v>1878</v>
      </c>
    </row>
    <row r="4929" spans="11:15">
      <c r="K4929" s="153" t="s">
        <v>1674</v>
      </c>
      <c r="O4929" s="153" t="s">
        <v>1285</v>
      </c>
    </row>
    <row r="4930" spans="11:15">
      <c r="K4930" s="153" t="s">
        <v>1674</v>
      </c>
      <c r="O4930" s="153" t="s">
        <v>1879</v>
      </c>
    </row>
    <row r="4931" spans="11:15">
      <c r="K4931" s="153" t="s">
        <v>1674</v>
      </c>
      <c r="O4931" s="153" t="s">
        <v>1880</v>
      </c>
    </row>
    <row r="4932" spans="11:15">
      <c r="K4932" s="153" t="s">
        <v>1674</v>
      </c>
      <c r="O4932" s="153" t="s">
        <v>1881</v>
      </c>
    </row>
    <row r="4933" spans="11:15">
      <c r="K4933" s="153" t="s">
        <v>1674</v>
      </c>
      <c r="O4933" s="153" t="s">
        <v>1882</v>
      </c>
    </row>
    <row r="4934" spans="11:15">
      <c r="K4934" s="153" t="s">
        <v>1674</v>
      </c>
      <c r="O4934" s="153" t="s">
        <v>1883</v>
      </c>
    </row>
    <row r="4935" spans="11:15">
      <c r="K4935" s="153" t="s">
        <v>1674</v>
      </c>
      <c r="O4935" s="153" t="s">
        <v>1304</v>
      </c>
    </row>
    <row r="4936" spans="11:15">
      <c r="K4936" s="153" t="s">
        <v>1674</v>
      </c>
      <c r="O4936" s="153" t="s">
        <v>1307</v>
      </c>
    </row>
    <row r="4937" spans="11:15">
      <c r="K4937" s="153" t="s">
        <v>1674</v>
      </c>
      <c r="O4937" s="153" t="s">
        <v>1884</v>
      </c>
    </row>
    <row r="4938" spans="11:15">
      <c r="K4938" s="153" t="s">
        <v>1674</v>
      </c>
      <c r="O4938" s="153" t="s">
        <v>1885</v>
      </c>
    </row>
    <row r="4939" spans="11:15">
      <c r="K4939" s="153" t="s">
        <v>1674</v>
      </c>
      <c r="O4939" s="153" t="s">
        <v>1319</v>
      </c>
    </row>
    <row r="4940" spans="11:15">
      <c r="K4940" s="153" t="s">
        <v>1674</v>
      </c>
      <c r="O4940" s="153" t="s">
        <v>1322</v>
      </c>
    </row>
    <row r="4941" spans="11:15">
      <c r="K4941" s="153" t="s">
        <v>1674</v>
      </c>
      <c r="O4941" s="153" t="s">
        <v>1886</v>
      </c>
    </row>
    <row r="4942" spans="11:15">
      <c r="K4942" s="153" t="s">
        <v>1674</v>
      </c>
      <c r="O4942" s="153" t="s">
        <v>1887</v>
      </c>
    </row>
    <row r="4943" spans="11:15">
      <c r="K4943" s="153" t="s">
        <v>1674</v>
      </c>
      <c r="O4943" s="153" t="s">
        <v>1888</v>
      </c>
    </row>
    <row r="4944" spans="11:15">
      <c r="K4944" s="153" t="s">
        <v>1674</v>
      </c>
      <c r="O4944" s="153" t="s">
        <v>1889</v>
      </c>
    </row>
    <row r="4945" spans="11:15">
      <c r="K4945" s="153" t="s">
        <v>1674</v>
      </c>
      <c r="O4945" s="153" t="s">
        <v>1890</v>
      </c>
    </row>
    <row r="4946" spans="11:15">
      <c r="K4946" s="153" t="s">
        <v>1674</v>
      </c>
      <c r="O4946" s="153" t="s">
        <v>1891</v>
      </c>
    </row>
    <row r="4947" spans="11:15">
      <c r="K4947" s="153" t="s">
        <v>1674</v>
      </c>
      <c r="O4947" s="153" t="s">
        <v>1344</v>
      </c>
    </row>
    <row r="4948" spans="11:15">
      <c r="K4948" s="153" t="s">
        <v>1674</v>
      </c>
      <c r="O4948" s="153" t="s">
        <v>1892</v>
      </c>
    </row>
    <row r="4949" spans="11:15">
      <c r="K4949" s="153" t="s">
        <v>1674</v>
      </c>
      <c r="O4949" s="153" t="s">
        <v>1893</v>
      </c>
    </row>
    <row r="4950" spans="11:15">
      <c r="K4950" s="153" t="s">
        <v>1674</v>
      </c>
      <c r="O4950" s="153" t="s">
        <v>1894</v>
      </c>
    </row>
    <row r="4951" spans="11:15">
      <c r="K4951" s="153" t="s">
        <v>1674</v>
      </c>
      <c r="O4951" s="153" t="s">
        <v>1895</v>
      </c>
    </row>
    <row r="4952" spans="11:15">
      <c r="K4952" s="153" t="s">
        <v>1674</v>
      </c>
      <c r="O4952" s="153" t="s">
        <v>1896</v>
      </c>
    </row>
    <row r="4953" spans="11:15">
      <c r="K4953" s="153" t="s">
        <v>1674</v>
      </c>
      <c r="O4953" s="153" t="s">
        <v>1352</v>
      </c>
    </row>
    <row r="4954" spans="11:15">
      <c r="K4954" s="153" t="s">
        <v>1674</v>
      </c>
      <c r="O4954" s="153" t="s">
        <v>1354</v>
      </c>
    </row>
    <row r="4955" spans="11:15">
      <c r="K4955" s="153" t="s">
        <v>1674</v>
      </c>
      <c r="O4955" s="153" t="s">
        <v>1897</v>
      </c>
    </row>
    <row r="4956" spans="11:15">
      <c r="K4956" s="153" t="s">
        <v>1674</v>
      </c>
      <c r="O4956" s="153" t="s">
        <v>1898</v>
      </c>
    </row>
    <row r="4957" spans="11:15">
      <c r="K4957" s="153" t="s">
        <v>1674</v>
      </c>
      <c r="O4957" s="153" t="s">
        <v>1358</v>
      </c>
    </row>
    <row r="4958" spans="11:15">
      <c r="K4958" s="153" t="s">
        <v>1674</v>
      </c>
      <c r="O4958" s="153" t="s">
        <v>1360</v>
      </c>
    </row>
    <row r="4959" spans="11:15">
      <c r="K4959" s="153" t="s">
        <v>1674</v>
      </c>
      <c r="O4959" s="153" t="s">
        <v>1899</v>
      </c>
    </row>
    <row r="4960" spans="11:15">
      <c r="K4960" s="153" t="s">
        <v>1674</v>
      </c>
      <c r="O4960" s="153" t="s">
        <v>1900</v>
      </c>
    </row>
    <row r="4961" spans="11:15">
      <c r="K4961" s="153" t="s">
        <v>1674</v>
      </c>
      <c r="O4961" s="153" t="s">
        <v>1901</v>
      </c>
    </row>
    <row r="4962" spans="11:15">
      <c r="K4962" s="153" t="s">
        <v>1674</v>
      </c>
      <c r="O4962" s="153" t="s">
        <v>1902</v>
      </c>
    </row>
    <row r="4963" spans="11:15">
      <c r="K4963" s="153" t="s">
        <v>1674</v>
      </c>
      <c r="O4963" s="153" t="s">
        <v>1903</v>
      </c>
    </row>
    <row r="4964" spans="11:15">
      <c r="K4964" s="153" t="s">
        <v>1674</v>
      </c>
      <c r="O4964" s="153" t="s">
        <v>1904</v>
      </c>
    </row>
    <row r="4965" spans="11:15">
      <c r="K4965" s="153" t="s">
        <v>1674</v>
      </c>
      <c r="O4965" s="153" t="s">
        <v>1374</v>
      </c>
    </row>
    <row r="4966" spans="11:15">
      <c r="K4966" s="153" t="s">
        <v>1674</v>
      </c>
      <c r="O4966" s="153" t="s">
        <v>1905</v>
      </c>
    </row>
    <row r="4967" spans="11:15">
      <c r="K4967" s="153" t="s">
        <v>1674</v>
      </c>
      <c r="O4967" s="153" t="s">
        <v>1906</v>
      </c>
    </row>
    <row r="4968" spans="11:15">
      <c r="K4968" s="153" t="s">
        <v>1674</v>
      </c>
      <c r="O4968" s="153" t="s">
        <v>1907</v>
      </c>
    </row>
    <row r="4969" spans="11:15">
      <c r="K4969" s="153" t="s">
        <v>1674</v>
      </c>
      <c r="O4969" s="153" t="s">
        <v>1908</v>
      </c>
    </row>
    <row r="4970" spans="11:15">
      <c r="K4970" s="153" t="s">
        <v>1674</v>
      </c>
      <c r="O4970" s="153" t="s">
        <v>1909</v>
      </c>
    </row>
    <row r="4971" spans="11:15">
      <c r="K4971" s="153" t="s">
        <v>1674</v>
      </c>
      <c r="O4971" s="153" t="s">
        <v>1393</v>
      </c>
    </row>
    <row r="4972" spans="11:15">
      <c r="K4972" s="153" t="s">
        <v>1674</v>
      </c>
      <c r="O4972" s="153" t="s">
        <v>1397</v>
      </c>
    </row>
    <row r="4973" spans="11:15">
      <c r="K4973" s="153" t="s">
        <v>1674</v>
      </c>
      <c r="O4973" s="153" t="s">
        <v>1910</v>
      </c>
    </row>
    <row r="4974" spans="11:15">
      <c r="K4974" s="153" t="s">
        <v>1674</v>
      </c>
      <c r="O4974" s="153" t="s">
        <v>1911</v>
      </c>
    </row>
    <row r="4975" spans="11:15">
      <c r="K4975" s="153" t="s">
        <v>1674</v>
      </c>
      <c r="O4975" s="153" t="s">
        <v>1407</v>
      </c>
    </row>
    <row r="4976" spans="11:15">
      <c r="K4976" s="153" t="s">
        <v>1674</v>
      </c>
      <c r="O4976" s="153" t="s">
        <v>1409</v>
      </c>
    </row>
    <row r="4977" spans="11:15">
      <c r="K4977" s="153" t="s">
        <v>1674</v>
      </c>
      <c r="O4977" s="153" t="s">
        <v>1912</v>
      </c>
    </row>
    <row r="4978" spans="11:15">
      <c r="K4978" s="153" t="s">
        <v>1674</v>
      </c>
      <c r="O4978" s="153" t="s">
        <v>1913</v>
      </c>
    </row>
    <row r="4979" spans="11:15">
      <c r="K4979" s="153" t="s">
        <v>1674</v>
      </c>
      <c r="O4979" s="153" t="s">
        <v>1914</v>
      </c>
    </row>
    <row r="4980" spans="11:15">
      <c r="K4980" s="153" t="s">
        <v>1674</v>
      </c>
      <c r="O4980" s="153" t="s">
        <v>1915</v>
      </c>
    </row>
    <row r="4981" spans="11:15">
      <c r="K4981" s="153" t="s">
        <v>1674</v>
      </c>
      <c r="O4981" s="153" t="s">
        <v>1916</v>
      </c>
    </row>
    <row r="4982" spans="11:15">
      <c r="K4982" s="153" t="s">
        <v>1674</v>
      </c>
      <c r="O4982" s="153" t="s">
        <v>1917</v>
      </c>
    </row>
    <row r="4983" spans="11:15">
      <c r="K4983" s="153" t="s">
        <v>1674</v>
      </c>
      <c r="O4983" s="153" t="s">
        <v>1430</v>
      </c>
    </row>
    <row r="4984" spans="11:15">
      <c r="K4984" s="153" t="s">
        <v>1674</v>
      </c>
      <c r="O4984" s="153" t="s">
        <v>1918</v>
      </c>
    </row>
    <row r="4985" spans="11:15">
      <c r="K4985" s="153" t="s">
        <v>1674</v>
      </c>
      <c r="O4985" s="153" t="s">
        <v>1919</v>
      </c>
    </row>
    <row r="4986" spans="11:15">
      <c r="K4986" s="153" t="s">
        <v>1674</v>
      </c>
      <c r="O4986" s="153" t="s">
        <v>1920</v>
      </c>
    </row>
    <row r="4987" spans="11:15">
      <c r="K4987" s="153" t="s">
        <v>1674</v>
      </c>
      <c r="O4987" s="153" t="s">
        <v>1921</v>
      </c>
    </row>
    <row r="4988" spans="11:15">
      <c r="K4988" s="153" t="s">
        <v>1674</v>
      </c>
      <c r="O4988" s="153" t="s">
        <v>1922</v>
      </c>
    </row>
    <row r="4989" spans="11:15">
      <c r="K4989" s="153" t="s">
        <v>1674</v>
      </c>
      <c r="O4989" s="153" t="s">
        <v>71</v>
      </c>
    </row>
    <row r="4990" spans="11:15">
      <c r="K4990" s="153" t="s">
        <v>1674</v>
      </c>
      <c r="O4990" s="153" t="s">
        <v>75</v>
      </c>
    </row>
    <row r="4991" spans="11:15">
      <c r="K4991" s="153" t="s">
        <v>1674</v>
      </c>
      <c r="O4991" s="153" t="s">
        <v>1923</v>
      </c>
    </row>
    <row r="4992" spans="11:15">
      <c r="K4992" s="153" t="s">
        <v>1674</v>
      </c>
      <c r="O4992" s="153" t="s">
        <v>1924</v>
      </c>
    </row>
    <row r="4993" spans="11:15">
      <c r="K4993" s="153" t="s">
        <v>1674</v>
      </c>
      <c r="O4993" s="153" t="s">
        <v>84</v>
      </c>
    </row>
    <row r="4994" spans="11:15">
      <c r="K4994" s="153" t="s">
        <v>1674</v>
      </c>
      <c r="O4994" s="153" t="s">
        <v>86</v>
      </c>
    </row>
    <row r="4995" spans="11:15">
      <c r="K4995" s="153" t="s">
        <v>1674</v>
      </c>
      <c r="O4995" s="153" t="s">
        <v>1925</v>
      </c>
    </row>
    <row r="4996" spans="11:15">
      <c r="K4996" s="153" t="s">
        <v>1674</v>
      </c>
      <c r="O4996" s="153" t="s">
        <v>1926</v>
      </c>
    </row>
    <row r="4997" spans="11:15">
      <c r="K4997" s="153" t="s">
        <v>1674</v>
      </c>
      <c r="O4997" s="153" t="s">
        <v>1927</v>
      </c>
    </row>
    <row r="4998" spans="11:15">
      <c r="K4998" s="153" t="s">
        <v>1674</v>
      </c>
      <c r="O4998" s="153" t="s">
        <v>1928</v>
      </c>
    </row>
    <row r="4999" spans="11:15">
      <c r="K4999" s="153" t="s">
        <v>1674</v>
      </c>
      <c r="O4999" s="153" t="s">
        <v>1929</v>
      </c>
    </row>
    <row r="5000" spans="11:15">
      <c r="K5000" s="153" t="s">
        <v>1674</v>
      </c>
      <c r="O5000" s="153" t="s">
        <v>1930</v>
      </c>
    </row>
    <row r="5001" spans="11:15">
      <c r="K5001" s="153" t="s">
        <v>1674</v>
      </c>
      <c r="O5001" s="153" t="s">
        <v>1931</v>
      </c>
    </row>
    <row r="5002" spans="11:15">
      <c r="K5002" s="153" t="s">
        <v>1674</v>
      </c>
      <c r="O5002" s="153" t="s">
        <v>1932</v>
      </c>
    </row>
    <row r="5003" spans="11:15">
      <c r="K5003" s="153" t="s">
        <v>1674</v>
      </c>
      <c r="O5003" s="153" t="s">
        <v>1933</v>
      </c>
    </row>
    <row r="5004" spans="11:15">
      <c r="K5004" s="153" t="s">
        <v>1674</v>
      </c>
      <c r="O5004" s="153" t="s">
        <v>1934</v>
      </c>
    </row>
    <row r="5005" spans="11:15">
      <c r="K5005" s="153" t="s">
        <v>1674</v>
      </c>
      <c r="O5005" s="153" t="s">
        <v>1935</v>
      </c>
    </row>
    <row r="5006" spans="11:15">
      <c r="K5006" s="153" t="s">
        <v>1674</v>
      </c>
      <c r="O5006" s="153" t="s">
        <v>1936</v>
      </c>
    </row>
    <row r="5007" spans="11:15">
      <c r="K5007" s="153" t="s">
        <v>1674</v>
      </c>
      <c r="O5007" s="153" t="s">
        <v>128</v>
      </c>
    </row>
    <row r="5008" spans="11:15">
      <c r="K5008" s="153" t="s">
        <v>1674</v>
      </c>
      <c r="O5008" s="153" t="s">
        <v>132</v>
      </c>
    </row>
    <row r="5009" spans="11:15">
      <c r="K5009" s="153" t="s">
        <v>1674</v>
      </c>
      <c r="O5009" s="153" t="s">
        <v>1937</v>
      </c>
    </row>
    <row r="5010" spans="11:15">
      <c r="K5010" s="153" t="s">
        <v>1674</v>
      </c>
      <c r="O5010" s="153" t="s">
        <v>1938</v>
      </c>
    </row>
    <row r="5011" spans="11:15">
      <c r="K5011" s="153" t="s">
        <v>1674</v>
      </c>
      <c r="O5011" s="153" t="s">
        <v>1939</v>
      </c>
    </row>
    <row r="5012" spans="11:15">
      <c r="K5012" s="153" t="s">
        <v>1674</v>
      </c>
      <c r="O5012" s="153" t="s">
        <v>148</v>
      </c>
    </row>
    <row r="5013" spans="11:15">
      <c r="K5013" s="153" t="s">
        <v>1674</v>
      </c>
      <c r="O5013" s="153" t="s">
        <v>150</v>
      </c>
    </row>
    <row r="5014" spans="11:15">
      <c r="K5014" s="153" t="s">
        <v>1674</v>
      </c>
      <c r="O5014" s="153" t="s">
        <v>154</v>
      </c>
    </row>
    <row r="5015" spans="11:15">
      <c r="K5015" s="153" t="s">
        <v>1674</v>
      </c>
      <c r="O5015" s="153" t="s">
        <v>1940</v>
      </c>
    </row>
    <row r="5016" spans="11:15">
      <c r="K5016" s="153" t="s">
        <v>1674</v>
      </c>
      <c r="O5016" s="153" t="s">
        <v>1941</v>
      </c>
    </row>
    <row r="5017" spans="11:15">
      <c r="K5017" s="153" t="s">
        <v>1674</v>
      </c>
      <c r="O5017" s="153" t="s">
        <v>1942</v>
      </c>
    </row>
    <row r="5018" spans="11:15">
      <c r="K5018" s="153" t="s">
        <v>1674</v>
      </c>
      <c r="O5018" s="153" t="s">
        <v>1943</v>
      </c>
    </row>
    <row r="5019" spans="11:15">
      <c r="K5019" s="153" t="s">
        <v>1674</v>
      </c>
      <c r="O5019" s="153" t="s">
        <v>1944</v>
      </c>
    </row>
    <row r="5020" spans="11:15">
      <c r="K5020" s="153" t="s">
        <v>1674</v>
      </c>
      <c r="O5020" s="153" t="s">
        <v>1945</v>
      </c>
    </row>
    <row r="5021" spans="11:15">
      <c r="K5021" s="153" t="s">
        <v>1674</v>
      </c>
      <c r="O5021" s="153" t="s">
        <v>1946</v>
      </c>
    </row>
    <row r="5022" spans="11:15">
      <c r="K5022" s="153" t="s">
        <v>1674</v>
      </c>
      <c r="O5022" s="153" t="s">
        <v>1947</v>
      </c>
    </row>
    <row r="5023" spans="11:15">
      <c r="K5023" s="153" t="s">
        <v>1674</v>
      </c>
      <c r="O5023" s="153" t="s">
        <v>1948</v>
      </c>
    </row>
    <row r="5024" spans="11:15">
      <c r="K5024" s="153" t="s">
        <v>1674</v>
      </c>
      <c r="O5024" s="153" t="s">
        <v>1949</v>
      </c>
    </row>
    <row r="5025" spans="11:15">
      <c r="K5025" s="153" t="s">
        <v>1674</v>
      </c>
      <c r="O5025" s="153" t="s">
        <v>1950</v>
      </c>
    </row>
    <row r="5026" spans="11:15">
      <c r="K5026" s="153" t="s">
        <v>1674</v>
      </c>
      <c r="O5026" s="153" t="s">
        <v>1951</v>
      </c>
    </row>
    <row r="5027" spans="11:15">
      <c r="K5027" s="153" t="s">
        <v>1674</v>
      </c>
      <c r="O5027" s="153" t="s">
        <v>193</v>
      </c>
    </row>
    <row r="5028" spans="11:15">
      <c r="K5028" s="153" t="s">
        <v>1674</v>
      </c>
      <c r="O5028" s="153" t="s">
        <v>196</v>
      </c>
    </row>
    <row r="5029" spans="11:15">
      <c r="K5029" s="153" t="s">
        <v>1674</v>
      </c>
      <c r="O5029" s="153" t="s">
        <v>1952</v>
      </c>
    </row>
    <row r="5030" spans="11:15">
      <c r="K5030" s="153" t="s">
        <v>1674</v>
      </c>
      <c r="O5030" s="153" t="s">
        <v>1953</v>
      </c>
    </row>
    <row r="5031" spans="11:15">
      <c r="K5031" s="153" t="s">
        <v>1674</v>
      </c>
      <c r="O5031" s="153" t="s">
        <v>1954</v>
      </c>
    </row>
    <row r="5032" spans="11:15">
      <c r="K5032" s="153" t="s">
        <v>1674</v>
      </c>
      <c r="O5032" s="153" t="s">
        <v>207</v>
      </c>
    </row>
    <row r="5033" spans="11:15">
      <c r="K5033" s="153" t="s">
        <v>1674</v>
      </c>
      <c r="O5033" s="153" t="s">
        <v>209</v>
      </c>
    </row>
    <row r="5034" spans="11:15">
      <c r="K5034" s="153" t="s">
        <v>1674</v>
      </c>
      <c r="O5034" s="153" t="s">
        <v>212</v>
      </c>
    </row>
    <row r="5035" spans="11:15">
      <c r="K5035" s="153" t="s">
        <v>1674</v>
      </c>
      <c r="O5035" s="153" t="s">
        <v>1955</v>
      </c>
    </row>
    <row r="5036" spans="11:15">
      <c r="K5036" s="153" t="s">
        <v>1674</v>
      </c>
      <c r="O5036" s="153" t="s">
        <v>1956</v>
      </c>
    </row>
    <row r="5037" spans="11:15">
      <c r="K5037" s="153" t="s">
        <v>1674</v>
      </c>
      <c r="O5037" s="153" t="s">
        <v>1957</v>
      </c>
    </row>
    <row r="5038" spans="11:15">
      <c r="K5038" s="153" t="s">
        <v>1674</v>
      </c>
      <c r="O5038" s="153" t="s">
        <v>1958</v>
      </c>
    </row>
    <row r="5039" spans="11:15">
      <c r="K5039" s="153" t="s">
        <v>1674</v>
      </c>
      <c r="O5039" s="153" t="s">
        <v>1959</v>
      </c>
    </row>
    <row r="5040" spans="11:15">
      <c r="K5040" s="153" t="s">
        <v>1674</v>
      </c>
      <c r="O5040" s="153" t="s">
        <v>1960</v>
      </c>
    </row>
    <row r="5041" spans="11:15">
      <c r="K5041" s="153" t="s">
        <v>1674</v>
      </c>
      <c r="O5041" s="153" t="s">
        <v>1961</v>
      </c>
    </row>
    <row r="5042" spans="11:15">
      <c r="K5042" s="153" t="s">
        <v>1674</v>
      </c>
      <c r="O5042" s="153" t="s">
        <v>1962</v>
      </c>
    </row>
    <row r="5043" spans="11:15">
      <c r="K5043" s="153" t="s">
        <v>1674</v>
      </c>
      <c r="O5043" s="153" t="s">
        <v>1963</v>
      </c>
    </row>
    <row r="5044" spans="11:15">
      <c r="K5044" s="153" t="s">
        <v>1674</v>
      </c>
      <c r="O5044" s="153" t="s">
        <v>1964</v>
      </c>
    </row>
    <row r="5045" spans="11:15">
      <c r="K5045" s="153" t="s">
        <v>1674</v>
      </c>
      <c r="O5045" s="153" t="s">
        <v>1965</v>
      </c>
    </row>
    <row r="5046" spans="11:15">
      <c r="K5046" s="153" t="s">
        <v>1674</v>
      </c>
      <c r="O5046" s="153" t="s">
        <v>1966</v>
      </c>
    </row>
    <row r="5047" spans="11:15">
      <c r="K5047" s="153" t="s">
        <v>1674</v>
      </c>
      <c r="O5047" s="153" t="s">
        <v>254</v>
      </c>
    </row>
    <row r="5048" spans="11:15">
      <c r="K5048" s="153" t="s">
        <v>1674</v>
      </c>
      <c r="O5048" s="153" t="s">
        <v>258</v>
      </c>
    </row>
    <row r="5049" spans="11:15">
      <c r="K5049" s="153" t="s">
        <v>1674</v>
      </c>
      <c r="O5049" s="153" t="s">
        <v>1967</v>
      </c>
    </row>
    <row r="5050" spans="11:15">
      <c r="K5050" s="153" t="s">
        <v>1674</v>
      </c>
      <c r="O5050" s="153" t="s">
        <v>1968</v>
      </c>
    </row>
    <row r="5051" spans="11:15">
      <c r="K5051" s="153" t="s">
        <v>1674</v>
      </c>
      <c r="O5051" s="153" t="s">
        <v>1969</v>
      </c>
    </row>
    <row r="5052" spans="11:15">
      <c r="K5052" s="153" t="s">
        <v>1674</v>
      </c>
      <c r="O5052" s="153" t="s">
        <v>273</v>
      </c>
    </row>
    <row r="5053" spans="11:15">
      <c r="K5053" s="153" t="s">
        <v>1674</v>
      </c>
      <c r="O5053" s="153" t="s">
        <v>276</v>
      </c>
    </row>
    <row r="5054" spans="11:15">
      <c r="K5054" s="153" t="s">
        <v>1674</v>
      </c>
      <c r="O5054" s="153" t="s">
        <v>280</v>
      </c>
    </row>
    <row r="5055" spans="11:15">
      <c r="K5055" s="153" t="s">
        <v>1674</v>
      </c>
      <c r="O5055" s="153" t="s">
        <v>1970</v>
      </c>
    </row>
    <row r="5056" spans="11:15">
      <c r="K5056" s="153" t="s">
        <v>1674</v>
      </c>
      <c r="O5056" s="153" t="s">
        <v>1971</v>
      </c>
    </row>
    <row r="5057" spans="11:15">
      <c r="K5057" s="153" t="s">
        <v>1674</v>
      </c>
      <c r="O5057" s="153" t="s">
        <v>1972</v>
      </c>
    </row>
    <row r="5058" spans="11:15">
      <c r="K5058" s="153" t="s">
        <v>1674</v>
      </c>
      <c r="O5058" s="153" t="s">
        <v>1973</v>
      </c>
    </row>
    <row r="5059" spans="11:15">
      <c r="K5059" s="153" t="s">
        <v>1674</v>
      </c>
      <c r="O5059" s="153" t="s">
        <v>1974</v>
      </c>
    </row>
    <row r="5060" spans="11:15">
      <c r="K5060" s="153" t="s">
        <v>1674</v>
      </c>
      <c r="O5060" s="153" t="s">
        <v>1975</v>
      </c>
    </row>
    <row r="5061" spans="11:15">
      <c r="K5061" s="153" t="s">
        <v>1674</v>
      </c>
      <c r="O5061" s="153" t="s">
        <v>1976</v>
      </c>
    </row>
    <row r="5062" spans="11:15">
      <c r="K5062" s="153" t="s">
        <v>1674</v>
      </c>
      <c r="O5062" s="153" t="s">
        <v>1977</v>
      </c>
    </row>
    <row r="5063" spans="11:15">
      <c r="K5063" s="153" t="s">
        <v>1674</v>
      </c>
      <c r="O5063" s="153" t="s">
        <v>1978</v>
      </c>
    </row>
    <row r="5064" spans="11:15">
      <c r="K5064" s="153" t="s">
        <v>1674</v>
      </c>
      <c r="O5064" s="153" t="s">
        <v>1979</v>
      </c>
    </row>
    <row r="5065" spans="11:15">
      <c r="K5065" s="153" t="s">
        <v>1674</v>
      </c>
      <c r="O5065" s="153" t="s">
        <v>1980</v>
      </c>
    </row>
    <row r="5066" spans="11:15">
      <c r="K5066" s="153" t="s">
        <v>1674</v>
      </c>
      <c r="O5066" s="153" t="s">
        <v>1981</v>
      </c>
    </row>
    <row r="5067" spans="11:15">
      <c r="K5067" s="153" t="s">
        <v>1674</v>
      </c>
      <c r="O5067" s="153" t="s">
        <v>1982</v>
      </c>
    </row>
    <row r="5068" spans="11:15">
      <c r="K5068" s="153" t="s">
        <v>1674</v>
      </c>
      <c r="O5068" s="153" t="s">
        <v>1983</v>
      </c>
    </row>
    <row r="5069" spans="11:15">
      <c r="K5069" s="153" t="s">
        <v>1674</v>
      </c>
      <c r="O5069" s="153" t="s">
        <v>333</v>
      </c>
    </row>
    <row r="5070" spans="11:15">
      <c r="K5070" s="153" t="s">
        <v>1674</v>
      </c>
      <c r="O5070" s="153" t="s">
        <v>337</v>
      </c>
    </row>
    <row r="5071" spans="11:15">
      <c r="K5071" s="153" t="s">
        <v>1674</v>
      </c>
      <c r="O5071" s="153" t="s">
        <v>1984</v>
      </c>
    </row>
    <row r="5072" spans="11:15">
      <c r="K5072" s="153" t="s">
        <v>1674</v>
      </c>
      <c r="O5072" s="153" t="s">
        <v>1985</v>
      </c>
    </row>
    <row r="5073" spans="11:15">
      <c r="K5073" s="153" t="s">
        <v>1674</v>
      </c>
      <c r="O5073" s="153" t="s">
        <v>1986</v>
      </c>
    </row>
    <row r="5074" spans="11:15">
      <c r="K5074" s="153" t="s">
        <v>1674</v>
      </c>
      <c r="O5074" s="153" t="s">
        <v>351</v>
      </c>
    </row>
    <row r="5075" spans="11:15">
      <c r="K5075" s="153" t="s">
        <v>1674</v>
      </c>
      <c r="O5075" s="153" t="s">
        <v>354</v>
      </c>
    </row>
    <row r="5076" spans="11:15">
      <c r="K5076" s="153" t="s">
        <v>1674</v>
      </c>
      <c r="O5076" s="153" t="s">
        <v>358</v>
      </c>
    </row>
    <row r="5077" spans="11:15">
      <c r="K5077" s="153" t="s">
        <v>1674</v>
      </c>
      <c r="O5077" s="153" t="s">
        <v>1987</v>
      </c>
    </row>
    <row r="5078" spans="11:15">
      <c r="K5078" s="153" t="s">
        <v>1674</v>
      </c>
      <c r="O5078" s="153" t="s">
        <v>1988</v>
      </c>
    </row>
    <row r="5079" spans="11:15">
      <c r="K5079" s="153" t="s">
        <v>1674</v>
      </c>
      <c r="O5079" s="153" t="s">
        <v>1989</v>
      </c>
    </row>
    <row r="5080" spans="11:15">
      <c r="K5080" s="153" t="s">
        <v>1674</v>
      </c>
      <c r="O5080" s="153" t="s">
        <v>1990</v>
      </c>
    </row>
    <row r="5081" spans="11:15">
      <c r="K5081" s="153" t="s">
        <v>1674</v>
      </c>
      <c r="O5081" s="153" t="s">
        <v>375</v>
      </c>
    </row>
    <row r="5082" spans="11:15">
      <c r="K5082" s="153" t="s">
        <v>1674</v>
      </c>
      <c r="O5082" s="153" t="s">
        <v>378</v>
      </c>
    </row>
    <row r="5083" spans="11:15">
      <c r="K5083" s="153" t="s">
        <v>1674</v>
      </c>
      <c r="O5083" s="153" t="s">
        <v>381</v>
      </c>
    </row>
    <row r="5084" spans="11:15">
      <c r="K5084" s="153" t="s">
        <v>1674</v>
      </c>
      <c r="O5084" s="153" t="s">
        <v>384</v>
      </c>
    </row>
    <row r="5085" spans="11:15">
      <c r="K5085" s="153" t="s">
        <v>1674</v>
      </c>
      <c r="O5085" s="153" t="s">
        <v>385</v>
      </c>
    </row>
    <row r="5086" spans="11:15">
      <c r="K5086" s="153" t="s">
        <v>1674</v>
      </c>
      <c r="O5086" s="153" t="s">
        <v>388</v>
      </c>
    </row>
    <row r="5087" spans="11:15">
      <c r="K5087" s="153" t="s">
        <v>1674</v>
      </c>
      <c r="O5087" s="153" t="s">
        <v>391</v>
      </c>
    </row>
    <row r="5088" spans="11:15">
      <c r="K5088" s="153" t="s">
        <v>1674</v>
      </c>
      <c r="O5088" s="153" t="s">
        <v>394</v>
      </c>
    </row>
    <row r="5089" spans="10:15">
      <c r="K5089" s="153" t="s">
        <v>1674</v>
      </c>
      <c r="O5089" s="153" t="s">
        <v>397</v>
      </c>
    </row>
    <row r="5090" spans="10:15">
      <c r="K5090" s="153" t="s">
        <v>1674</v>
      </c>
      <c r="O5090" s="153" t="s">
        <v>400</v>
      </c>
    </row>
    <row r="5091" spans="10:15">
      <c r="K5091" s="153" t="s">
        <v>1674</v>
      </c>
      <c r="O5091" s="153" t="s">
        <v>403</v>
      </c>
    </row>
    <row r="5092" spans="10:15">
      <c r="K5092" s="153" t="s">
        <v>1674</v>
      </c>
      <c r="O5092" s="153" t="s">
        <v>404</v>
      </c>
    </row>
    <row r="5093" spans="10:15">
      <c r="K5093" s="153" t="s">
        <v>1674</v>
      </c>
      <c r="O5093" s="153" t="s">
        <v>407</v>
      </c>
    </row>
    <row r="5094" spans="10:15">
      <c r="K5094" s="153" t="s">
        <v>1674</v>
      </c>
      <c r="O5094" s="153" t="s">
        <v>409</v>
      </c>
    </row>
    <row r="5095" spans="10:15">
      <c r="K5095" s="153" t="s">
        <v>1674</v>
      </c>
      <c r="O5095" s="153" t="s">
        <v>412</v>
      </c>
    </row>
    <row r="5096" spans="10:15">
      <c r="K5096" s="153" t="s">
        <v>1674</v>
      </c>
      <c r="O5096" s="153" t="s">
        <v>413</v>
      </c>
    </row>
    <row r="5097" spans="10:15">
      <c r="K5097" s="153" t="s">
        <v>1674</v>
      </c>
      <c r="O5097" s="153" t="s">
        <v>416</v>
      </c>
    </row>
    <row r="5098" spans="10:15">
      <c r="K5098" s="153" t="s">
        <v>1674</v>
      </c>
      <c r="O5098" s="153" t="s">
        <v>419</v>
      </c>
    </row>
    <row r="5099" spans="10:15">
      <c r="K5099" s="153" t="s">
        <v>1674</v>
      </c>
      <c r="O5099" s="153" t="s">
        <v>422</v>
      </c>
    </row>
    <row r="5100" spans="10:15">
      <c r="J5100" s="576"/>
      <c r="K5100" s="153" t="s">
        <v>1674</v>
      </c>
      <c r="O5100" s="153" t="s">
        <v>425</v>
      </c>
    </row>
    <row r="5101" spans="10:15">
      <c r="J5101" s="576"/>
      <c r="K5101" s="153" t="s">
        <v>1674</v>
      </c>
      <c r="O5101" s="153" t="s">
        <v>428</v>
      </c>
    </row>
    <row r="5102" spans="10:15">
      <c r="J5102" s="576"/>
      <c r="K5102" s="153" t="s">
        <v>1674</v>
      </c>
      <c r="O5102" s="153" t="s">
        <v>431</v>
      </c>
    </row>
    <row r="5103" spans="10:15">
      <c r="J5103" s="576"/>
      <c r="K5103" s="153" t="s">
        <v>1674</v>
      </c>
      <c r="O5103" s="153" t="s">
        <v>432</v>
      </c>
    </row>
    <row r="5104" spans="10:15">
      <c r="J5104" s="576"/>
      <c r="K5104" s="153" t="s">
        <v>1674</v>
      </c>
      <c r="O5104" s="153" t="s">
        <v>435</v>
      </c>
    </row>
    <row r="5105" spans="10:15">
      <c r="J5105" s="576"/>
      <c r="K5105" s="153" t="s">
        <v>1674</v>
      </c>
      <c r="O5105" s="153" t="s">
        <v>438</v>
      </c>
    </row>
    <row r="5106" spans="10:15">
      <c r="J5106" s="576"/>
      <c r="K5106" s="153" t="s">
        <v>1674</v>
      </c>
      <c r="O5106" s="153" t="s">
        <v>441</v>
      </c>
    </row>
    <row r="5107" spans="10:15">
      <c r="J5107" s="576"/>
      <c r="K5107" s="153" t="s">
        <v>1674</v>
      </c>
      <c r="O5107" s="153" t="s">
        <v>444</v>
      </c>
    </row>
    <row r="5108" spans="10:15">
      <c r="J5108" s="576"/>
      <c r="K5108" s="153" t="s">
        <v>1674</v>
      </c>
      <c r="O5108" s="153" t="s">
        <v>447</v>
      </c>
    </row>
    <row r="5109" spans="10:15">
      <c r="J5109" s="576"/>
      <c r="K5109" s="153" t="s">
        <v>1674</v>
      </c>
      <c r="O5109" s="153" t="s">
        <v>450</v>
      </c>
    </row>
    <row r="5110" spans="10:15">
      <c r="J5110" s="576"/>
      <c r="K5110" s="153" t="s">
        <v>1674</v>
      </c>
      <c r="O5110" s="153" t="s">
        <v>451</v>
      </c>
    </row>
    <row r="5111" spans="10:15">
      <c r="J5111" s="576"/>
      <c r="K5111" s="153" t="s">
        <v>1674</v>
      </c>
      <c r="O5111" s="153" t="s">
        <v>454</v>
      </c>
    </row>
    <row r="5112" spans="10:15">
      <c r="J5112" s="576"/>
      <c r="K5112" s="153" t="s">
        <v>1674</v>
      </c>
      <c r="O5112" s="153" t="s">
        <v>457</v>
      </c>
    </row>
    <row r="5113" spans="10:15">
      <c r="J5113" s="576"/>
      <c r="K5113" s="153" t="s">
        <v>1674</v>
      </c>
      <c r="O5113" s="153" t="s">
        <v>460</v>
      </c>
    </row>
    <row r="5114" spans="10:15">
      <c r="J5114" s="576"/>
      <c r="K5114" s="153" t="s">
        <v>1674</v>
      </c>
      <c r="O5114" s="153" t="s">
        <v>461</v>
      </c>
    </row>
    <row r="5115" spans="10:15">
      <c r="J5115" s="576"/>
      <c r="K5115" s="153" t="s">
        <v>1674</v>
      </c>
      <c r="O5115" s="153" t="s">
        <v>464</v>
      </c>
    </row>
    <row r="5116" spans="10:15">
      <c r="K5116" s="153" t="s">
        <v>1674</v>
      </c>
      <c r="O5116" s="153" t="s">
        <v>467</v>
      </c>
    </row>
    <row r="5117" spans="10:15">
      <c r="K5117" s="153" t="s">
        <v>1674</v>
      </c>
      <c r="O5117" s="153" t="s">
        <v>469</v>
      </c>
    </row>
    <row r="5118" spans="10:15">
      <c r="K5118" s="153" t="s">
        <v>1674</v>
      </c>
      <c r="O5118" s="153" t="s">
        <v>471</v>
      </c>
    </row>
    <row r="5119" spans="10:15">
      <c r="K5119" s="153" t="s">
        <v>1674</v>
      </c>
      <c r="O5119" s="153" t="s">
        <v>1285</v>
      </c>
    </row>
    <row r="5120" spans="10:15">
      <c r="K5120" s="153" t="s">
        <v>1674</v>
      </c>
      <c r="O5120" s="153" t="s">
        <v>474</v>
      </c>
    </row>
    <row r="5121" spans="11:15">
      <c r="K5121" s="153" t="s">
        <v>1674</v>
      </c>
      <c r="O5121" s="153" t="s">
        <v>475</v>
      </c>
    </row>
    <row r="5122" spans="11:15">
      <c r="K5122" s="153" t="s">
        <v>1674</v>
      </c>
      <c r="O5122" s="153" t="s">
        <v>477</v>
      </c>
    </row>
    <row r="5123" spans="11:15">
      <c r="K5123" s="153" t="s">
        <v>1674</v>
      </c>
      <c r="O5123" s="153" t="s">
        <v>479</v>
      </c>
    </row>
    <row r="5124" spans="11:15">
      <c r="K5124" s="153" t="s">
        <v>1674</v>
      </c>
      <c r="O5124" s="153" t="s">
        <v>481</v>
      </c>
    </row>
    <row r="5125" spans="11:15">
      <c r="K5125" s="153" t="s">
        <v>1674</v>
      </c>
      <c r="O5125" s="153" t="s">
        <v>483</v>
      </c>
    </row>
    <row r="5126" spans="11:15">
      <c r="K5126" s="153" t="s">
        <v>1674</v>
      </c>
      <c r="O5126" s="153" t="s">
        <v>485</v>
      </c>
    </row>
    <row r="5127" spans="11:15">
      <c r="K5127" s="153" t="s">
        <v>1674</v>
      </c>
      <c r="O5127" s="153" t="s">
        <v>487</v>
      </c>
    </row>
    <row r="5128" spans="11:15">
      <c r="K5128" s="153" t="s">
        <v>1674</v>
      </c>
      <c r="O5128" s="153" t="s">
        <v>488</v>
      </c>
    </row>
    <row r="5129" spans="11:15">
      <c r="K5129" s="153" t="s">
        <v>1674</v>
      </c>
      <c r="O5129" s="153" t="s">
        <v>490</v>
      </c>
    </row>
    <row r="5130" spans="11:15">
      <c r="K5130" s="153" t="s">
        <v>1674</v>
      </c>
      <c r="O5130" s="153" t="s">
        <v>492</v>
      </c>
    </row>
    <row r="5131" spans="11:15">
      <c r="K5131" s="153" t="s">
        <v>1674</v>
      </c>
      <c r="O5131" s="153" t="s">
        <v>494</v>
      </c>
    </row>
    <row r="5132" spans="11:15">
      <c r="K5132" s="153" t="s">
        <v>1674</v>
      </c>
      <c r="O5132" s="153" t="s">
        <v>495</v>
      </c>
    </row>
    <row r="5133" spans="11:15">
      <c r="K5133" s="153" t="s">
        <v>1674</v>
      </c>
      <c r="O5133" s="153" t="s">
        <v>497</v>
      </c>
    </row>
    <row r="5134" spans="11:15">
      <c r="K5134" s="153" t="s">
        <v>1674</v>
      </c>
      <c r="O5134" s="153" t="s">
        <v>499</v>
      </c>
    </row>
    <row r="5135" spans="11:15">
      <c r="K5135" s="153" t="s">
        <v>1674</v>
      </c>
      <c r="O5135" s="153" t="s">
        <v>502</v>
      </c>
    </row>
    <row r="5136" spans="11:15">
      <c r="K5136" s="153" t="s">
        <v>1674</v>
      </c>
      <c r="O5136" s="153" t="s">
        <v>505</v>
      </c>
    </row>
    <row r="5137" spans="11:15">
      <c r="K5137" s="153" t="s">
        <v>1674</v>
      </c>
      <c r="O5137" s="153" t="s">
        <v>1344</v>
      </c>
    </row>
    <row r="5138" spans="11:15">
      <c r="K5138" s="153" t="s">
        <v>1674</v>
      </c>
      <c r="O5138" s="153" t="s">
        <v>510</v>
      </c>
    </row>
    <row r="5139" spans="11:15">
      <c r="K5139" s="153" t="s">
        <v>1674</v>
      </c>
      <c r="O5139" s="153" t="s">
        <v>511</v>
      </c>
    </row>
    <row r="5140" spans="11:15">
      <c r="K5140" s="153" t="s">
        <v>1674</v>
      </c>
      <c r="O5140" s="153" t="s">
        <v>514</v>
      </c>
    </row>
    <row r="5141" spans="11:15">
      <c r="K5141" s="153" t="s">
        <v>1674</v>
      </c>
      <c r="O5141" s="153" t="s">
        <v>517</v>
      </c>
    </row>
    <row r="5142" spans="11:15">
      <c r="K5142" s="153" t="s">
        <v>1674</v>
      </c>
      <c r="O5142" s="153" t="s">
        <v>520</v>
      </c>
    </row>
    <row r="5143" spans="11:15">
      <c r="K5143" s="153" t="s">
        <v>1674</v>
      </c>
      <c r="O5143" s="153" t="s">
        <v>523</v>
      </c>
    </row>
    <row r="5144" spans="11:15">
      <c r="K5144" s="153" t="s">
        <v>1674</v>
      </c>
      <c r="O5144" s="153" t="s">
        <v>526</v>
      </c>
    </row>
    <row r="5145" spans="11:15">
      <c r="K5145" s="153" t="s">
        <v>1674</v>
      </c>
      <c r="O5145" s="153" t="s">
        <v>529</v>
      </c>
    </row>
    <row r="5146" spans="11:15">
      <c r="K5146" s="153" t="s">
        <v>1674</v>
      </c>
      <c r="O5146" s="153" t="s">
        <v>530</v>
      </c>
    </row>
    <row r="5147" spans="11:15">
      <c r="K5147" s="153" t="s">
        <v>1674</v>
      </c>
      <c r="O5147" s="153" t="s">
        <v>533</v>
      </c>
    </row>
    <row r="5148" spans="11:15">
      <c r="K5148" s="153" t="s">
        <v>1674</v>
      </c>
      <c r="O5148" s="153" t="s">
        <v>534</v>
      </c>
    </row>
    <row r="5149" spans="11:15">
      <c r="K5149" s="153" t="s">
        <v>1674</v>
      </c>
      <c r="O5149" s="153" t="s">
        <v>535</v>
      </c>
    </row>
    <row r="5150" spans="11:15">
      <c r="K5150" s="153" t="s">
        <v>1674</v>
      </c>
      <c r="O5150" s="153" t="s">
        <v>536</v>
      </c>
    </row>
    <row r="5151" spans="11:15">
      <c r="K5151" s="153" t="s">
        <v>1674</v>
      </c>
      <c r="O5151" s="153" t="s">
        <v>539</v>
      </c>
    </row>
    <row r="5152" spans="11:15">
      <c r="K5152" s="153" t="s">
        <v>1674</v>
      </c>
      <c r="O5152" s="153" t="s">
        <v>542</v>
      </c>
    </row>
    <row r="5153" spans="11:15">
      <c r="K5153" s="153" t="s">
        <v>1674</v>
      </c>
      <c r="O5153" s="153" t="s">
        <v>545</v>
      </c>
    </row>
    <row r="5154" spans="11:15">
      <c r="K5154" s="153" t="s">
        <v>1674</v>
      </c>
      <c r="O5154" s="153" t="s">
        <v>548</v>
      </c>
    </row>
    <row r="5155" spans="11:15">
      <c r="K5155" s="153" t="s">
        <v>1674</v>
      </c>
      <c r="O5155" s="153" t="s">
        <v>1374</v>
      </c>
    </row>
    <row r="5156" spans="11:15">
      <c r="K5156" s="153" t="s">
        <v>1674</v>
      </c>
      <c r="O5156" s="153" t="s">
        <v>553</v>
      </c>
    </row>
    <row r="5157" spans="11:15">
      <c r="K5157" s="153" t="s">
        <v>1674</v>
      </c>
      <c r="O5157" s="153" t="s">
        <v>554</v>
      </c>
    </row>
    <row r="5158" spans="11:15">
      <c r="K5158" s="153" t="s">
        <v>1674</v>
      </c>
      <c r="O5158" s="153" t="s">
        <v>557</v>
      </c>
    </row>
    <row r="5159" spans="11:15">
      <c r="K5159" s="153" t="s">
        <v>1674</v>
      </c>
      <c r="O5159" s="153" t="s">
        <v>560</v>
      </c>
    </row>
    <row r="5160" spans="11:15">
      <c r="K5160" s="153" t="s">
        <v>1674</v>
      </c>
      <c r="O5160" s="153" t="s">
        <v>563</v>
      </c>
    </row>
    <row r="5161" spans="11:15">
      <c r="K5161" s="153" t="s">
        <v>1674</v>
      </c>
      <c r="O5161" s="153" t="s">
        <v>566</v>
      </c>
    </row>
    <row r="5162" spans="11:15">
      <c r="K5162" s="153" t="s">
        <v>1674</v>
      </c>
      <c r="O5162" s="153" t="s">
        <v>569</v>
      </c>
    </row>
    <row r="5163" spans="11:15">
      <c r="K5163" s="153" t="s">
        <v>1674</v>
      </c>
      <c r="O5163" s="153" t="s">
        <v>572</v>
      </c>
    </row>
    <row r="5164" spans="11:15">
      <c r="K5164" s="153" t="s">
        <v>1674</v>
      </c>
      <c r="O5164" s="153" t="s">
        <v>573</v>
      </c>
    </row>
    <row r="5165" spans="11:15">
      <c r="K5165" s="153" t="s">
        <v>1674</v>
      </c>
      <c r="O5165" s="153" t="s">
        <v>576</v>
      </c>
    </row>
    <row r="5166" spans="11:15">
      <c r="K5166" s="153" t="s">
        <v>1674</v>
      </c>
      <c r="O5166" s="153" t="s">
        <v>577</v>
      </c>
    </row>
    <row r="5167" spans="11:15">
      <c r="K5167" s="153" t="s">
        <v>1674</v>
      </c>
      <c r="O5167" s="153" t="s">
        <v>578</v>
      </c>
    </row>
    <row r="5168" spans="11:15">
      <c r="K5168" s="153" t="s">
        <v>1674</v>
      </c>
      <c r="O5168" s="153" t="s">
        <v>579</v>
      </c>
    </row>
    <row r="5169" spans="11:15">
      <c r="K5169" s="153" t="s">
        <v>1674</v>
      </c>
      <c r="O5169" s="153" t="s">
        <v>582</v>
      </c>
    </row>
    <row r="5170" spans="11:15">
      <c r="K5170" s="153" t="s">
        <v>1674</v>
      </c>
      <c r="O5170" s="153" t="s">
        <v>585</v>
      </c>
    </row>
    <row r="5171" spans="11:15">
      <c r="K5171" s="153" t="s">
        <v>1674</v>
      </c>
      <c r="O5171" s="153" t="s">
        <v>588</v>
      </c>
    </row>
    <row r="5172" spans="11:15">
      <c r="K5172" s="153" t="s">
        <v>1674</v>
      </c>
      <c r="O5172" s="153" t="s">
        <v>591</v>
      </c>
    </row>
    <row r="5173" spans="11:15">
      <c r="K5173" s="153" t="s">
        <v>1674</v>
      </c>
      <c r="O5173" s="153" t="s">
        <v>1430</v>
      </c>
    </row>
    <row r="5174" spans="11:15">
      <c r="K5174" s="153" t="s">
        <v>1674</v>
      </c>
      <c r="O5174" s="153" t="s">
        <v>596</v>
      </c>
    </row>
    <row r="5175" spans="11:15">
      <c r="K5175" s="153" t="s">
        <v>1674</v>
      </c>
      <c r="O5175" s="153" t="s">
        <v>597</v>
      </c>
    </row>
    <row r="5176" spans="11:15">
      <c r="K5176" s="153" t="s">
        <v>1674</v>
      </c>
      <c r="O5176" s="153" t="s">
        <v>600</v>
      </c>
    </row>
    <row r="5177" spans="11:15">
      <c r="K5177" s="153" t="s">
        <v>1674</v>
      </c>
      <c r="O5177" s="153" t="s">
        <v>603</v>
      </c>
    </row>
    <row r="5178" spans="11:15">
      <c r="K5178" s="153" t="s">
        <v>1674</v>
      </c>
      <c r="O5178" s="153" t="s">
        <v>606</v>
      </c>
    </row>
    <row r="5179" spans="11:15">
      <c r="K5179" s="153" t="s">
        <v>1674</v>
      </c>
      <c r="O5179" s="153" t="s">
        <v>609</v>
      </c>
    </row>
    <row r="5180" spans="11:15">
      <c r="K5180" s="153" t="s">
        <v>1674</v>
      </c>
      <c r="O5180" s="153" t="s">
        <v>612</v>
      </c>
    </row>
    <row r="5181" spans="11:15">
      <c r="K5181" s="153" t="s">
        <v>1674</v>
      </c>
      <c r="O5181" s="153" t="s">
        <v>615</v>
      </c>
    </row>
    <row r="5182" spans="11:15">
      <c r="K5182" s="153" t="s">
        <v>1674</v>
      </c>
      <c r="O5182" s="153" t="s">
        <v>616</v>
      </c>
    </row>
    <row r="5183" spans="11:15">
      <c r="K5183" s="153" t="s">
        <v>1674</v>
      </c>
      <c r="O5183" s="153" t="s">
        <v>619</v>
      </c>
    </row>
    <row r="5184" spans="11:15">
      <c r="K5184" s="153" t="s">
        <v>1674</v>
      </c>
      <c r="O5184" s="153" t="s">
        <v>620</v>
      </c>
    </row>
    <row r="5185" spans="11:15">
      <c r="K5185" s="153" t="s">
        <v>1674</v>
      </c>
      <c r="O5185" s="153" t="s">
        <v>622</v>
      </c>
    </row>
    <row r="5186" spans="11:15">
      <c r="K5186" s="153" t="s">
        <v>1674</v>
      </c>
      <c r="O5186" s="153" t="s">
        <v>623</v>
      </c>
    </row>
    <row r="5187" spans="11:15">
      <c r="K5187" s="153" t="s">
        <v>1674</v>
      </c>
      <c r="O5187" s="153" t="s">
        <v>626</v>
      </c>
    </row>
    <row r="5188" spans="11:15">
      <c r="K5188" s="153" t="s">
        <v>1674</v>
      </c>
      <c r="O5188" s="153" t="s">
        <v>629</v>
      </c>
    </row>
    <row r="5189" spans="11:15">
      <c r="K5189" s="153" t="s">
        <v>1674</v>
      </c>
      <c r="O5189" s="153" t="s">
        <v>632</v>
      </c>
    </row>
    <row r="5190" spans="11:15">
      <c r="K5190" s="153" t="s">
        <v>1674</v>
      </c>
      <c r="O5190" s="153" t="s">
        <v>635</v>
      </c>
    </row>
    <row r="5191" spans="11:15">
      <c r="K5191" s="153" t="s">
        <v>1674</v>
      </c>
      <c r="O5191" s="153" t="s">
        <v>638</v>
      </c>
    </row>
    <row r="5192" spans="11:15">
      <c r="K5192" s="153" t="s">
        <v>1674</v>
      </c>
      <c r="O5192" s="153" t="s">
        <v>641</v>
      </c>
    </row>
    <row r="5193" spans="11:15">
      <c r="K5193" s="153" t="s">
        <v>1674</v>
      </c>
      <c r="O5193" s="153" t="s">
        <v>642</v>
      </c>
    </row>
    <row r="5194" spans="11:15">
      <c r="K5194" s="153" t="s">
        <v>1674</v>
      </c>
      <c r="O5194" s="153" t="s">
        <v>645</v>
      </c>
    </row>
    <row r="5195" spans="11:15">
      <c r="K5195" s="153" t="s">
        <v>1674</v>
      </c>
      <c r="O5195" s="153" t="s">
        <v>648</v>
      </c>
    </row>
    <row r="5196" spans="11:15">
      <c r="K5196" s="153" t="s">
        <v>1674</v>
      </c>
      <c r="O5196" s="153" t="s">
        <v>651</v>
      </c>
    </row>
    <row r="5197" spans="11:15">
      <c r="K5197" s="153" t="s">
        <v>1674</v>
      </c>
      <c r="O5197" s="153" t="s">
        <v>654</v>
      </c>
    </row>
    <row r="5198" spans="11:15">
      <c r="K5198" s="153" t="s">
        <v>1674</v>
      </c>
      <c r="O5198" s="153" t="s">
        <v>657</v>
      </c>
    </row>
    <row r="5199" spans="11:15">
      <c r="K5199" s="153" t="s">
        <v>1674</v>
      </c>
      <c r="O5199" s="153" t="s">
        <v>660</v>
      </c>
    </row>
    <row r="5200" spans="11:15">
      <c r="K5200" s="153" t="s">
        <v>1674</v>
      </c>
      <c r="O5200" s="153" t="s">
        <v>661</v>
      </c>
    </row>
    <row r="5201" spans="11:15">
      <c r="K5201" s="153" t="s">
        <v>1674</v>
      </c>
      <c r="O5201" s="153" t="s">
        <v>664</v>
      </c>
    </row>
    <row r="5202" spans="11:15">
      <c r="K5202" s="153" t="s">
        <v>1674</v>
      </c>
      <c r="O5202" s="153" t="s">
        <v>667</v>
      </c>
    </row>
    <row r="5203" spans="11:15">
      <c r="K5203" s="153" t="s">
        <v>1674</v>
      </c>
      <c r="O5203" s="153" t="s">
        <v>668</v>
      </c>
    </row>
    <row r="5204" spans="11:15">
      <c r="K5204" s="153" t="s">
        <v>1674</v>
      </c>
      <c r="O5204" s="153" t="s">
        <v>671</v>
      </c>
    </row>
    <row r="5205" spans="11:15">
      <c r="K5205" s="153" t="s">
        <v>1674</v>
      </c>
      <c r="O5205" s="153" t="s">
        <v>672</v>
      </c>
    </row>
    <row r="5206" spans="11:15">
      <c r="K5206" s="153" t="s">
        <v>1674</v>
      </c>
      <c r="O5206" s="153" t="s">
        <v>673</v>
      </c>
    </row>
    <row r="5207" spans="11:15">
      <c r="K5207" s="153" t="s">
        <v>1674</v>
      </c>
      <c r="O5207" s="153" t="s">
        <v>676</v>
      </c>
    </row>
    <row r="5208" spans="11:15">
      <c r="K5208" s="153" t="s">
        <v>1674</v>
      </c>
      <c r="O5208" s="153" t="s">
        <v>679</v>
      </c>
    </row>
    <row r="5209" spans="11:15">
      <c r="K5209" s="153" t="s">
        <v>1674</v>
      </c>
      <c r="O5209" s="153" t="s">
        <v>682</v>
      </c>
    </row>
    <row r="5210" spans="11:15">
      <c r="K5210" s="153" t="s">
        <v>1674</v>
      </c>
      <c r="O5210" s="153" t="s">
        <v>685</v>
      </c>
    </row>
    <row r="5211" spans="11:15">
      <c r="K5211" s="153" t="s">
        <v>1674</v>
      </c>
      <c r="O5211" s="153" t="s">
        <v>688</v>
      </c>
    </row>
    <row r="5212" spans="11:15">
      <c r="K5212" s="153" t="s">
        <v>1674</v>
      </c>
      <c r="O5212" s="153" t="s">
        <v>691</v>
      </c>
    </row>
    <row r="5213" spans="11:15">
      <c r="K5213" s="153" t="s">
        <v>1674</v>
      </c>
      <c r="O5213" s="153" t="s">
        <v>692</v>
      </c>
    </row>
    <row r="5214" spans="11:15">
      <c r="K5214" s="153" t="s">
        <v>1674</v>
      </c>
      <c r="O5214" s="153" t="s">
        <v>695</v>
      </c>
    </row>
    <row r="5215" spans="11:15">
      <c r="K5215" s="153" t="s">
        <v>1674</v>
      </c>
      <c r="O5215" s="153" t="s">
        <v>698</v>
      </c>
    </row>
    <row r="5216" spans="11:15">
      <c r="K5216" s="153" t="s">
        <v>1674</v>
      </c>
      <c r="O5216" s="153" t="s">
        <v>701</v>
      </c>
    </row>
    <row r="5217" spans="11:15">
      <c r="K5217" s="153" t="s">
        <v>1674</v>
      </c>
      <c r="O5217" s="153" t="s">
        <v>704</v>
      </c>
    </row>
    <row r="5218" spans="11:15">
      <c r="K5218" s="153" t="s">
        <v>1674</v>
      </c>
      <c r="O5218" s="153" t="s">
        <v>707</v>
      </c>
    </row>
    <row r="5219" spans="11:15">
      <c r="K5219" s="153" t="s">
        <v>1674</v>
      </c>
      <c r="O5219" s="153" t="s">
        <v>710</v>
      </c>
    </row>
    <row r="5220" spans="11:15">
      <c r="K5220" s="153" t="s">
        <v>1674</v>
      </c>
      <c r="O5220" s="153" t="s">
        <v>711</v>
      </c>
    </row>
    <row r="5221" spans="11:15">
      <c r="K5221" s="153" t="s">
        <v>1674</v>
      </c>
      <c r="O5221" s="153" t="s">
        <v>714</v>
      </c>
    </row>
    <row r="5222" spans="11:15">
      <c r="K5222" s="153" t="s">
        <v>1674</v>
      </c>
      <c r="O5222" s="153" t="s">
        <v>717</v>
      </c>
    </row>
    <row r="5223" spans="11:15">
      <c r="K5223" s="153" t="s">
        <v>1674</v>
      </c>
      <c r="O5223" s="153" t="s">
        <v>718</v>
      </c>
    </row>
    <row r="5224" spans="11:15">
      <c r="K5224" s="153" t="s">
        <v>1674</v>
      </c>
      <c r="O5224" s="153" t="s">
        <v>721</v>
      </c>
    </row>
    <row r="5225" spans="11:15">
      <c r="K5225" s="153" t="s">
        <v>1674</v>
      </c>
      <c r="O5225" s="153" t="s">
        <v>722</v>
      </c>
    </row>
    <row r="5226" spans="11:15">
      <c r="K5226" s="153" t="s">
        <v>1674</v>
      </c>
      <c r="O5226" s="153" t="s">
        <v>723</v>
      </c>
    </row>
    <row r="5227" spans="11:15">
      <c r="K5227" s="153" t="s">
        <v>1674</v>
      </c>
      <c r="O5227" s="153" t="s">
        <v>726</v>
      </c>
    </row>
    <row r="5228" spans="11:15">
      <c r="K5228" s="153" t="s">
        <v>1674</v>
      </c>
      <c r="O5228" s="153" t="s">
        <v>729</v>
      </c>
    </row>
    <row r="5229" spans="11:15">
      <c r="K5229" s="153" t="s">
        <v>1674</v>
      </c>
      <c r="O5229" s="153" t="s">
        <v>732</v>
      </c>
    </row>
    <row r="5230" spans="11:15">
      <c r="K5230" s="153" t="s">
        <v>1674</v>
      </c>
      <c r="O5230" s="153" t="s">
        <v>735</v>
      </c>
    </row>
    <row r="5231" spans="11:15">
      <c r="K5231" s="153" t="s">
        <v>1674</v>
      </c>
      <c r="O5231" s="153" t="s">
        <v>738</v>
      </c>
    </row>
    <row r="5232" spans="11:15">
      <c r="K5232" s="153" t="s">
        <v>1674</v>
      </c>
      <c r="O5232" s="153" t="s">
        <v>741</v>
      </c>
    </row>
    <row r="5233" spans="11:15">
      <c r="K5233" s="153" t="s">
        <v>1674</v>
      </c>
      <c r="O5233" s="153" t="s">
        <v>742</v>
      </c>
    </row>
    <row r="5234" spans="11:15">
      <c r="K5234" s="153" t="s">
        <v>1674</v>
      </c>
      <c r="O5234" s="153" t="s">
        <v>745</v>
      </c>
    </row>
    <row r="5235" spans="11:15">
      <c r="K5235" s="153" t="s">
        <v>1674</v>
      </c>
      <c r="O5235" s="153" t="s">
        <v>748</v>
      </c>
    </row>
    <row r="5236" spans="11:15">
      <c r="K5236" s="153" t="s">
        <v>1674</v>
      </c>
      <c r="O5236" s="153" t="s">
        <v>751</v>
      </c>
    </row>
    <row r="5237" spans="11:15">
      <c r="K5237" s="153" t="s">
        <v>1674</v>
      </c>
      <c r="O5237" s="153" t="s">
        <v>754</v>
      </c>
    </row>
    <row r="5238" spans="11:15">
      <c r="K5238" s="153" t="s">
        <v>1674</v>
      </c>
      <c r="O5238" s="153" t="s">
        <v>757</v>
      </c>
    </row>
    <row r="5239" spans="11:15">
      <c r="K5239" s="153" t="s">
        <v>1674</v>
      </c>
      <c r="O5239" s="153" t="s">
        <v>0</v>
      </c>
    </row>
    <row r="5240" spans="11:15">
      <c r="K5240" s="153" t="s">
        <v>1674</v>
      </c>
      <c r="O5240" s="153" t="s">
        <v>1</v>
      </c>
    </row>
    <row r="5241" spans="11:15">
      <c r="K5241" s="153" t="s">
        <v>1674</v>
      </c>
      <c r="O5241" s="153" t="s">
        <v>4</v>
      </c>
    </row>
    <row r="5242" spans="11:15">
      <c r="K5242" s="153" t="s">
        <v>1674</v>
      </c>
      <c r="O5242" s="153" t="s">
        <v>7</v>
      </c>
    </row>
    <row r="5243" spans="11:15">
      <c r="K5243" s="153" t="s">
        <v>1674</v>
      </c>
      <c r="O5243" s="153" t="s">
        <v>8</v>
      </c>
    </row>
    <row r="5244" spans="11:15">
      <c r="K5244" s="153" t="s">
        <v>1674</v>
      </c>
      <c r="O5244" s="153" t="s">
        <v>11</v>
      </c>
    </row>
    <row r="5245" spans="11:15">
      <c r="K5245" s="153" t="s">
        <v>1674</v>
      </c>
      <c r="O5245" s="153" t="s">
        <v>12</v>
      </c>
    </row>
    <row r="5246" spans="11:15">
      <c r="K5246" s="153" t="s">
        <v>1674</v>
      </c>
      <c r="O5246" s="153" t="s">
        <v>13</v>
      </c>
    </row>
    <row r="5247" spans="11:15">
      <c r="K5247" s="153" t="s">
        <v>1674</v>
      </c>
      <c r="O5247" s="153" t="s">
        <v>16</v>
      </c>
    </row>
    <row r="5248" spans="11:15">
      <c r="K5248" s="153" t="s">
        <v>1674</v>
      </c>
      <c r="O5248" s="153" t="s">
        <v>19</v>
      </c>
    </row>
    <row r="5249" spans="11:15">
      <c r="K5249" s="153" t="s">
        <v>1674</v>
      </c>
      <c r="O5249" s="153" t="s">
        <v>20</v>
      </c>
    </row>
    <row r="5250" spans="11:15">
      <c r="K5250" s="153" t="s">
        <v>1674</v>
      </c>
      <c r="O5250" s="153" t="s">
        <v>23</v>
      </c>
    </row>
    <row r="5251" spans="11:15">
      <c r="K5251" s="153" t="s">
        <v>1674</v>
      </c>
      <c r="O5251" s="153" t="s">
        <v>25</v>
      </c>
    </row>
    <row r="5252" spans="11:15">
      <c r="K5252" s="153" t="s">
        <v>1674</v>
      </c>
      <c r="O5252" s="153" t="s">
        <v>27</v>
      </c>
    </row>
    <row r="5253" spans="11:15">
      <c r="K5253" s="153" t="s">
        <v>1674</v>
      </c>
      <c r="O5253" s="153" t="s">
        <v>29</v>
      </c>
    </row>
    <row r="5254" spans="11:15">
      <c r="K5254" s="153" t="s">
        <v>1674</v>
      </c>
      <c r="O5254" s="153" t="s">
        <v>31</v>
      </c>
    </row>
    <row r="5255" spans="11:15">
      <c r="K5255" s="153" t="s">
        <v>1674</v>
      </c>
      <c r="O5255" s="153" t="s">
        <v>32</v>
      </c>
    </row>
    <row r="5256" spans="11:15">
      <c r="K5256" s="153" t="s">
        <v>1674</v>
      </c>
      <c r="O5256" s="153" t="s">
        <v>34</v>
      </c>
    </row>
    <row r="5257" spans="11:15">
      <c r="K5257" s="153" t="s">
        <v>1674</v>
      </c>
      <c r="O5257" s="153" t="s">
        <v>36</v>
      </c>
    </row>
    <row r="5258" spans="11:15">
      <c r="K5258" s="153" t="s">
        <v>1674</v>
      </c>
      <c r="O5258" s="153" t="s">
        <v>38</v>
      </c>
    </row>
    <row r="5259" spans="11:15">
      <c r="K5259" s="153" t="s">
        <v>1674</v>
      </c>
      <c r="O5259" s="153" t="s">
        <v>40</v>
      </c>
    </row>
    <row r="5260" spans="11:15">
      <c r="K5260" s="153" t="s">
        <v>1674</v>
      </c>
      <c r="O5260" s="153" t="s">
        <v>42</v>
      </c>
    </row>
    <row r="5261" spans="11:15">
      <c r="K5261" s="153" t="s">
        <v>1674</v>
      </c>
      <c r="O5261" s="153" t="s">
        <v>44</v>
      </c>
    </row>
    <row r="5262" spans="11:15">
      <c r="K5262" s="153" t="s">
        <v>1674</v>
      </c>
      <c r="O5262" s="153" t="s">
        <v>45</v>
      </c>
    </row>
    <row r="5263" spans="11:15">
      <c r="K5263" s="153" t="s">
        <v>1674</v>
      </c>
      <c r="O5263" s="153" t="s">
        <v>47</v>
      </c>
    </row>
    <row r="5264" spans="11:15">
      <c r="K5264" s="153" t="s">
        <v>1674</v>
      </c>
      <c r="O5264" s="153" t="s">
        <v>49</v>
      </c>
    </row>
    <row r="5265" spans="11:15">
      <c r="K5265" s="153" t="s">
        <v>1674</v>
      </c>
      <c r="O5265" s="153" t="s">
        <v>51</v>
      </c>
    </row>
    <row r="5266" spans="11:15">
      <c r="K5266" s="153" t="s">
        <v>1674</v>
      </c>
      <c r="O5266" s="153" t="s">
        <v>53</v>
      </c>
    </row>
    <row r="5267" spans="11:15">
      <c r="K5267" s="153" t="s">
        <v>1674</v>
      </c>
      <c r="O5267" s="153" t="s">
        <v>55</v>
      </c>
    </row>
    <row r="5268" spans="11:15">
      <c r="K5268" s="153" t="s">
        <v>1674</v>
      </c>
      <c r="O5268" s="153" t="s">
        <v>56</v>
      </c>
    </row>
    <row r="5269" spans="11:15">
      <c r="K5269" s="153" t="s">
        <v>1674</v>
      </c>
      <c r="O5269" s="153" t="s">
        <v>58</v>
      </c>
    </row>
    <row r="5270" spans="11:15">
      <c r="K5270" s="153" t="s">
        <v>1674</v>
      </c>
      <c r="O5270" s="153" t="s">
        <v>60</v>
      </c>
    </row>
    <row r="5271" spans="11:15">
      <c r="O5271" s="153" t="s">
        <v>812</v>
      </c>
    </row>
    <row r="5272" spans="11:15">
      <c r="O5272" s="153" t="s">
        <v>815</v>
      </c>
    </row>
    <row r="5273" spans="11:15">
      <c r="O5273" s="153" t="s">
        <v>818</v>
      </c>
    </row>
    <row r="5274" spans="11:15">
      <c r="K5274" s="153" t="s">
        <v>1674</v>
      </c>
      <c r="O5274" s="153" t="s">
        <v>824</v>
      </c>
    </row>
    <row r="5275" spans="11:15">
      <c r="K5275" s="153" t="s">
        <v>1674</v>
      </c>
      <c r="O5275" s="153" t="s">
        <v>829</v>
      </c>
    </row>
    <row r="5276" spans="11:15">
      <c r="K5276" s="153" t="s">
        <v>1674</v>
      </c>
      <c r="O5276" s="153" t="s">
        <v>833</v>
      </c>
    </row>
    <row r="5277" spans="11:15">
      <c r="K5277" s="153" t="s">
        <v>1674</v>
      </c>
      <c r="O5277" s="153" t="s">
        <v>837</v>
      </c>
    </row>
    <row r="5278" spans="11:15">
      <c r="K5278" s="153" t="s">
        <v>1674</v>
      </c>
      <c r="O5278" s="153" t="s">
        <v>842</v>
      </c>
    </row>
    <row r="5279" spans="11:15">
      <c r="K5279" s="153" t="s">
        <v>1674</v>
      </c>
      <c r="O5279" s="153" t="s">
        <v>846</v>
      </c>
    </row>
    <row r="5280" spans="11:15">
      <c r="K5280" s="153" t="s">
        <v>1674</v>
      </c>
      <c r="O5280" s="153" t="s">
        <v>850</v>
      </c>
    </row>
    <row r="5281" spans="11:15">
      <c r="K5281" s="153" t="s">
        <v>1674</v>
      </c>
      <c r="O5281" s="153" t="s">
        <v>854</v>
      </c>
    </row>
    <row r="5282" spans="11:15">
      <c r="K5282" s="153" t="s">
        <v>1674</v>
      </c>
      <c r="O5282" s="153" t="s">
        <v>858</v>
      </c>
    </row>
    <row r="5283" spans="11:15">
      <c r="K5283" s="153" t="s">
        <v>1674</v>
      </c>
      <c r="O5283" s="153" t="s">
        <v>862</v>
      </c>
    </row>
    <row r="5284" spans="11:15">
      <c r="K5284" s="153" t="s">
        <v>1674</v>
      </c>
      <c r="O5284" s="153" t="s">
        <v>866</v>
      </c>
    </row>
    <row r="5285" spans="11:15">
      <c r="K5285" s="153" t="s">
        <v>1674</v>
      </c>
      <c r="O5285" s="153" t="s">
        <v>870</v>
      </c>
    </row>
    <row r="5286" spans="11:15">
      <c r="K5286" s="153" t="s">
        <v>1674</v>
      </c>
      <c r="O5286" s="153" t="s">
        <v>873</v>
      </c>
    </row>
    <row r="5287" spans="11:15">
      <c r="K5287" s="153" t="s">
        <v>1674</v>
      </c>
      <c r="O5287" s="153" t="s">
        <v>877</v>
      </c>
    </row>
    <row r="5288" spans="11:15">
      <c r="K5288" s="153" t="s">
        <v>1674</v>
      </c>
      <c r="O5288" s="153" t="s">
        <v>881</v>
      </c>
    </row>
    <row r="5289" spans="11:15">
      <c r="K5289" s="153" t="s">
        <v>1674</v>
      </c>
      <c r="O5289" s="153" t="s">
        <v>885</v>
      </c>
    </row>
    <row r="5290" spans="11:15">
      <c r="K5290" s="153" t="s">
        <v>1674</v>
      </c>
      <c r="O5290" s="153" t="s">
        <v>890</v>
      </c>
    </row>
    <row r="5291" spans="11:15">
      <c r="K5291" s="153" t="s">
        <v>1674</v>
      </c>
      <c r="O5291" s="153" t="s">
        <v>894</v>
      </c>
    </row>
    <row r="5292" spans="11:15">
      <c r="K5292" s="153" t="s">
        <v>1674</v>
      </c>
      <c r="O5292" s="153" t="s">
        <v>898</v>
      </c>
    </row>
    <row r="5293" spans="11:15">
      <c r="K5293" s="153" t="s">
        <v>1674</v>
      </c>
      <c r="O5293" s="153" t="s">
        <v>902</v>
      </c>
    </row>
    <row r="5294" spans="11:15">
      <c r="K5294" s="153" t="s">
        <v>1674</v>
      </c>
      <c r="O5294" s="153" t="s">
        <v>906</v>
      </c>
    </row>
    <row r="5295" spans="11:15">
      <c r="K5295" s="153" t="s">
        <v>1674</v>
      </c>
      <c r="O5295" s="153" t="s">
        <v>910</v>
      </c>
    </row>
    <row r="5296" spans="11:15">
      <c r="K5296" s="153" t="s">
        <v>1674</v>
      </c>
      <c r="O5296" s="153" t="s">
        <v>914</v>
      </c>
    </row>
    <row r="5297" spans="11:15">
      <c r="K5297" s="153" t="s">
        <v>1674</v>
      </c>
      <c r="O5297" s="153" t="s">
        <v>919</v>
      </c>
    </row>
    <row r="5298" spans="11:15">
      <c r="K5298" s="153" t="s">
        <v>1674</v>
      </c>
      <c r="O5298" s="153" t="s">
        <v>923</v>
      </c>
    </row>
    <row r="5299" spans="11:15">
      <c r="K5299" s="153" t="s">
        <v>1674</v>
      </c>
      <c r="O5299" s="153" t="s">
        <v>928</v>
      </c>
    </row>
    <row r="5300" spans="11:15">
      <c r="K5300" s="153" t="s">
        <v>1674</v>
      </c>
      <c r="O5300" s="153" t="s">
        <v>934</v>
      </c>
    </row>
    <row r="5301" spans="11:15">
      <c r="K5301" s="153" t="s">
        <v>1674</v>
      </c>
      <c r="O5301" s="153" t="s">
        <v>938</v>
      </c>
    </row>
    <row r="5302" spans="11:15">
      <c r="K5302" s="153" t="s">
        <v>1674</v>
      </c>
      <c r="O5302" s="153" t="s">
        <v>942</v>
      </c>
    </row>
    <row r="5303" spans="11:15">
      <c r="K5303" s="153" t="s">
        <v>1674</v>
      </c>
      <c r="O5303" s="153" t="s">
        <v>947</v>
      </c>
    </row>
    <row r="5304" spans="11:15">
      <c r="K5304" s="153" t="s">
        <v>1674</v>
      </c>
      <c r="O5304" s="153" t="s">
        <v>951</v>
      </c>
    </row>
    <row r="5305" spans="11:15">
      <c r="K5305" s="153" t="s">
        <v>1674</v>
      </c>
      <c r="O5305" s="153" t="s">
        <v>955</v>
      </c>
    </row>
    <row r="5306" spans="11:15">
      <c r="K5306" s="153" t="s">
        <v>1674</v>
      </c>
      <c r="O5306" s="153" t="s">
        <v>960</v>
      </c>
    </row>
    <row r="5307" spans="11:15">
      <c r="K5307" s="153" t="s">
        <v>1674</v>
      </c>
      <c r="O5307" s="153" t="s">
        <v>964</v>
      </c>
    </row>
    <row r="5308" spans="11:15">
      <c r="K5308" s="153" t="s">
        <v>1674</v>
      </c>
      <c r="O5308" s="153" t="s">
        <v>968</v>
      </c>
    </row>
    <row r="5309" spans="11:15">
      <c r="K5309" s="153" t="s">
        <v>1674</v>
      </c>
      <c r="O5309" s="153" t="s">
        <v>973</v>
      </c>
    </row>
    <row r="5310" spans="11:15">
      <c r="K5310" s="153" t="s">
        <v>1674</v>
      </c>
      <c r="O5310" s="153" t="s">
        <v>979</v>
      </c>
    </row>
    <row r="5311" spans="11:15">
      <c r="K5311" s="153" t="s">
        <v>1674</v>
      </c>
      <c r="O5311" s="153" t="s">
        <v>983</v>
      </c>
    </row>
    <row r="5312" spans="11:15">
      <c r="K5312" s="153" t="s">
        <v>1674</v>
      </c>
      <c r="O5312" s="153" t="s">
        <v>987</v>
      </c>
    </row>
    <row r="5313" spans="11:15">
      <c r="K5313" s="153" t="s">
        <v>1674</v>
      </c>
      <c r="O5313" s="153" t="s">
        <v>992</v>
      </c>
    </row>
    <row r="5314" spans="11:15">
      <c r="K5314" s="153" t="s">
        <v>1674</v>
      </c>
      <c r="O5314" s="153" t="s">
        <v>996</v>
      </c>
    </row>
    <row r="5315" spans="11:15">
      <c r="K5315" s="153" t="s">
        <v>1674</v>
      </c>
      <c r="O5315" s="153" t="s">
        <v>1000</v>
      </c>
    </row>
    <row r="5316" spans="11:15">
      <c r="K5316" s="153" t="s">
        <v>1674</v>
      </c>
      <c r="O5316" s="153" t="s">
        <v>1005</v>
      </c>
    </row>
    <row r="5317" spans="11:15">
      <c r="K5317" s="153" t="s">
        <v>1674</v>
      </c>
      <c r="O5317" s="153" t="s">
        <v>1009</v>
      </c>
    </row>
    <row r="5318" spans="11:15">
      <c r="K5318" s="153" t="s">
        <v>1674</v>
      </c>
      <c r="O5318" s="153" t="s">
        <v>1013</v>
      </c>
    </row>
    <row r="5319" spans="11:15">
      <c r="K5319" s="153" t="s">
        <v>1674</v>
      </c>
      <c r="O5319" s="153" t="s">
        <v>1019</v>
      </c>
    </row>
    <row r="5320" spans="11:15">
      <c r="K5320" s="153" t="s">
        <v>1674</v>
      </c>
      <c r="O5320" s="153" t="s">
        <v>1023</v>
      </c>
    </row>
    <row r="5321" spans="11:15">
      <c r="K5321" s="153" t="s">
        <v>1674</v>
      </c>
      <c r="O5321" s="153" t="s">
        <v>1027</v>
      </c>
    </row>
    <row r="5322" spans="11:15">
      <c r="K5322" s="153" t="s">
        <v>1674</v>
      </c>
      <c r="O5322" s="153" t="s">
        <v>1031</v>
      </c>
    </row>
    <row r="5323" spans="11:15">
      <c r="K5323" s="153" t="s">
        <v>1674</v>
      </c>
      <c r="O5323" s="153" t="s">
        <v>1033</v>
      </c>
    </row>
    <row r="5324" spans="11:15">
      <c r="K5324" s="153" t="s">
        <v>1674</v>
      </c>
      <c r="O5324" s="153" t="s">
        <v>1035</v>
      </c>
    </row>
    <row r="5325" spans="11:15">
      <c r="K5325" s="153" t="s">
        <v>1674</v>
      </c>
      <c r="O5325" s="153" t="s">
        <v>1038</v>
      </c>
    </row>
    <row r="5326" spans="11:15">
      <c r="K5326" s="153" t="s">
        <v>1674</v>
      </c>
      <c r="O5326" s="153" t="s">
        <v>1040</v>
      </c>
    </row>
    <row r="5327" spans="11:15">
      <c r="K5327" s="153" t="s">
        <v>1674</v>
      </c>
      <c r="O5327" s="153" t="s">
        <v>1042</v>
      </c>
    </row>
    <row r="5328" spans="11:15">
      <c r="K5328" s="153" t="s">
        <v>1674</v>
      </c>
      <c r="O5328" s="153" t="s">
        <v>1044</v>
      </c>
    </row>
    <row r="5329" spans="11:15">
      <c r="K5329" s="153" t="s">
        <v>1674</v>
      </c>
      <c r="O5329" s="153" t="s">
        <v>1048</v>
      </c>
    </row>
    <row r="5330" spans="11:15">
      <c r="K5330" s="153" t="s">
        <v>1674</v>
      </c>
      <c r="O5330" s="153" t="s">
        <v>1052</v>
      </c>
    </row>
    <row r="5331" spans="11:15">
      <c r="K5331" s="153" t="s">
        <v>1674</v>
      </c>
      <c r="O5331" s="153" t="s">
        <v>1056</v>
      </c>
    </row>
    <row r="5332" spans="11:15">
      <c r="K5332" s="153" t="s">
        <v>1674</v>
      </c>
      <c r="O5332" s="153" t="s">
        <v>1060</v>
      </c>
    </row>
    <row r="5333" spans="11:15">
      <c r="K5333" s="153" t="s">
        <v>1674</v>
      </c>
      <c r="O5333" s="153" t="s">
        <v>1064</v>
      </c>
    </row>
    <row r="5334" spans="11:15">
      <c r="K5334" s="153" t="s">
        <v>1674</v>
      </c>
      <c r="O5334" s="153" t="s">
        <v>1067</v>
      </c>
    </row>
    <row r="5335" spans="11:15">
      <c r="K5335" s="153" t="s">
        <v>1674</v>
      </c>
      <c r="O5335" s="153" t="s">
        <v>1071</v>
      </c>
    </row>
    <row r="5336" spans="11:15">
      <c r="K5336" s="153" t="s">
        <v>1674</v>
      </c>
      <c r="O5336" s="153" t="s">
        <v>1075</v>
      </c>
    </row>
    <row r="5337" spans="11:15">
      <c r="K5337" s="153" t="s">
        <v>1674</v>
      </c>
      <c r="O5337" s="153" t="s">
        <v>1078</v>
      </c>
    </row>
    <row r="5338" spans="11:15">
      <c r="K5338" s="153" t="s">
        <v>1674</v>
      </c>
      <c r="O5338" s="153" t="s">
        <v>1082</v>
      </c>
    </row>
    <row r="5339" spans="11:15">
      <c r="K5339" s="153" t="s">
        <v>1674</v>
      </c>
      <c r="O5339" s="153" t="s">
        <v>1086</v>
      </c>
    </row>
    <row r="5340" spans="11:15">
      <c r="K5340" s="153" t="s">
        <v>1674</v>
      </c>
      <c r="O5340" s="153" t="s">
        <v>1821</v>
      </c>
    </row>
    <row r="5341" spans="11:15">
      <c r="K5341" s="153" t="s">
        <v>1674</v>
      </c>
      <c r="O5341" s="153" t="s">
        <v>1822</v>
      </c>
    </row>
    <row r="5342" spans="11:15">
      <c r="K5342" s="153" t="s">
        <v>1674</v>
      </c>
      <c r="O5342" s="153" t="s">
        <v>1823</v>
      </c>
    </row>
    <row r="5343" spans="11:15">
      <c r="K5343" s="153" t="s">
        <v>1674</v>
      </c>
      <c r="O5343" s="153" t="s">
        <v>1824</v>
      </c>
    </row>
    <row r="5344" spans="11:15">
      <c r="K5344" s="153" t="s">
        <v>1674</v>
      </c>
      <c r="O5344" s="153" t="s">
        <v>1825</v>
      </c>
    </row>
    <row r="5345" spans="11:15">
      <c r="K5345" s="153" t="s">
        <v>1674</v>
      </c>
      <c r="O5345" s="153" t="s">
        <v>1826</v>
      </c>
    </row>
    <row r="5346" spans="11:15">
      <c r="K5346" s="153" t="s">
        <v>1674</v>
      </c>
      <c r="O5346" s="153" t="s">
        <v>1827</v>
      </c>
    </row>
    <row r="5347" spans="11:15">
      <c r="K5347" s="153" t="s">
        <v>1674</v>
      </c>
      <c r="O5347" s="153" t="s">
        <v>1828</v>
      </c>
    </row>
    <row r="5348" spans="11:15">
      <c r="K5348" s="153" t="s">
        <v>1674</v>
      </c>
      <c r="O5348" s="153" t="s">
        <v>1829</v>
      </c>
    </row>
    <row r="5349" spans="11:15">
      <c r="K5349" s="153" t="s">
        <v>1674</v>
      </c>
      <c r="O5349" s="153" t="s">
        <v>1830</v>
      </c>
    </row>
    <row r="5350" spans="11:15">
      <c r="K5350" s="153" t="s">
        <v>1674</v>
      </c>
      <c r="O5350" s="153" t="s">
        <v>1831</v>
      </c>
    </row>
    <row r="5351" spans="11:15">
      <c r="K5351" s="153" t="s">
        <v>1674</v>
      </c>
      <c r="O5351" s="153" t="s">
        <v>1832</v>
      </c>
    </row>
    <row r="5352" spans="11:15">
      <c r="K5352" s="153" t="s">
        <v>1674</v>
      </c>
      <c r="O5352" s="153" t="s">
        <v>1833</v>
      </c>
    </row>
    <row r="5353" spans="11:15">
      <c r="K5353" s="153" t="s">
        <v>1674</v>
      </c>
      <c r="O5353" s="153" t="s">
        <v>1834</v>
      </c>
    </row>
    <row r="5354" spans="11:15">
      <c r="K5354" s="153" t="s">
        <v>1674</v>
      </c>
      <c r="O5354" s="153" t="s">
        <v>1835</v>
      </c>
    </row>
    <row r="5355" spans="11:15">
      <c r="K5355" s="153" t="s">
        <v>1674</v>
      </c>
      <c r="O5355" s="153" t="s">
        <v>1836</v>
      </c>
    </row>
    <row r="5356" spans="11:15">
      <c r="K5356" s="153" t="s">
        <v>1674</v>
      </c>
      <c r="O5356" s="153" t="s">
        <v>1837</v>
      </c>
    </row>
    <row r="5357" spans="11:15">
      <c r="K5357" s="153" t="s">
        <v>1674</v>
      </c>
      <c r="O5357" s="153" t="s">
        <v>1838</v>
      </c>
    </row>
    <row r="5358" spans="11:15">
      <c r="K5358" s="153" t="s">
        <v>1674</v>
      </c>
      <c r="O5358" s="153" t="s">
        <v>1839</v>
      </c>
    </row>
    <row r="5359" spans="11:15">
      <c r="K5359" s="153" t="s">
        <v>1674</v>
      </c>
      <c r="O5359" s="153" t="s">
        <v>1840</v>
      </c>
    </row>
    <row r="5360" spans="11:15">
      <c r="K5360" s="153" t="s">
        <v>1674</v>
      </c>
      <c r="O5360" s="153" t="s">
        <v>1841</v>
      </c>
    </row>
    <row r="5361" spans="11:15">
      <c r="K5361" s="153" t="s">
        <v>1674</v>
      </c>
      <c r="O5361" s="153" t="s">
        <v>1842</v>
      </c>
    </row>
    <row r="5362" spans="11:15">
      <c r="K5362" s="153" t="s">
        <v>1674</v>
      </c>
      <c r="O5362" s="153" t="s">
        <v>1843</v>
      </c>
    </row>
    <row r="5363" spans="11:15">
      <c r="K5363" s="153" t="s">
        <v>1674</v>
      </c>
      <c r="O5363" s="153" t="s">
        <v>1844</v>
      </c>
    </row>
    <row r="5364" spans="11:15">
      <c r="K5364" s="153" t="s">
        <v>1674</v>
      </c>
      <c r="O5364" s="153" t="s">
        <v>1845</v>
      </c>
    </row>
    <row r="5365" spans="11:15">
      <c r="K5365" s="153" t="s">
        <v>1674</v>
      </c>
      <c r="O5365" s="153" t="s">
        <v>1846</v>
      </c>
    </row>
    <row r="5366" spans="11:15">
      <c r="K5366" s="153" t="s">
        <v>1674</v>
      </c>
      <c r="O5366" s="153" t="s">
        <v>1847</v>
      </c>
    </row>
    <row r="5367" spans="11:15">
      <c r="K5367" s="153" t="s">
        <v>1674</v>
      </c>
      <c r="O5367" s="153" t="s">
        <v>1848</v>
      </c>
    </row>
    <row r="5368" spans="11:15">
      <c r="K5368" s="153" t="s">
        <v>1674</v>
      </c>
      <c r="O5368" s="153" t="s">
        <v>1849</v>
      </c>
    </row>
    <row r="5369" spans="11:15">
      <c r="K5369" s="153" t="s">
        <v>1674</v>
      </c>
      <c r="O5369" s="153" t="s">
        <v>1850</v>
      </c>
    </row>
    <row r="5370" spans="11:15">
      <c r="K5370" s="153" t="s">
        <v>1674</v>
      </c>
      <c r="O5370" s="153" t="s">
        <v>1851</v>
      </c>
    </row>
    <row r="5371" spans="11:15">
      <c r="K5371" s="153" t="s">
        <v>1674</v>
      </c>
      <c r="O5371" s="153" t="s">
        <v>1852</v>
      </c>
    </row>
    <row r="5372" spans="11:15">
      <c r="K5372" s="153" t="s">
        <v>1674</v>
      </c>
      <c r="O5372" s="153" t="s">
        <v>1853</v>
      </c>
    </row>
    <row r="5373" spans="11:15">
      <c r="K5373" s="153" t="s">
        <v>1674</v>
      </c>
      <c r="O5373" s="153" t="s">
        <v>1854</v>
      </c>
    </row>
    <row r="5374" spans="11:15">
      <c r="K5374" s="153" t="s">
        <v>1674</v>
      </c>
      <c r="O5374" s="153" t="s">
        <v>1855</v>
      </c>
    </row>
    <row r="5375" spans="11:15">
      <c r="K5375" s="153" t="s">
        <v>1674</v>
      </c>
      <c r="O5375" s="153" t="s">
        <v>1856</v>
      </c>
    </row>
    <row r="5376" spans="11:15">
      <c r="K5376" s="153" t="s">
        <v>1674</v>
      </c>
      <c r="O5376" s="153" t="s">
        <v>1857</v>
      </c>
    </row>
    <row r="5377" spans="10:15">
      <c r="K5377" s="153" t="s">
        <v>1674</v>
      </c>
      <c r="O5377" s="153" t="s">
        <v>1858</v>
      </c>
    </row>
    <row r="5378" spans="10:15">
      <c r="K5378" s="153" t="s">
        <v>1674</v>
      </c>
      <c r="O5378" s="153" t="s">
        <v>1201</v>
      </c>
    </row>
    <row r="5379" spans="10:15">
      <c r="K5379" s="153" t="s">
        <v>1674</v>
      </c>
      <c r="O5379" s="153" t="s">
        <v>1204</v>
      </c>
    </row>
    <row r="5380" spans="10:15">
      <c r="K5380" s="153" t="s">
        <v>1674</v>
      </c>
      <c r="O5380" s="153" t="s">
        <v>1859</v>
      </c>
    </row>
    <row r="5381" spans="10:15">
      <c r="K5381" s="153" t="s">
        <v>1674</v>
      </c>
      <c r="O5381" s="153" t="s">
        <v>1860</v>
      </c>
    </row>
    <row r="5382" spans="10:15">
      <c r="K5382" s="153" t="s">
        <v>1674</v>
      </c>
      <c r="O5382" s="153" t="s">
        <v>1210</v>
      </c>
    </row>
    <row r="5383" spans="10:15">
      <c r="K5383" s="153" t="s">
        <v>1674</v>
      </c>
      <c r="O5383" s="153" t="s">
        <v>1213</v>
      </c>
    </row>
    <row r="5384" spans="10:15">
      <c r="K5384" s="153" t="s">
        <v>1674</v>
      </c>
      <c r="O5384" s="153" t="s">
        <v>1861</v>
      </c>
    </row>
    <row r="5385" spans="10:15">
      <c r="K5385" s="153" t="s">
        <v>1674</v>
      </c>
      <c r="O5385" s="153" t="s">
        <v>1862</v>
      </c>
    </row>
    <row r="5386" spans="10:15">
      <c r="K5386" s="153" t="s">
        <v>1674</v>
      </c>
      <c r="O5386" s="153" t="s">
        <v>1863</v>
      </c>
    </row>
    <row r="5387" spans="10:15">
      <c r="K5387" s="153" t="s">
        <v>1674</v>
      </c>
      <c r="O5387" s="153" t="s">
        <v>1864</v>
      </c>
    </row>
    <row r="5388" spans="10:15">
      <c r="K5388" s="153" t="s">
        <v>1674</v>
      </c>
      <c r="O5388" s="153" t="s">
        <v>1865</v>
      </c>
    </row>
    <row r="5389" spans="10:15">
      <c r="J5389" s="576"/>
      <c r="K5389" s="153" t="s">
        <v>1674</v>
      </c>
      <c r="O5389" s="153" t="s">
        <v>1866</v>
      </c>
    </row>
    <row r="5390" spans="10:15">
      <c r="J5390" s="576"/>
      <c r="K5390" s="153" t="s">
        <v>1674</v>
      </c>
      <c r="O5390" s="153" t="s">
        <v>1231</v>
      </c>
    </row>
    <row r="5391" spans="10:15">
      <c r="J5391" s="576"/>
      <c r="K5391" s="153" t="s">
        <v>1674</v>
      </c>
      <c r="O5391" s="153" t="s">
        <v>1867</v>
      </c>
    </row>
    <row r="5392" spans="10:15">
      <c r="J5392" s="576"/>
      <c r="K5392" s="153" t="s">
        <v>1674</v>
      </c>
      <c r="O5392" s="153" t="s">
        <v>1868</v>
      </c>
    </row>
    <row r="5393" spans="10:15">
      <c r="J5393" s="576"/>
      <c r="K5393" s="153" t="s">
        <v>1674</v>
      </c>
      <c r="O5393" s="153" t="s">
        <v>1869</v>
      </c>
    </row>
    <row r="5394" spans="10:15">
      <c r="J5394" s="576"/>
      <c r="K5394" s="153" t="s">
        <v>1674</v>
      </c>
      <c r="O5394" s="153" t="s">
        <v>1870</v>
      </c>
    </row>
    <row r="5395" spans="10:15">
      <c r="J5395" s="576"/>
      <c r="K5395" s="153" t="s">
        <v>1674</v>
      </c>
      <c r="O5395" s="153" t="s">
        <v>1871</v>
      </c>
    </row>
    <row r="5396" spans="10:15">
      <c r="J5396" s="576"/>
      <c r="K5396" s="153" t="s">
        <v>1674</v>
      </c>
      <c r="O5396" s="153" t="s">
        <v>1249</v>
      </c>
    </row>
    <row r="5397" spans="10:15">
      <c r="J5397" s="576"/>
      <c r="K5397" s="153" t="s">
        <v>1674</v>
      </c>
      <c r="O5397" s="153" t="s">
        <v>1251</v>
      </c>
    </row>
    <row r="5398" spans="10:15">
      <c r="J5398" s="576"/>
      <c r="K5398" s="153" t="s">
        <v>1674</v>
      </c>
      <c r="O5398" s="153" t="s">
        <v>1253</v>
      </c>
    </row>
    <row r="5399" spans="10:15">
      <c r="J5399" s="576"/>
      <c r="K5399" s="153" t="s">
        <v>1674</v>
      </c>
      <c r="O5399" s="153" t="s">
        <v>1872</v>
      </c>
    </row>
    <row r="5400" spans="10:15">
      <c r="J5400" s="576"/>
      <c r="K5400" s="153" t="s">
        <v>1674</v>
      </c>
      <c r="O5400" s="153" t="s">
        <v>1257</v>
      </c>
    </row>
    <row r="5401" spans="10:15">
      <c r="J5401" s="576"/>
      <c r="K5401" s="153" t="s">
        <v>1674</v>
      </c>
      <c r="O5401" s="153" t="s">
        <v>1261</v>
      </c>
    </row>
    <row r="5402" spans="10:15">
      <c r="J5402" s="576"/>
      <c r="K5402" s="153" t="s">
        <v>1674</v>
      </c>
      <c r="O5402" s="153" t="s">
        <v>1873</v>
      </c>
    </row>
    <row r="5403" spans="10:15">
      <c r="J5403" s="576"/>
      <c r="K5403" s="153" t="s">
        <v>1674</v>
      </c>
      <c r="O5403" s="153" t="s">
        <v>1874</v>
      </c>
    </row>
    <row r="5404" spans="10:15">
      <c r="J5404" s="576"/>
      <c r="K5404" s="153" t="s">
        <v>1674</v>
      </c>
      <c r="O5404" s="153" t="s">
        <v>1875</v>
      </c>
    </row>
    <row r="5405" spans="10:15">
      <c r="K5405" s="153" t="s">
        <v>1674</v>
      </c>
      <c r="O5405" s="153" t="s">
        <v>1876</v>
      </c>
    </row>
    <row r="5406" spans="10:15">
      <c r="K5406" s="153" t="s">
        <v>1674</v>
      </c>
      <c r="O5406" s="153" t="s">
        <v>1877</v>
      </c>
    </row>
    <row r="5407" spans="10:15">
      <c r="K5407" s="153" t="s">
        <v>1674</v>
      </c>
      <c r="O5407" s="153" t="s">
        <v>1878</v>
      </c>
    </row>
    <row r="5408" spans="10:15">
      <c r="K5408" s="153" t="s">
        <v>1674</v>
      </c>
      <c r="O5408" s="153" t="s">
        <v>1285</v>
      </c>
    </row>
    <row r="5409" spans="11:15">
      <c r="K5409" s="153" t="s">
        <v>1674</v>
      </c>
      <c r="O5409" s="153" t="s">
        <v>1879</v>
      </c>
    </row>
    <row r="5410" spans="11:15">
      <c r="K5410" s="153" t="s">
        <v>1674</v>
      </c>
      <c r="O5410" s="153" t="s">
        <v>1880</v>
      </c>
    </row>
    <row r="5411" spans="11:15">
      <c r="K5411" s="153" t="s">
        <v>1674</v>
      </c>
      <c r="O5411" s="153" t="s">
        <v>1881</v>
      </c>
    </row>
    <row r="5412" spans="11:15">
      <c r="K5412" s="153" t="s">
        <v>1674</v>
      </c>
      <c r="O5412" s="153" t="s">
        <v>1882</v>
      </c>
    </row>
    <row r="5413" spans="11:15">
      <c r="K5413" s="153" t="s">
        <v>1674</v>
      </c>
      <c r="O5413" s="153" t="s">
        <v>1883</v>
      </c>
    </row>
    <row r="5414" spans="11:15">
      <c r="K5414" s="153" t="s">
        <v>1674</v>
      </c>
      <c r="O5414" s="153" t="s">
        <v>1304</v>
      </c>
    </row>
    <row r="5415" spans="11:15">
      <c r="K5415" s="153" t="s">
        <v>1674</v>
      </c>
      <c r="O5415" s="153" t="s">
        <v>1307</v>
      </c>
    </row>
    <row r="5416" spans="11:15">
      <c r="K5416" s="153" t="s">
        <v>1674</v>
      </c>
      <c r="O5416" s="153" t="s">
        <v>1884</v>
      </c>
    </row>
    <row r="5417" spans="11:15">
      <c r="K5417" s="153" t="s">
        <v>1674</v>
      </c>
      <c r="O5417" s="153" t="s">
        <v>1885</v>
      </c>
    </row>
    <row r="5418" spans="11:15">
      <c r="K5418" s="153" t="s">
        <v>1674</v>
      </c>
      <c r="O5418" s="153" t="s">
        <v>1319</v>
      </c>
    </row>
    <row r="5419" spans="11:15">
      <c r="K5419" s="153" t="s">
        <v>1674</v>
      </c>
      <c r="O5419" s="153" t="s">
        <v>1322</v>
      </c>
    </row>
    <row r="5420" spans="11:15">
      <c r="K5420" s="153" t="s">
        <v>1674</v>
      </c>
      <c r="O5420" s="153" t="s">
        <v>1886</v>
      </c>
    </row>
    <row r="5421" spans="11:15">
      <c r="K5421" s="153" t="s">
        <v>1674</v>
      </c>
      <c r="O5421" s="153" t="s">
        <v>1887</v>
      </c>
    </row>
    <row r="5422" spans="11:15">
      <c r="K5422" s="153" t="s">
        <v>1674</v>
      </c>
      <c r="O5422" s="153" t="s">
        <v>1888</v>
      </c>
    </row>
    <row r="5423" spans="11:15">
      <c r="K5423" s="153" t="s">
        <v>1674</v>
      </c>
      <c r="O5423" s="153" t="s">
        <v>1889</v>
      </c>
    </row>
    <row r="5424" spans="11:15">
      <c r="K5424" s="153" t="s">
        <v>1674</v>
      </c>
      <c r="O5424" s="153" t="s">
        <v>1890</v>
      </c>
    </row>
    <row r="5425" spans="11:15">
      <c r="K5425" s="153" t="s">
        <v>1674</v>
      </c>
      <c r="O5425" s="153" t="s">
        <v>1891</v>
      </c>
    </row>
    <row r="5426" spans="11:15">
      <c r="K5426" s="153" t="s">
        <v>1674</v>
      </c>
      <c r="O5426" s="153" t="s">
        <v>1344</v>
      </c>
    </row>
    <row r="5427" spans="11:15">
      <c r="K5427" s="153" t="s">
        <v>1674</v>
      </c>
      <c r="O5427" s="153" t="s">
        <v>1892</v>
      </c>
    </row>
    <row r="5428" spans="11:15">
      <c r="K5428" s="153" t="s">
        <v>1674</v>
      </c>
      <c r="O5428" s="153" t="s">
        <v>1893</v>
      </c>
    </row>
    <row r="5429" spans="11:15">
      <c r="K5429" s="153" t="s">
        <v>1674</v>
      </c>
      <c r="O5429" s="153" t="s">
        <v>1894</v>
      </c>
    </row>
    <row r="5430" spans="11:15">
      <c r="K5430" s="153" t="s">
        <v>1674</v>
      </c>
      <c r="O5430" s="153" t="s">
        <v>1895</v>
      </c>
    </row>
    <row r="5431" spans="11:15">
      <c r="K5431" s="153" t="s">
        <v>1674</v>
      </c>
      <c r="O5431" s="153" t="s">
        <v>1896</v>
      </c>
    </row>
    <row r="5432" spans="11:15">
      <c r="K5432" s="153" t="s">
        <v>1674</v>
      </c>
      <c r="O5432" s="153" t="s">
        <v>1352</v>
      </c>
    </row>
    <row r="5433" spans="11:15">
      <c r="K5433" s="153" t="s">
        <v>1674</v>
      </c>
      <c r="O5433" s="153" t="s">
        <v>1354</v>
      </c>
    </row>
    <row r="5434" spans="11:15">
      <c r="K5434" s="153" t="s">
        <v>1674</v>
      </c>
      <c r="O5434" s="153" t="s">
        <v>1897</v>
      </c>
    </row>
    <row r="5435" spans="11:15">
      <c r="K5435" s="153" t="s">
        <v>1674</v>
      </c>
      <c r="O5435" s="153" t="s">
        <v>1898</v>
      </c>
    </row>
    <row r="5436" spans="11:15">
      <c r="K5436" s="153" t="s">
        <v>1674</v>
      </c>
      <c r="O5436" s="153" t="s">
        <v>1358</v>
      </c>
    </row>
    <row r="5437" spans="11:15">
      <c r="K5437" s="153" t="s">
        <v>1674</v>
      </c>
      <c r="O5437" s="153" t="s">
        <v>1360</v>
      </c>
    </row>
    <row r="5438" spans="11:15">
      <c r="K5438" s="153" t="s">
        <v>1674</v>
      </c>
      <c r="O5438" s="153" t="s">
        <v>1899</v>
      </c>
    </row>
    <row r="5439" spans="11:15">
      <c r="K5439" s="153" t="s">
        <v>1674</v>
      </c>
      <c r="O5439" s="153" t="s">
        <v>1900</v>
      </c>
    </row>
    <row r="5440" spans="11:15">
      <c r="K5440" s="153" t="s">
        <v>1674</v>
      </c>
      <c r="O5440" s="153" t="s">
        <v>1901</v>
      </c>
    </row>
    <row r="5441" spans="11:15">
      <c r="K5441" s="153" t="s">
        <v>1674</v>
      </c>
      <c r="O5441" s="153" t="s">
        <v>1902</v>
      </c>
    </row>
    <row r="5442" spans="11:15">
      <c r="K5442" s="153" t="s">
        <v>1674</v>
      </c>
      <c r="O5442" s="153" t="s">
        <v>1903</v>
      </c>
    </row>
    <row r="5443" spans="11:15">
      <c r="K5443" s="153" t="s">
        <v>1674</v>
      </c>
      <c r="O5443" s="153" t="s">
        <v>1904</v>
      </c>
    </row>
    <row r="5444" spans="11:15">
      <c r="K5444" s="153" t="s">
        <v>1674</v>
      </c>
      <c r="O5444" s="153" t="s">
        <v>1374</v>
      </c>
    </row>
    <row r="5445" spans="11:15">
      <c r="K5445" s="153" t="s">
        <v>1674</v>
      </c>
      <c r="O5445" s="153" t="s">
        <v>1905</v>
      </c>
    </row>
    <row r="5446" spans="11:15">
      <c r="K5446" s="153" t="s">
        <v>1674</v>
      </c>
      <c r="O5446" s="153" t="s">
        <v>1906</v>
      </c>
    </row>
    <row r="5447" spans="11:15">
      <c r="K5447" s="153" t="s">
        <v>1674</v>
      </c>
      <c r="O5447" s="153" t="s">
        <v>1907</v>
      </c>
    </row>
    <row r="5448" spans="11:15">
      <c r="K5448" s="153" t="s">
        <v>1674</v>
      </c>
      <c r="O5448" s="153" t="s">
        <v>1908</v>
      </c>
    </row>
    <row r="5449" spans="11:15">
      <c r="K5449" s="153" t="s">
        <v>1674</v>
      </c>
      <c r="O5449" s="153" t="s">
        <v>1909</v>
      </c>
    </row>
    <row r="5450" spans="11:15">
      <c r="K5450" s="153" t="s">
        <v>1674</v>
      </c>
      <c r="O5450" s="153" t="s">
        <v>1393</v>
      </c>
    </row>
    <row r="5451" spans="11:15">
      <c r="K5451" s="153" t="s">
        <v>1674</v>
      </c>
      <c r="O5451" s="153" t="s">
        <v>1397</v>
      </c>
    </row>
    <row r="5452" spans="11:15">
      <c r="K5452" s="153" t="s">
        <v>1674</v>
      </c>
      <c r="O5452" s="153" t="s">
        <v>1910</v>
      </c>
    </row>
    <row r="5453" spans="11:15">
      <c r="K5453" s="153" t="s">
        <v>1674</v>
      </c>
      <c r="O5453" s="153" t="s">
        <v>1911</v>
      </c>
    </row>
    <row r="5454" spans="11:15">
      <c r="K5454" s="153" t="s">
        <v>1674</v>
      </c>
      <c r="O5454" s="153" t="s">
        <v>1407</v>
      </c>
    </row>
    <row r="5455" spans="11:15">
      <c r="K5455" s="153" t="s">
        <v>1674</v>
      </c>
      <c r="O5455" s="153" t="s">
        <v>1409</v>
      </c>
    </row>
    <row r="5456" spans="11:15">
      <c r="K5456" s="153" t="s">
        <v>1674</v>
      </c>
      <c r="O5456" s="153" t="s">
        <v>1912</v>
      </c>
    </row>
    <row r="5457" spans="11:15">
      <c r="K5457" s="153" t="s">
        <v>1674</v>
      </c>
      <c r="O5457" s="153" t="s">
        <v>1913</v>
      </c>
    </row>
    <row r="5458" spans="11:15">
      <c r="K5458" s="153" t="s">
        <v>1674</v>
      </c>
      <c r="O5458" s="153" t="s">
        <v>1914</v>
      </c>
    </row>
    <row r="5459" spans="11:15">
      <c r="K5459" s="153" t="s">
        <v>1674</v>
      </c>
      <c r="O5459" s="153" t="s">
        <v>1915</v>
      </c>
    </row>
    <row r="5460" spans="11:15">
      <c r="K5460" s="153" t="s">
        <v>1674</v>
      </c>
      <c r="O5460" s="153" t="s">
        <v>1916</v>
      </c>
    </row>
    <row r="5461" spans="11:15">
      <c r="K5461" s="153" t="s">
        <v>1674</v>
      </c>
      <c r="O5461" s="153" t="s">
        <v>1917</v>
      </c>
    </row>
    <row r="5462" spans="11:15">
      <c r="K5462" s="153" t="s">
        <v>1674</v>
      </c>
      <c r="O5462" s="153" t="s">
        <v>1430</v>
      </c>
    </row>
    <row r="5463" spans="11:15">
      <c r="K5463" s="153" t="s">
        <v>1674</v>
      </c>
      <c r="O5463" s="153" t="s">
        <v>1918</v>
      </c>
    </row>
    <row r="5464" spans="11:15">
      <c r="K5464" s="153" t="s">
        <v>1674</v>
      </c>
      <c r="O5464" s="153" t="s">
        <v>1919</v>
      </c>
    </row>
    <row r="5465" spans="11:15">
      <c r="K5465" s="153" t="s">
        <v>1674</v>
      </c>
      <c r="O5465" s="153" t="s">
        <v>1920</v>
      </c>
    </row>
    <row r="5466" spans="11:15">
      <c r="K5466" s="153" t="s">
        <v>1674</v>
      </c>
      <c r="O5466" s="153" t="s">
        <v>1921</v>
      </c>
    </row>
    <row r="5467" spans="11:15">
      <c r="K5467" s="153" t="s">
        <v>1674</v>
      </c>
      <c r="O5467" s="153" t="s">
        <v>1922</v>
      </c>
    </row>
    <row r="5468" spans="11:15">
      <c r="K5468" s="153" t="s">
        <v>1674</v>
      </c>
      <c r="O5468" s="153" t="s">
        <v>71</v>
      </c>
    </row>
    <row r="5469" spans="11:15">
      <c r="K5469" s="153" t="s">
        <v>1674</v>
      </c>
      <c r="O5469" s="153" t="s">
        <v>75</v>
      </c>
    </row>
    <row r="5470" spans="11:15">
      <c r="K5470" s="153" t="s">
        <v>1674</v>
      </c>
      <c r="O5470" s="153" t="s">
        <v>1923</v>
      </c>
    </row>
    <row r="5471" spans="11:15">
      <c r="K5471" s="153" t="s">
        <v>1674</v>
      </c>
      <c r="O5471" s="153" t="s">
        <v>1924</v>
      </c>
    </row>
    <row r="5472" spans="11:15">
      <c r="K5472" s="153" t="s">
        <v>1674</v>
      </c>
      <c r="O5472" s="153" t="s">
        <v>84</v>
      </c>
    </row>
    <row r="5473" spans="11:15">
      <c r="K5473" s="153" t="s">
        <v>1674</v>
      </c>
      <c r="O5473" s="153" t="s">
        <v>86</v>
      </c>
    </row>
    <row r="5474" spans="11:15">
      <c r="K5474" s="153" t="s">
        <v>1674</v>
      </c>
      <c r="O5474" s="153" t="s">
        <v>1925</v>
      </c>
    </row>
    <row r="5475" spans="11:15">
      <c r="K5475" s="153" t="s">
        <v>1674</v>
      </c>
      <c r="O5475" s="153" t="s">
        <v>1926</v>
      </c>
    </row>
    <row r="5476" spans="11:15">
      <c r="K5476" s="153" t="s">
        <v>1674</v>
      </c>
      <c r="O5476" s="153" t="s">
        <v>1927</v>
      </c>
    </row>
    <row r="5477" spans="11:15">
      <c r="K5477" s="153" t="s">
        <v>1674</v>
      </c>
      <c r="O5477" s="153" t="s">
        <v>1928</v>
      </c>
    </row>
    <row r="5478" spans="11:15">
      <c r="K5478" s="153" t="s">
        <v>1674</v>
      </c>
      <c r="O5478" s="153" t="s">
        <v>1929</v>
      </c>
    </row>
    <row r="5479" spans="11:15">
      <c r="K5479" s="153" t="s">
        <v>1674</v>
      </c>
      <c r="O5479" s="153" t="s">
        <v>1930</v>
      </c>
    </row>
    <row r="5480" spans="11:15">
      <c r="K5480" s="153" t="s">
        <v>1674</v>
      </c>
      <c r="O5480" s="153" t="s">
        <v>1931</v>
      </c>
    </row>
    <row r="5481" spans="11:15">
      <c r="K5481" s="153" t="s">
        <v>1674</v>
      </c>
      <c r="O5481" s="153" t="s">
        <v>1932</v>
      </c>
    </row>
    <row r="5482" spans="11:15">
      <c r="K5482" s="153" t="s">
        <v>1674</v>
      </c>
      <c r="O5482" s="153" t="s">
        <v>1933</v>
      </c>
    </row>
    <row r="5483" spans="11:15">
      <c r="K5483" s="153" t="s">
        <v>1674</v>
      </c>
      <c r="O5483" s="153" t="s">
        <v>1934</v>
      </c>
    </row>
    <row r="5484" spans="11:15">
      <c r="K5484" s="153" t="s">
        <v>1674</v>
      </c>
      <c r="O5484" s="153" t="s">
        <v>1935</v>
      </c>
    </row>
    <row r="5485" spans="11:15">
      <c r="K5485" s="153" t="s">
        <v>1674</v>
      </c>
      <c r="O5485" s="153" t="s">
        <v>1936</v>
      </c>
    </row>
    <row r="5486" spans="11:15">
      <c r="K5486" s="153" t="s">
        <v>1674</v>
      </c>
      <c r="O5486" s="153" t="s">
        <v>128</v>
      </c>
    </row>
    <row r="5487" spans="11:15">
      <c r="K5487" s="153" t="s">
        <v>1674</v>
      </c>
      <c r="O5487" s="153" t="s">
        <v>132</v>
      </c>
    </row>
    <row r="5488" spans="11:15">
      <c r="K5488" s="153" t="s">
        <v>1674</v>
      </c>
      <c r="O5488" s="153" t="s">
        <v>1937</v>
      </c>
    </row>
    <row r="5489" spans="11:15">
      <c r="K5489" s="153" t="s">
        <v>1674</v>
      </c>
      <c r="O5489" s="153" t="s">
        <v>1938</v>
      </c>
    </row>
    <row r="5490" spans="11:15">
      <c r="K5490" s="153" t="s">
        <v>1674</v>
      </c>
      <c r="O5490" s="153" t="s">
        <v>1939</v>
      </c>
    </row>
    <row r="5491" spans="11:15">
      <c r="K5491" s="153" t="s">
        <v>1674</v>
      </c>
      <c r="O5491" s="153" t="s">
        <v>148</v>
      </c>
    </row>
    <row r="5492" spans="11:15">
      <c r="K5492" s="153" t="s">
        <v>1674</v>
      </c>
      <c r="O5492" s="153" t="s">
        <v>150</v>
      </c>
    </row>
    <row r="5493" spans="11:15">
      <c r="K5493" s="153" t="s">
        <v>1674</v>
      </c>
      <c r="O5493" s="153" t="s">
        <v>154</v>
      </c>
    </row>
    <row r="5494" spans="11:15">
      <c r="K5494" s="153" t="s">
        <v>1674</v>
      </c>
      <c r="O5494" s="153" t="s">
        <v>1940</v>
      </c>
    </row>
    <row r="5495" spans="11:15">
      <c r="K5495" s="153" t="s">
        <v>1674</v>
      </c>
      <c r="O5495" s="153" t="s">
        <v>1941</v>
      </c>
    </row>
    <row r="5496" spans="11:15">
      <c r="K5496" s="153" t="s">
        <v>1674</v>
      </c>
      <c r="O5496" s="153" t="s">
        <v>1942</v>
      </c>
    </row>
    <row r="5497" spans="11:15">
      <c r="K5497" s="153" t="s">
        <v>1674</v>
      </c>
      <c r="O5497" s="153" t="s">
        <v>1943</v>
      </c>
    </row>
    <row r="5498" spans="11:15">
      <c r="K5498" s="153" t="s">
        <v>1674</v>
      </c>
      <c r="O5498" s="153" t="s">
        <v>1944</v>
      </c>
    </row>
    <row r="5499" spans="11:15">
      <c r="K5499" s="153" t="s">
        <v>1674</v>
      </c>
      <c r="O5499" s="153" t="s">
        <v>1945</v>
      </c>
    </row>
    <row r="5500" spans="11:15">
      <c r="K5500" s="153" t="s">
        <v>1674</v>
      </c>
      <c r="O5500" s="153" t="s">
        <v>1946</v>
      </c>
    </row>
    <row r="5501" spans="11:15">
      <c r="K5501" s="153" t="s">
        <v>1674</v>
      </c>
      <c r="O5501" s="153" t="s">
        <v>1947</v>
      </c>
    </row>
    <row r="5502" spans="11:15">
      <c r="K5502" s="153" t="s">
        <v>1674</v>
      </c>
      <c r="O5502" s="153" t="s">
        <v>1948</v>
      </c>
    </row>
    <row r="5503" spans="11:15">
      <c r="K5503" s="153" t="s">
        <v>1674</v>
      </c>
      <c r="O5503" s="153" t="s">
        <v>1949</v>
      </c>
    </row>
    <row r="5504" spans="11:15">
      <c r="K5504" s="153" t="s">
        <v>1674</v>
      </c>
      <c r="O5504" s="153" t="s">
        <v>1950</v>
      </c>
    </row>
    <row r="5505" spans="11:15">
      <c r="K5505" s="153" t="s">
        <v>1674</v>
      </c>
      <c r="O5505" s="153" t="s">
        <v>1951</v>
      </c>
    </row>
    <row r="5506" spans="11:15">
      <c r="K5506" s="153" t="s">
        <v>1674</v>
      </c>
      <c r="O5506" s="153" t="s">
        <v>193</v>
      </c>
    </row>
    <row r="5507" spans="11:15">
      <c r="K5507" s="153" t="s">
        <v>1674</v>
      </c>
      <c r="O5507" s="153" t="s">
        <v>196</v>
      </c>
    </row>
    <row r="5508" spans="11:15">
      <c r="K5508" s="153" t="s">
        <v>1674</v>
      </c>
      <c r="O5508" s="153" t="s">
        <v>1952</v>
      </c>
    </row>
    <row r="5509" spans="11:15">
      <c r="K5509" s="153" t="s">
        <v>1674</v>
      </c>
      <c r="O5509" s="153" t="s">
        <v>1953</v>
      </c>
    </row>
    <row r="5510" spans="11:15">
      <c r="K5510" s="153" t="s">
        <v>1674</v>
      </c>
      <c r="O5510" s="153" t="s">
        <v>1954</v>
      </c>
    </row>
    <row r="5511" spans="11:15">
      <c r="K5511" s="153" t="s">
        <v>1674</v>
      </c>
      <c r="O5511" s="153" t="s">
        <v>207</v>
      </c>
    </row>
    <row r="5512" spans="11:15">
      <c r="K5512" s="153" t="s">
        <v>1674</v>
      </c>
      <c r="O5512" s="153" t="s">
        <v>209</v>
      </c>
    </row>
    <row r="5513" spans="11:15">
      <c r="K5513" s="153" t="s">
        <v>1674</v>
      </c>
      <c r="O5513" s="153" t="s">
        <v>212</v>
      </c>
    </row>
    <row r="5514" spans="11:15">
      <c r="K5514" s="153" t="s">
        <v>1674</v>
      </c>
      <c r="O5514" s="153" t="s">
        <v>1955</v>
      </c>
    </row>
    <row r="5515" spans="11:15">
      <c r="K5515" s="153" t="s">
        <v>1674</v>
      </c>
      <c r="O5515" s="153" t="s">
        <v>1956</v>
      </c>
    </row>
    <row r="5516" spans="11:15">
      <c r="K5516" s="153" t="s">
        <v>1674</v>
      </c>
      <c r="O5516" s="153" t="s">
        <v>1957</v>
      </c>
    </row>
    <row r="5517" spans="11:15">
      <c r="K5517" s="153" t="s">
        <v>1674</v>
      </c>
      <c r="O5517" s="153" t="s">
        <v>1958</v>
      </c>
    </row>
    <row r="5518" spans="11:15">
      <c r="K5518" s="153" t="s">
        <v>1674</v>
      </c>
      <c r="O5518" s="153" t="s">
        <v>1959</v>
      </c>
    </row>
    <row r="5519" spans="11:15">
      <c r="K5519" s="153" t="s">
        <v>1674</v>
      </c>
      <c r="O5519" s="153" t="s">
        <v>1960</v>
      </c>
    </row>
    <row r="5520" spans="11:15">
      <c r="K5520" s="153" t="s">
        <v>1674</v>
      </c>
      <c r="O5520" s="153" t="s">
        <v>1961</v>
      </c>
    </row>
    <row r="5521" spans="11:15">
      <c r="K5521" s="153" t="s">
        <v>1674</v>
      </c>
      <c r="O5521" s="153" t="s">
        <v>1962</v>
      </c>
    </row>
    <row r="5522" spans="11:15">
      <c r="K5522" s="153" t="s">
        <v>1674</v>
      </c>
      <c r="O5522" s="153" t="s">
        <v>1963</v>
      </c>
    </row>
    <row r="5523" spans="11:15">
      <c r="K5523" s="153" t="s">
        <v>1674</v>
      </c>
      <c r="O5523" s="153" t="s">
        <v>1964</v>
      </c>
    </row>
    <row r="5524" spans="11:15">
      <c r="K5524" s="153" t="s">
        <v>1674</v>
      </c>
      <c r="O5524" s="153" t="s">
        <v>1965</v>
      </c>
    </row>
    <row r="5525" spans="11:15">
      <c r="K5525" s="153" t="s">
        <v>1674</v>
      </c>
      <c r="O5525" s="153" t="s">
        <v>1966</v>
      </c>
    </row>
    <row r="5526" spans="11:15">
      <c r="K5526" s="153" t="s">
        <v>1674</v>
      </c>
      <c r="O5526" s="153" t="s">
        <v>254</v>
      </c>
    </row>
    <row r="5527" spans="11:15">
      <c r="K5527" s="153" t="s">
        <v>1674</v>
      </c>
      <c r="O5527" s="153" t="s">
        <v>258</v>
      </c>
    </row>
    <row r="5528" spans="11:15">
      <c r="K5528" s="153" t="s">
        <v>1674</v>
      </c>
      <c r="O5528" s="153" t="s">
        <v>1967</v>
      </c>
    </row>
    <row r="5529" spans="11:15">
      <c r="K5529" s="153" t="s">
        <v>1674</v>
      </c>
      <c r="O5529" s="153" t="s">
        <v>1968</v>
      </c>
    </row>
    <row r="5530" spans="11:15">
      <c r="K5530" s="153" t="s">
        <v>1674</v>
      </c>
      <c r="O5530" s="153" t="s">
        <v>1969</v>
      </c>
    </row>
    <row r="5531" spans="11:15">
      <c r="K5531" s="153" t="s">
        <v>1674</v>
      </c>
      <c r="O5531" s="153" t="s">
        <v>273</v>
      </c>
    </row>
    <row r="5532" spans="11:15">
      <c r="K5532" s="153" t="s">
        <v>1674</v>
      </c>
      <c r="O5532" s="153" t="s">
        <v>276</v>
      </c>
    </row>
    <row r="5533" spans="11:15">
      <c r="K5533" s="153" t="s">
        <v>1674</v>
      </c>
      <c r="O5533" s="153" t="s">
        <v>280</v>
      </c>
    </row>
    <row r="5534" spans="11:15">
      <c r="K5534" s="153" t="s">
        <v>1674</v>
      </c>
      <c r="O5534" s="153" t="s">
        <v>1970</v>
      </c>
    </row>
    <row r="5535" spans="11:15">
      <c r="K5535" s="153" t="s">
        <v>1674</v>
      </c>
      <c r="O5535" s="153" t="s">
        <v>1971</v>
      </c>
    </row>
    <row r="5536" spans="11:15">
      <c r="K5536" s="153" t="s">
        <v>1674</v>
      </c>
      <c r="O5536" s="153" t="s">
        <v>1972</v>
      </c>
    </row>
    <row r="5537" spans="11:15">
      <c r="K5537" s="153" t="s">
        <v>1674</v>
      </c>
      <c r="O5537" s="153" t="s">
        <v>1973</v>
      </c>
    </row>
    <row r="5538" spans="11:15">
      <c r="K5538" s="153" t="s">
        <v>1674</v>
      </c>
      <c r="O5538" s="153" t="s">
        <v>1974</v>
      </c>
    </row>
    <row r="5539" spans="11:15">
      <c r="K5539" s="153" t="s">
        <v>1674</v>
      </c>
      <c r="O5539" s="153" t="s">
        <v>1975</v>
      </c>
    </row>
    <row r="5540" spans="11:15">
      <c r="K5540" s="153" t="s">
        <v>1674</v>
      </c>
      <c r="O5540" s="153" t="s">
        <v>1976</v>
      </c>
    </row>
    <row r="5541" spans="11:15">
      <c r="K5541" s="153" t="s">
        <v>1674</v>
      </c>
      <c r="O5541" s="153" t="s">
        <v>1977</v>
      </c>
    </row>
    <row r="5542" spans="11:15">
      <c r="K5542" s="153" t="s">
        <v>1674</v>
      </c>
      <c r="O5542" s="153" t="s">
        <v>1978</v>
      </c>
    </row>
    <row r="5543" spans="11:15">
      <c r="K5543" s="153" t="s">
        <v>1674</v>
      </c>
      <c r="O5543" s="153" t="s">
        <v>1979</v>
      </c>
    </row>
    <row r="5544" spans="11:15">
      <c r="K5544" s="153" t="s">
        <v>1674</v>
      </c>
      <c r="O5544" s="153" t="s">
        <v>1980</v>
      </c>
    </row>
    <row r="5545" spans="11:15">
      <c r="K5545" s="153" t="s">
        <v>1674</v>
      </c>
      <c r="O5545" s="153" t="s">
        <v>1981</v>
      </c>
    </row>
    <row r="5546" spans="11:15">
      <c r="K5546" s="153" t="s">
        <v>1674</v>
      </c>
      <c r="O5546" s="153" t="s">
        <v>1982</v>
      </c>
    </row>
    <row r="5547" spans="11:15">
      <c r="K5547" s="153" t="s">
        <v>1674</v>
      </c>
      <c r="O5547" s="153" t="s">
        <v>1983</v>
      </c>
    </row>
    <row r="5548" spans="11:15">
      <c r="K5548" s="153" t="s">
        <v>1674</v>
      </c>
      <c r="O5548" s="153" t="s">
        <v>333</v>
      </c>
    </row>
    <row r="5549" spans="11:15">
      <c r="K5549" s="153" t="s">
        <v>1674</v>
      </c>
      <c r="O5549" s="153" t="s">
        <v>337</v>
      </c>
    </row>
    <row r="5550" spans="11:15">
      <c r="K5550" s="153" t="s">
        <v>1674</v>
      </c>
      <c r="O5550" s="153" t="s">
        <v>1984</v>
      </c>
    </row>
    <row r="5551" spans="11:15">
      <c r="K5551" s="153" t="s">
        <v>1674</v>
      </c>
      <c r="O5551" s="153" t="s">
        <v>1985</v>
      </c>
    </row>
    <row r="5552" spans="11:15">
      <c r="K5552" s="153" t="s">
        <v>1674</v>
      </c>
      <c r="O5552" s="153" t="s">
        <v>1986</v>
      </c>
    </row>
    <row r="5553" spans="11:15">
      <c r="K5553" s="153" t="s">
        <v>1674</v>
      </c>
      <c r="O5553" s="153" t="s">
        <v>351</v>
      </c>
    </row>
    <row r="5554" spans="11:15">
      <c r="K5554" s="153" t="s">
        <v>1674</v>
      </c>
      <c r="O5554" s="153" t="s">
        <v>354</v>
      </c>
    </row>
    <row r="5555" spans="11:15">
      <c r="K5555" s="153" t="s">
        <v>1674</v>
      </c>
      <c r="O5555" s="153" t="s">
        <v>358</v>
      </c>
    </row>
    <row r="5556" spans="11:15">
      <c r="K5556" s="153" t="s">
        <v>1674</v>
      </c>
      <c r="O5556" s="153" t="s">
        <v>1987</v>
      </c>
    </row>
    <row r="5557" spans="11:15">
      <c r="K5557" s="153" t="s">
        <v>1674</v>
      </c>
      <c r="O5557" s="153" t="s">
        <v>1988</v>
      </c>
    </row>
    <row r="5558" spans="11:15">
      <c r="K5558" s="153" t="s">
        <v>1674</v>
      </c>
      <c r="O5558" s="153" t="s">
        <v>1989</v>
      </c>
    </row>
    <row r="5559" spans="11:15">
      <c r="K5559" s="153" t="s">
        <v>1674</v>
      </c>
      <c r="O5559" s="153" t="s">
        <v>1990</v>
      </c>
    </row>
    <row r="5560" spans="11:15">
      <c r="K5560" s="153" t="s">
        <v>1674</v>
      </c>
      <c r="O5560" s="153" t="s">
        <v>375</v>
      </c>
    </row>
    <row r="5561" spans="11:15">
      <c r="K5561" s="153" t="s">
        <v>1674</v>
      </c>
      <c r="O5561" s="153" t="s">
        <v>378</v>
      </c>
    </row>
    <row r="5562" spans="11:15">
      <c r="K5562" s="153" t="s">
        <v>1674</v>
      </c>
      <c r="O5562" s="153" t="s">
        <v>381</v>
      </c>
    </row>
    <row r="5563" spans="11:15">
      <c r="K5563" s="153" t="s">
        <v>1674</v>
      </c>
      <c r="O5563" s="153" t="s">
        <v>384</v>
      </c>
    </row>
    <row r="5564" spans="11:15">
      <c r="K5564" s="153" t="s">
        <v>1674</v>
      </c>
      <c r="O5564" s="153" t="s">
        <v>385</v>
      </c>
    </row>
    <row r="5565" spans="11:15">
      <c r="K5565" s="153" t="s">
        <v>1674</v>
      </c>
      <c r="O5565" s="153" t="s">
        <v>388</v>
      </c>
    </row>
    <row r="5566" spans="11:15">
      <c r="K5566" s="153" t="s">
        <v>1674</v>
      </c>
      <c r="O5566" s="153" t="s">
        <v>391</v>
      </c>
    </row>
    <row r="5567" spans="11:15">
      <c r="K5567" s="153" t="s">
        <v>1674</v>
      </c>
      <c r="O5567" s="153" t="s">
        <v>394</v>
      </c>
    </row>
    <row r="5568" spans="11:15">
      <c r="K5568" s="153" t="s">
        <v>1674</v>
      </c>
      <c r="O5568" s="153" t="s">
        <v>397</v>
      </c>
    </row>
    <row r="5569" spans="11:15">
      <c r="K5569" s="153" t="s">
        <v>1674</v>
      </c>
      <c r="O5569" s="153" t="s">
        <v>400</v>
      </c>
    </row>
    <row r="5570" spans="11:15">
      <c r="K5570" s="153" t="s">
        <v>1674</v>
      </c>
      <c r="O5570" s="153" t="s">
        <v>403</v>
      </c>
    </row>
    <row r="5571" spans="11:15">
      <c r="K5571" s="153" t="s">
        <v>1674</v>
      </c>
      <c r="O5571" s="153" t="s">
        <v>404</v>
      </c>
    </row>
    <row r="5572" spans="11:15">
      <c r="K5572" s="153" t="s">
        <v>1674</v>
      </c>
      <c r="O5572" s="153" t="s">
        <v>407</v>
      </c>
    </row>
    <row r="5573" spans="11:15">
      <c r="K5573" s="153" t="s">
        <v>1674</v>
      </c>
      <c r="O5573" s="153" t="s">
        <v>409</v>
      </c>
    </row>
    <row r="5574" spans="11:15">
      <c r="K5574" s="153" t="s">
        <v>1674</v>
      </c>
      <c r="O5574" s="153" t="s">
        <v>412</v>
      </c>
    </row>
    <row r="5575" spans="11:15">
      <c r="K5575" s="153" t="s">
        <v>1674</v>
      </c>
      <c r="O5575" s="153" t="s">
        <v>413</v>
      </c>
    </row>
    <row r="5576" spans="11:15">
      <c r="K5576" s="153" t="s">
        <v>1674</v>
      </c>
      <c r="O5576" s="153" t="s">
        <v>416</v>
      </c>
    </row>
    <row r="5577" spans="11:15">
      <c r="K5577" s="153" t="s">
        <v>1674</v>
      </c>
      <c r="O5577" s="153" t="s">
        <v>419</v>
      </c>
    </row>
    <row r="5578" spans="11:15">
      <c r="K5578" s="153" t="s">
        <v>1674</v>
      </c>
      <c r="O5578" s="153" t="s">
        <v>422</v>
      </c>
    </row>
    <row r="5579" spans="11:15">
      <c r="K5579" s="153" t="s">
        <v>1674</v>
      </c>
      <c r="O5579" s="153" t="s">
        <v>425</v>
      </c>
    </row>
    <row r="5580" spans="11:15">
      <c r="K5580" s="153" t="s">
        <v>1674</v>
      </c>
      <c r="O5580" s="153" t="s">
        <v>428</v>
      </c>
    </row>
    <row r="5581" spans="11:15">
      <c r="K5581" s="153" t="s">
        <v>1674</v>
      </c>
      <c r="O5581" s="153" t="s">
        <v>431</v>
      </c>
    </row>
    <row r="5582" spans="11:15">
      <c r="K5582" s="153" t="s">
        <v>1674</v>
      </c>
      <c r="O5582" s="153" t="s">
        <v>432</v>
      </c>
    </row>
    <row r="5583" spans="11:15">
      <c r="K5583" s="153" t="s">
        <v>1674</v>
      </c>
      <c r="O5583" s="153" t="s">
        <v>435</v>
      </c>
    </row>
    <row r="5584" spans="11:15">
      <c r="K5584" s="153" t="s">
        <v>1674</v>
      </c>
      <c r="O5584" s="153" t="s">
        <v>438</v>
      </c>
    </row>
    <row r="5585" spans="11:15">
      <c r="K5585" s="153" t="s">
        <v>1674</v>
      </c>
      <c r="O5585" s="153" t="s">
        <v>441</v>
      </c>
    </row>
    <row r="5586" spans="11:15">
      <c r="K5586" s="153" t="s">
        <v>1674</v>
      </c>
      <c r="O5586" s="153" t="s">
        <v>444</v>
      </c>
    </row>
    <row r="5587" spans="11:15">
      <c r="K5587" s="153" t="s">
        <v>1674</v>
      </c>
      <c r="O5587" s="153" t="s">
        <v>447</v>
      </c>
    </row>
    <row r="5588" spans="11:15">
      <c r="K5588" s="153" t="s">
        <v>1674</v>
      </c>
      <c r="O5588" s="153" t="s">
        <v>450</v>
      </c>
    </row>
    <row r="5589" spans="11:15">
      <c r="K5589" s="153" t="s">
        <v>1674</v>
      </c>
      <c r="O5589" s="153" t="s">
        <v>451</v>
      </c>
    </row>
    <row r="5590" spans="11:15">
      <c r="K5590" s="153" t="s">
        <v>1674</v>
      </c>
      <c r="O5590" s="153" t="s">
        <v>454</v>
      </c>
    </row>
    <row r="5591" spans="11:15">
      <c r="K5591" s="153" t="s">
        <v>1674</v>
      </c>
      <c r="O5591" s="153" t="s">
        <v>457</v>
      </c>
    </row>
    <row r="5592" spans="11:15">
      <c r="K5592" s="153" t="s">
        <v>1674</v>
      </c>
      <c r="O5592" s="153" t="s">
        <v>460</v>
      </c>
    </row>
    <row r="5593" spans="11:15">
      <c r="K5593" s="153" t="s">
        <v>1674</v>
      </c>
      <c r="O5593" s="153" t="s">
        <v>461</v>
      </c>
    </row>
    <row r="5594" spans="11:15">
      <c r="K5594" s="153" t="s">
        <v>1674</v>
      </c>
      <c r="O5594" s="153" t="s">
        <v>464</v>
      </c>
    </row>
    <row r="5595" spans="11:15">
      <c r="K5595" s="153" t="s">
        <v>1674</v>
      </c>
      <c r="O5595" s="153" t="s">
        <v>467</v>
      </c>
    </row>
    <row r="5596" spans="11:15">
      <c r="K5596" s="153" t="s">
        <v>1674</v>
      </c>
      <c r="O5596" s="153" t="s">
        <v>469</v>
      </c>
    </row>
    <row r="5597" spans="11:15">
      <c r="K5597" s="153" t="s">
        <v>1674</v>
      </c>
      <c r="O5597" s="153" t="s">
        <v>471</v>
      </c>
    </row>
    <row r="5598" spans="11:15">
      <c r="K5598" s="153" t="s">
        <v>1674</v>
      </c>
      <c r="O5598" s="153" t="s">
        <v>1285</v>
      </c>
    </row>
    <row r="5599" spans="11:15">
      <c r="K5599" s="153" t="s">
        <v>1674</v>
      </c>
      <c r="O5599" s="153" t="s">
        <v>474</v>
      </c>
    </row>
    <row r="5600" spans="11:15">
      <c r="K5600" s="153" t="s">
        <v>1674</v>
      </c>
      <c r="O5600" s="153" t="s">
        <v>475</v>
      </c>
    </row>
    <row r="5601" spans="11:15">
      <c r="K5601" s="153" t="s">
        <v>1674</v>
      </c>
      <c r="O5601" s="153" t="s">
        <v>477</v>
      </c>
    </row>
    <row r="5602" spans="11:15">
      <c r="K5602" s="153" t="s">
        <v>1674</v>
      </c>
      <c r="O5602" s="153" t="s">
        <v>479</v>
      </c>
    </row>
    <row r="5603" spans="11:15">
      <c r="K5603" s="153" t="s">
        <v>1674</v>
      </c>
      <c r="O5603" s="153" t="s">
        <v>481</v>
      </c>
    </row>
    <row r="5604" spans="11:15">
      <c r="K5604" s="153" t="s">
        <v>1674</v>
      </c>
      <c r="O5604" s="153" t="s">
        <v>483</v>
      </c>
    </row>
    <row r="5605" spans="11:15">
      <c r="K5605" s="153" t="s">
        <v>1674</v>
      </c>
      <c r="O5605" s="153" t="s">
        <v>485</v>
      </c>
    </row>
    <row r="5606" spans="11:15">
      <c r="K5606" s="153" t="s">
        <v>1674</v>
      </c>
      <c r="O5606" s="153" t="s">
        <v>487</v>
      </c>
    </row>
    <row r="5607" spans="11:15">
      <c r="K5607" s="153" t="s">
        <v>1674</v>
      </c>
      <c r="O5607" s="153" t="s">
        <v>488</v>
      </c>
    </row>
    <row r="5608" spans="11:15">
      <c r="K5608" s="153" t="s">
        <v>1674</v>
      </c>
      <c r="O5608" s="153" t="s">
        <v>490</v>
      </c>
    </row>
    <row r="5609" spans="11:15">
      <c r="K5609" s="153" t="s">
        <v>1674</v>
      </c>
      <c r="O5609" s="153" t="s">
        <v>492</v>
      </c>
    </row>
    <row r="5610" spans="11:15">
      <c r="K5610" s="153" t="s">
        <v>1674</v>
      </c>
      <c r="O5610" s="153" t="s">
        <v>494</v>
      </c>
    </row>
    <row r="5611" spans="11:15">
      <c r="K5611" s="153" t="s">
        <v>1674</v>
      </c>
      <c r="O5611" s="153" t="s">
        <v>495</v>
      </c>
    </row>
    <row r="5612" spans="11:15">
      <c r="K5612" s="153" t="s">
        <v>1674</v>
      </c>
      <c r="O5612" s="153" t="s">
        <v>497</v>
      </c>
    </row>
    <row r="5613" spans="11:15">
      <c r="K5613" s="153" t="s">
        <v>1674</v>
      </c>
      <c r="O5613" s="153" t="s">
        <v>499</v>
      </c>
    </row>
    <row r="5614" spans="11:15">
      <c r="K5614" s="153" t="s">
        <v>1674</v>
      </c>
      <c r="O5614" s="153" t="s">
        <v>502</v>
      </c>
    </row>
    <row r="5615" spans="11:15">
      <c r="K5615" s="153" t="s">
        <v>1674</v>
      </c>
      <c r="O5615" s="153" t="s">
        <v>505</v>
      </c>
    </row>
    <row r="5616" spans="11:15">
      <c r="K5616" s="153" t="s">
        <v>1674</v>
      </c>
      <c r="O5616" s="153" t="s">
        <v>1344</v>
      </c>
    </row>
    <row r="5617" spans="11:15">
      <c r="K5617" s="153" t="s">
        <v>1674</v>
      </c>
      <c r="O5617" s="153" t="s">
        <v>510</v>
      </c>
    </row>
    <row r="5618" spans="11:15">
      <c r="K5618" s="153" t="s">
        <v>1674</v>
      </c>
      <c r="O5618" s="153" t="s">
        <v>511</v>
      </c>
    </row>
    <row r="5619" spans="11:15">
      <c r="K5619" s="153" t="s">
        <v>1674</v>
      </c>
      <c r="O5619" s="153" t="s">
        <v>514</v>
      </c>
    </row>
    <row r="5620" spans="11:15">
      <c r="K5620" s="153" t="s">
        <v>1674</v>
      </c>
      <c r="O5620" s="153" t="s">
        <v>517</v>
      </c>
    </row>
    <row r="5621" spans="11:15">
      <c r="K5621" s="153" t="s">
        <v>1674</v>
      </c>
      <c r="O5621" s="153" t="s">
        <v>520</v>
      </c>
    </row>
    <row r="5622" spans="11:15">
      <c r="K5622" s="153" t="s">
        <v>1674</v>
      </c>
      <c r="O5622" s="153" t="s">
        <v>523</v>
      </c>
    </row>
    <row r="5623" spans="11:15">
      <c r="K5623" s="153" t="s">
        <v>1674</v>
      </c>
      <c r="O5623" s="153" t="s">
        <v>526</v>
      </c>
    </row>
    <row r="5624" spans="11:15">
      <c r="K5624" s="153" t="s">
        <v>1674</v>
      </c>
      <c r="O5624" s="153" t="s">
        <v>529</v>
      </c>
    </row>
    <row r="5625" spans="11:15">
      <c r="K5625" s="153" t="s">
        <v>1674</v>
      </c>
      <c r="O5625" s="153" t="s">
        <v>530</v>
      </c>
    </row>
    <row r="5626" spans="11:15">
      <c r="K5626" s="153" t="s">
        <v>1674</v>
      </c>
      <c r="O5626" s="153" t="s">
        <v>533</v>
      </c>
    </row>
    <row r="5627" spans="11:15">
      <c r="K5627" s="153" t="s">
        <v>1674</v>
      </c>
      <c r="O5627" s="153" t="s">
        <v>534</v>
      </c>
    </row>
    <row r="5628" spans="11:15">
      <c r="K5628" s="153" t="s">
        <v>1674</v>
      </c>
      <c r="O5628" s="153" t="s">
        <v>535</v>
      </c>
    </row>
    <row r="5629" spans="11:15">
      <c r="K5629" s="153" t="s">
        <v>1674</v>
      </c>
      <c r="O5629" s="153" t="s">
        <v>536</v>
      </c>
    </row>
    <row r="5630" spans="11:15">
      <c r="K5630" s="153" t="s">
        <v>1674</v>
      </c>
      <c r="O5630" s="153" t="s">
        <v>539</v>
      </c>
    </row>
    <row r="5631" spans="11:15">
      <c r="K5631" s="153" t="s">
        <v>1674</v>
      </c>
      <c r="O5631" s="153" t="s">
        <v>542</v>
      </c>
    </row>
    <row r="5632" spans="11:15">
      <c r="K5632" s="153" t="s">
        <v>1674</v>
      </c>
      <c r="O5632" s="153" t="s">
        <v>545</v>
      </c>
    </row>
    <row r="5633" spans="11:15">
      <c r="K5633" s="153" t="s">
        <v>1674</v>
      </c>
      <c r="O5633" s="153" t="s">
        <v>548</v>
      </c>
    </row>
    <row r="5634" spans="11:15">
      <c r="K5634" s="153" t="s">
        <v>1674</v>
      </c>
      <c r="O5634" s="153" t="s">
        <v>1374</v>
      </c>
    </row>
    <row r="5635" spans="11:15">
      <c r="K5635" s="153" t="s">
        <v>1674</v>
      </c>
      <c r="O5635" s="153" t="s">
        <v>553</v>
      </c>
    </row>
    <row r="5636" spans="11:15">
      <c r="K5636" s="153" t="s">
        <v>1674</v>
      </c>
      <c r="O5636" s="153" t="s">
        <v>554</v>
      </c>
    </row>
    <row r="5637" spans="11:15">
      <c r="K5637" s="153" t="s">
        <v>1674</v>
      </c>
      <c r="O5637" s="153" t="s">
        <v>557</v>
      </c>
    </row>
    <row r="5638" spans="11:15">
      <c r="K5638" s="153" t="s">
        <v>1674</v>
      </c>
      <c r="O5638" s="153" t="s">
        <v>560</v>
      </c>
    </row>
    <row r="5639" spans="11:15">
      <c r="K5639" s="153" t="s">
        <v>1674</v>
      </c>
      <c r="O5639" s="153" t="s">
        <v>563</v>
      </c>
    </row>
    <row r="5640" spans="11:15">
      <c r="K5640" s="153" t="s">
        <v>1674</v>
      </c>
      <c r="O5640" s="153" t="s">
        <v>566</v>
      </c>
    </row>
    <row r="5641" spans="11:15">
      <c r="K5641" s="153" t="s">
        <v>1674</v>
      </c>
      <c r="O5641" s="153" t="s">
        <v>569</v>
      </c>
    </row>
    <row r="5642" spans="11:15">
      <c r="K5642" s="153" t="s">
        <v>1674</v>
      </c>
      <c r="O5642" s="153" t="s">
        <v>572</v>
      </c>
    </row>
    <row r="5643" spans="11:15">
      <c r="K5643" s="153" t="s">
        <v>1674</v>
      </c>
      <c r="O5643" s="153" t="s">
        <v>573</v>
      </c>
    </row>
    <row r="5644" spans="11:15">
      <c r="K5644" s="153" t="s">
        <v>1674</v>
      </c>
      <c r="O5644" s="153" t="s">
        <v>576</v>
      </c>
    </row>
    <row r="5645" spans="11:15">
      <c r="K5645" s="153" t="s">
        <v>1674</v>
      </c>
      <c r="O5645" s="153" t="s">
        <v>577</v>
      </c>
    </row>
    <row r="5646" spans="11:15">
      <c r="K5646" s="153" t="s">
        <v>1674</v>
      </c>
      <c r="O5646" s="153" t="s">
        <v>578</v>
      </c>
    </row>
    <row r="5647" spans="11:15">
      <c r="K5647" s="153" t="s">
        <v>1674</v>
      </c>
      <c r="O5647" s="153" t="s">
        <v>579</v>
      </c>
    </row>
    <row r="5648" spans="11:15">
      <c r="K5648" s="153" t="s">
        <v>1674</v>
      </c>
      <c r="O5648" s="153" t="s">
        <v>582</v>
      </c>
    </row>
    <row r="5649" spans="11:15">
      <c r="K5649" s="153" t="s">
        <v>1674</v>
      </c>
      <c r="O5649" s="153" t="s">
        <v>585</v>
      </c>
    </row>
    <row r="5650" spans="11:15">
      <c r="K5650" s="153" t="s">
        <v>1674</v>
      </c>
      <c r="O5650" s="153" t="s">
        <v>588</v>
      </c>
    </row>
    <row r="5651" spans="11:15">
      <c r="K5651" s="153" t="s">
        <v>1674</v>
      </c>
      <c r="O5651" s="153" t="s">
        <v>591</v>
      </c>
    </row>
    <row r="5652" spans="11:15">
      <c r="K5652" s="153" t="s">
        <v>1674</v>
      </c>
      <c r="O5652" s="153" t="s">
        <v>1430</v>
      </c>
    </row>
    <row r="5653" spans="11:15">
      <c r="K5653" s="153" t="s">
        <v>1674</v>
      </c>
      <c r="O5653" s="153" t="s">
        <v>596</v>
      </c>
    </row>
    <row r="5654" spans="11:15">
      <c r="K5654" s="153" t="s">
        <v>1674</v>
      </c>
      <c r="O5654" s="153" t="s">
        <v>597</v>
      </c>
    </row>
    <row r="5655" spans="11:15">
      <c r="K5655" s="153" t="s">
        <v>1674</v>
      </c>
      <c r="O5655" s="153" t="s">
        <v>600</v>
      </c>
    </row>
    <row r="5656" spans="11:15">
      <c r="K5656" s="153" t="s">
        <v>1674</v>
      </c>
      <c r="O5656" s="153" t="s">
        <v>603</v>
      </c>
    </row>
    <row r="5657" spans="11:15">
      <c r="K5657" s="153" t="s">
        <v>1674</v>
      </c>
      <c r="O5657" s="153" t="s">
        <v>606</v>
      </c>
    </row>
    <row r="5658" spans="11:15">
      <c r="K5658" s="153" t="s">
        <v>1674</v>
      </c>
      <c r="O5658" s="153" t="s">
        <v>609</v>
      </c>
    </row>
    <row r="5659" spans="11:15">
      <c r="K5659" s="153" t="s">
        <v>1674</v>
      </c>
      <c r="O5659" s="153" t="s">
        <v>612</v>
      </c>
    </row>
    <row r="5660" spans="11:15">
      <c r="K5660" s="153" t="s">
        <v>1674</v>
      </c>
      <c r="O5660" s="153" t="s">
        <v>615</v>
      </c>
    </row>
    <row r="5661" spans="11:15">
      <c r="K5661" s="153" t="s">
        <v>1674</v>
      </c>
      <c r="O5661" s="153" t="s">
        <v>616</v>
      </c>
    </row>
    <row r="5662" spans="11:15">
      <c r="K5662" s="153" t="s">
        <v>1674</v>
      </c>
      <c r="O5662" s="153" t="s">
        <v>619</v>
      </c>
    </row>
    <row r="5663" spans="11:15">
      <c r="K5663" s="153" t="s">
        <v>1674</v>
      </c>
      <c r="O5663" s="153" t="s">
        <v>620</v>
      </c>
    </row>
    <row r="5664" spans="11:15">
      <c r="K5664" s="153" t="s">
        <v>1674</v>
      </c>
      <c r="O5664" s="153" t="s">
        <v>622</v>
      </c>
    </row>
    <row r="5665" spans="10:15">
      <c r="K5665" s="153" t="s">
        <v>1674</v>
      </c>
      <c r="O5665" s="153" t="s">
        <v>623</v>
      </c>
    </row>
    <row r="5666" spans="10:15">
      <c r="K5666" s="153" t="s">
        <v>1674</v>
      </c>
      <c r="O5666" s="153" t="s">
        <v>626</v>
      </c>
    </row>
    <row r="5667" spans="10:15">
      <c r="K5667" s="153" t="s">
        <v>1674</v>
      </c>
      <c r="O5667" s="153" t="s">
        <v>629</v>
      </c>
    </row>
    <row r="5668" spans="10:15">
      <c r="K5668" s="153" t="s">
        <v>1674</v>
      </c>
      <c r="O5668" s="153" t="s">
        <v>632</v>
      </c>
    </row>
    <row r="5669" spans="10:15">
      <c r="K5669" s="153" t="s">
        <v>1674</v>
      </c>
      <c r="O5669" s="153" t="s">
        <v>635</v>
      </c>
    </row>
    <row r="5670" spans="10:15">
      <c r="K5670" s="153" t="s">
        <v>1674</v>
      </c>
      <c r="O5670" s="153" t="s">
        <v>638</v>
      </c>
    </row>
    <row r="5671" spans="10:15">
      <c r="K5671" s="153" t="s">
        <v>1674</v>
      </c>
      <c r="O5671" s="153" t="s">
        <v>641</v>
      </c>
    </row>
    <row r="5672" spans="10:15">
      <c r="K5672" s="153" t="s">
        <v>1674</v>
      </c>
      <c r="O5672" s="153" t="s">
        <v>642</v>
      </c>
    </row>
    <row r="5673" spans="10:15">
      <c r="K5673" s="153" t="s">
        <v>1674</v>
      </c>
      <c r="O5673" s="153" t="s">
        <v>645</v>
      </c>
    </row>
    <row r="5674" spans="10:15">
      <c r="K5674" s="153" t="s">
        <v>1674</v>
      </c>
      <c r="O5674" s="153" t="s">
        <v>648</v>
      </c>
    </row>
    <row r="5675" spans="10:15">
      <c r="K5675" s="153" t="s">
        <v>1674</v>
      </c>
      <c r="O5675" s="153" t="s">
        <v>651</v>
      </c>
    </row>
    <row r="5676" spans="10:15">
      <c r="K5676" s="153" t="s">
        <v>1674</v>
      </c>
      <c r="O5676" s="153" t="s">
        <v>654</v>
      </c>
    </row>
    <row r="5677" spans="10:15">
      <c r="K5677" s="153" t="s">
        <v>1674</v>
      </c>
      <c r="O5677" s="153" t="s">
        <v>657</v>
      </c>
    </row>
    <row r="5678" spans="10:15">
      <c r="J5678" s="576"/>
      <c r="K5678" s="153" t="s">
        <v>1674</v>
      </c>
      <c r="O5678" s="153" t="s">
        <v>660</v>
      </c>
    </row>
    <row r="5679" spans="10:15">
      <c r="J5679" s="576"/>
      <c r="K5679" s="153" t="s">
        <v>1674</v>
      </c>
      <c r="O5679" s="153" t="s">
        <v>661</v>
      </c>
    </row>
    <row r="5680" spans="10:15">
      <c r="J5680" s="576"/>
      <c r="K5680" s="153" t="s">
        <v>1674</v>
      </c>
      <c r="O5680" s="153" t="s">
        <v>664</v>
      </c>
    </row>
    <row r="5681" spans="10:15">
      <c r="J5681" s="576"/>
      <c r="K5681" s="153" t="s">
        <v>1674</v>
      </c>
      <c r="O5681" s="153" t="s">
        <v>667</v>
      </c>
    </row>
    <row r="5682" spans="10:15">
      <c r="J5682" s="576"/>
      <c r="K5682" s="153" t="s">
        <v>1674</v>
      </c>
      <c r="O5682" s="153" t="s">
        <v>668</v>
      </c>
    </row>
    <row r="5683" spans="10:15">
      <c r="J5683" s="576"/>
      <c r="K5683" s="153" t="s">
        <v>1674</v>
      </c>
      <c r="O5683" s="153" t="s">
        <v>671</v>
      </c>
    </row>
    <row r="5684" spans="10:15">
      <c r="J5684" s="576"/>
      <c r="K5684" s="153" t="s">
        <v>1674</v>
      </c>
      <c r="O5684" s="153" t="s">
        <v>672</v>
      </c>
    </row>
    <row r="5685" spans="10:15">
      <c r="J5685" s="576"/>
      <c r="K5685" s="153" t="s">
        <v>1674</v>
      </c>
      <c r="O5685" s="153" t="s">
        <v>673</v>
      </c>
    </row>
    <row r="5686" spans="10:15">
      <c r="J5686" s="576"/>
      <c r="K5686" s="153" t="s">
        <v>1674</v>
      </c>
      <c r="O5686" s="153" t="s">
        <v>676</v>
      </c>
    </row>
    <row r="5687" spans="10:15">
      <c r="J5687" s="576"/>
      <c r="K5687" s="153" t="s">
        <v>1674</v>
      </c>
      <c r="O5687" s="153" t="s">
        <v>679</v>
      </c>
    </row>
    <row r="5688" spans="10:15">
      <c r="J5688" s="576"/>
      <c r="K5688" s="153" t="s">
        <v>1674</v>
      </c>
      <c r="O5688" s="153" t="s">
        <v>682</v>
      </c>
    </row>
    <row r="5689" spans="10:15">
      <c r="J5689" s="576"/>
      <c r="K5689" s="153" t="s">
        <v>1674</v>
      </c>
      <c r="O5689" s="153" t="s">
        <v>685</v>
      </c>
    </row>
    <row r="5690" spans="10:15">
      <c r="J5690" s="576"/>
      <c r="K5690" s="153" t="s">
        <v>1674</v>
      </c>
      <c r="O5690" s="153" t="s">
        <v>688</v>
      </c>
    </row>
    <row r="5691" spans="10:15">
      <c r="J5691" s="576"/>
      <c r="K5691" s="153" t="s">
        <v>1674</v>
      </c>
      <c r="O5691" s="153" t="s">
        <v>691</v>
      </c>
    </row>
    <row r="5692" spans="10:15">
      <c r="J5692" s="576"/>
      <c r="K5692" s="153" t="s">
        <v>1674</v>
      </c>
      <c r="O5692" s="153" t="s">
        <v>692</v>
      </c>
    </row>
    <row r="5693" spans="10:15">
      <c r="J5693" s="576"/>
      <c r="K5693" s="153" t="s">
        <v>1674</v>
      </c>
      <c r="O5693" s="153" t="s">
        <v>695</v>
      </c>
    </row>
    <row r="5694" spans="10:15">
      <c r="K5694" s="153" t="s">
        <v>1674</v>
      </c>
      <c r="O5694" s="153" t="s">
        <v>698</v>
      </c>
    </row>
    <row r="5695" spans="10:15">
      <c r="K5695" s="153" t="s">
        <v>1674</v>
      </c>
      <c r="O5695" s="153" t="s">
        <v>701</v>
      </c>
    </row>
    <row r="5696" spans="10:15">
      <c r="K5696" s="153" t="s">
        <v>1674</v>
      </c>
      <c r="O5696" s="153" t="s">
        <v>704</v>
      </c>
    </row>
    <row r="5697" spans="11:15">
      <c r="K5697" s="153" t="s">
        <v>1674</v>
      </c>
      <c r="O5697" s="153" t="s">
        <v>707</v>
      </c>
    </row>
    <row r="5698" spans="11:15">
      <c r="K5698" s="153" t="s">
        <v>1674</v>
      </c>
      <c r="O5698" s="153" t="s">
        <v>710</v>
      </c>
    </row>
    <row r="5699" spans="11:15">
      <c r="K5699" s="153" t="s">
        <v>1674</v>
      </c>
      <c r="O5699" s="153" t="s">
        <v>711</v>
      </c>
    </row>
    <row r="5700" spans="11:15">
      <c r="K5700" s="153" t="s">
        <v>1674</v>
      </c>
      <c r="O5700" s="153" t="s">
        <v>714</v>
      </c>
    </row>
    <row r="5701" spans="11:15">
      <c r="K5701" s="153" t="s">
        <v>1674</v>
      </c>
      <c r="O5701" s="153" t="s">
        <v>717</v>
      </c>
    </row>
    <row r="5702" spans="11:15">
      <c r="K5702" s="153" t="s">
        <v>1674</v>
      </c>
      <c r="O5702" s="153" t="s">
        <v>718</v>
      </c>
    </row>
    <row r="5703" spans="11:15">
      <c r="K5703" s="153" t="s">
        <v>1674</v>
      </c>
      <c r="O5703" s="153" t="s">
        <v>721</v>
      </c>
    </row>
    <row r="5704" spans="11:15">
      <c r="K5704" s="153" t="s">
        <v>1674</v>
      </c>
      <c r="O5704" s="153" t="s">
        <v>722</v>
      </c>
    </row>
    <row r="5705" spans="11:15">
      <c r="K5705" s="153" t="s">
        <v>1674</v>
      </c>
      <c r="O5705" s="153" t="s">
        <v>723</v>
      </c>
    </row>
    <row r="5706" spans="11:15">
      <c r="K5706" s="153" t="s">
        <v>1674</v>
      </c>
      <c r="O5706" s="153" t="s">
        <v>726</v>
      </c>
    </row>
    <row r="5707" spans="11:15">
      <c r="K5707" s="153" t="s">
        <v>1674</v>
      </c>
      <c r="O5707" s="153" t="s">
        <v>729</v>
      </c>
    </row>
    <row r="5708" spans="11:15">
      <c r="K5708" s="153" t="s">
        <v>1674</v>
      </c>
      <c r="O5708" s="153" t="s">
        <v>732</v>
      </c>
    </row>
    <row r="5709" spans="11:15">
      <c r="K5709" s="153" t="s">
        <v>1674</v>
      </c>
      <c r="O5709" s="153" t="s">
        <v>735</v>
      </c>
    </row>
    <row r="5710" spans="11:15">
      <c r="K5710" s="153" t="s">
        <v>1674</v>
      </c>
      <c r="O5710" s="153" t="s">
        <v>738</v>
      </c>
    </row>
    <row r="5711" spans="11:15">
      <c r="K5711" s="153" t="s">
        <v>1674</v>
      </c>
      <c r="O5711" s="153" t="s">
        <v>741</v>
      </c>
    </row>
    <row r="5712" spans="11:15">
      <c r="K5712" s="153" t="s">
        <v>1674</v>
      </c>
      <c r="O5712" s="153" t="s">
        <v>742</v>
      </c>
    </row>
    <row r="5713" spans="11:15">
      <c r="K5713" s="153" t="s">
        <v>1674</v>
      </c>
      <c r="O5713" s="153" t="s">
        <v>745</v>
      </c>
    </row>
    <row r="5714" spans="11:15">
      <c r="K5714" s="153" t="s">
        <v>1674</v>
      </c>
      <c r="O5714" s="153" t="s">
        <v>748</v>
      </c>
    </row>
    <row r="5715" spans="11:15">
      <c r="K5715" s="153" t="s">
        <v>1674</v>
      </c>
      <c r="O5715" s="153" t="s">
        <v>751</v>
      </c>
    </row>
    <row r="5716" spans="11:15">
      <c r="K5716" s="153" t="s">
        <v>1674</v>
      </c>
      <c r="O5716" s="153" t="s">
        <v>754</v>
      </c>
    </row>
    <row r="5717" spans="11:15">
      <c r="K5717" s="153" t="s">
        <v>1674</v>
      </c>
      <c r="O5717" s="153" t="s">
        <v>757</v>
      </c>
    </row>
    <row r="5718" spans="11:15">
      <c r="K5718" s="153" t="s">
        <v>1674</v>
      </c>
      <c r="O5718" s="153" t="s">
        <v>0</v>
      </c>
    </row>
    <row r="5719" spans="11:15">
      <c r="K5719" s="153" t="s">
        <v>1674</v>
      </c>
      <c r="O5719" s="153" t="s">
        <v>1</v>
      </c>
    </row>
    <row r="5720" spans="11:15">
      <c r="K5720" s="153" t="s">
        <v>1674</v>
      </c>
      <c r="O5720" s="153" t="s">
        <v>4</v>
      </c>
    </row>
    <row r="5721" spans="11:15">
      <c r="K5721" s="153" t="s">
        <v>1674</v>
      </c>
      <c r="O5721" s="153" t="s">
        <v>7</v>
      </c>
    </row>
    <row r="5722" spans="11:15">
      <c r="K5722" s="153" t="s">
        <v>1674</v>
      </c>
      <c r="O5722" s="153" t="s">
        <v>8</v>
      </c>
    </row>
    <row r="5723" spans="11:15">
      <c r="K5723" s="153" t="s">
        <v>1674</v>
      </c>
      <c r="O5723" s="153" t="s">
        <v>11</v>
      </c>
    </row>
    <row r="5724" spans="11:15">
      <c r="K5724" s="153" t="s">
        <v>1674</v>
      </c>
      <c r="O5724" s="153" t="s">
        <v>12</v>
      </c>
    </row>
    <row r="5725" spans="11:15">
      <c r="K5725" s="153" t="s">
        <v>1674</v>
      </c>
      <c r="O5725" s="153" t="s">
        <v>13</v>
      </c>
    </row>
    <row r="5726" spans="11:15">
      <c r="K5726" s="153" t="s">
        <v>1674</v>
      </c>
      <c r="O5726" s="153" t="s">
        <v>16</v>
      </c>
    </row>
    <row r="5727" spans="11:15">
      <c r="K5727" s="153" t="s">
        <v>1674</v>
      </c>
      <c r="O5727" s="153" t="s">
        <v>19</v>
      </c>
    </row>
    <row r="5728" spans="11:15">
      <c r="K5728" s="153" t="s">
        <v>1674</v>
      </c>
      <c r="O5728" s="153" t="s">
        <v>20</v>
      </c>
    </row>
    <row r="5729" spans="11:15">
      <c r="K5729" s="153" t="s">
        <v>1674</v>
      </c>
      <c r="O5729" s="153" t="s">
        <v>23</v>
      </c>
    </row>
    <row r="5730" spans="11:15">
      <c r="K5730" s="153" t="s">
        <v>1674</v>
      </c>
      <c r="O5730" s="153" t="s">
        <v>25</v>
      </c>
    </row>
    <row r="5731" spans="11:15">
      <c r="K5731" s="153" t="s">
        <v>1674</v>
      </c>
      <c r="O5731" s="153" t="s">
        <v>27</v>
      </c>
    </row>
    <row r="5732" spans="11:15">
      <c r="K5732" s="153" t="s">
        <v>1674</v>
      </c>
      <c r="O5732" s="153" t="s">
        <v>29</v>
      </c>
    </row>
    <row r="5733" spans="11:15">
      <c r="K5733" s="153" t="s">
        <v>1674</v>
      </c>
      <c r="O5733" s="153" t="s">
        <v>31</v>
      </c>
    </row>
    <row r="5734" spans="11:15">
      <c r="K5734" s="153" t="s">
        <v>1674</v>
      </c>
      <c r="O5734" s="153" t="s">
        <v>32</v>
      </c>
    </row>
    <row r="5735" spans="11:15">
      <c r="K5735" s="153" t="s">
        <v>1674</v>
      </c>
      <c r="O5735" s="153" t="s">
        <v>34</v>
      </c>
    </row>
    <row r="5736" spans="11:15">
      <c r="K5736" s="153" t="s">
        <v>1674</v>
      </c>
      <c r="O5736" s="153" t="s">
        <v>36</v>
      </c>
    </row>
    <row r="5737" spans="11:15">
      <c r="K5737" s="153" t="s">
        <v>1674</v>
      </c>
      <c r="O5737" s="153" t="s">
        <v>38</v>
      </c>
    </row>
    <row r="5738" spans="11:15">
      <c r="K5738" s="153" t="s">
        <v>1674</v>
      </c>
      <c r="O5738" s="153" t="s">
        <v>40</v>
      </c>
    </row>
    <row r="5739" spans="11:15">
      <c r="K5739" s="153" t="s">
        <v>1674</v>
      </c>
      <c r="O5739" s="153" t="s">
        <v>42</v>
      </c>
    </row>
    <row r="5740" spans="11:15">
      <c r="K5740" s="153" t="s">
        <v>1674</v>
      </c>
      <c r="O5740" s="153" t="s">
        <v>44</v>
      </c>
    </row>
    <row r="5741" spans="11:15">
      <c r="K5741" s="153" t="s">
        <v>1674</v>
      </c>
      <c r="O5741" s="153" t="s">
        <v>45</v>
      </c>
    </row>
    <row r="5742" spans="11:15">
      <c r="K5742" s="153" t="s">
        <v>1674</v>
      </c>
      <c r="O5742" s="153" t="s">
        <v>47</v>
      </c>
    </row>
    <row r="5743" spans="11:15">
      <c r="K5743" s="153" t="s">
        <v>1674</v>
      </c>
      <c r="O5743" s="153" t="s">
        <v>49</v>
      </c>
    </row>
    <row r="5744" spans="11:15">
      <c r="K5744" s="153" t="s">
        <v>1674</v>
      </c>
      <c r="O5744" s="153" t="s">
        <v>51</v>
      </c>
    </row>
    <row r="5745" spans="11:15">
      <c r="K5745" s="153" t="s">
        <v>1674</v>
      </c>
      <c r="O5745" s="153" t="s">
        <v>53</v>
      </c>
    </row>
    <row r="5746" spans="11:15">
      <c r="K5746" s="153" t="s">
        <v>1674</v>
      </c>
      <c r="O5746" s="153" t="s">
        <v>55</v>
      </c>
    </row>
    <row r="5747" spans="11:15">
      <c r="K5747" s="153" t="s">
        <v>1674</v>
      </c>
      <c r="O5747" s="153" t="s">
        <v>56</v>
      </c>
    </row>
    <row r="5748" spans="11:15">
      <c r="K5748" s="153" t="s">
        <v>1674</v>
      </c>
      <c r="O5748" s="153" t="s">
        <v>58</v>
      </c>
    </row>
    <row r="5749" spans="11:15">
      <c r="K5749" s="153" t="s">
        <v>1674</v>
      </c>
      <c r="O5749" s="153" t="s">
        <v>60</v>
      </c>
    </row>
    <row r="5750" spans="11:15">
      <c r="O5750" s="153" t="s">
        <v>812</v>
      </c>
    </row>
    <row r="5751" spans="11:15">
      <c r="O5751" s="153" t="s">
        <v>815</v>
      </c>
    </row>
    <row r="5752" spans="11:15">
      <c r="O5752" s="153" t="s">
        <v>818</v>
      </c>
    </row>
    <row r="5753" spans="11:15">
      <c r="K5753" s="153" t="s">
        <v>1674</v>
      </c>
      <c r="O5753" s="153" t="s">
        <v>824</v>
      </c>
    </row>
    <row r="5754" spans="11:15">
      <c r="K5754" s="153" t="s">
        <v>1674</v>
      </c>
      <c r="O5754" s="153" t="s">
        <v>829</v>
      </c>
    </row>
    <row r="5755" spans="11:15">
      <c r="K5755" s="153" t="s">
        <v>1674</v>
      </c>
      <c r="O5755" s="153" t="s">
        <v>833</v>
      </c>
    </row>
    <row r="5756" spans="11:15">
      <c r="K5756" s="153" t="s">
        <v>1674</v>
      </c>
      <c r="O5756" s="153" t="s">
        <v>837</v>
      </c>
    </row>
    <row r="5757" spans="11:15">
      <c r="K5757" s="153" t="s">
        <v>1674</v>
      </c>
      <c r="O5757" s="153" t="s">
        <v>842</v>
      </c>
    </row>
    <row r="5758" spans="11:15">
      <c r="K5758" s="153" t="s">
        <v>1674</v>
      </c>
      <c r="O5758" s="153" t="s">
        <v>846</v>
      </c>
    </row>
    <row r="5759" spans="11:15">
      <c r="K5759" s="153" t="s">
        <v>1674</v>
      </c>
      <c r="O5759" s="153" t="s">
        <v>850</v>
      </c>
    </row>
    <row r="5760" spans="11:15">
      <c r="K5760" s="153" t="s">
        <v>1674</v>
      </c>
      <c r="O5760" s="153" t="s">
        <v>854</v>
      </c>
    </row>
    <row r="5761" spans="11:15">
      <c r="K5761" s="153" t="s">
        <v>1674</v>
      </c>
      <c r="O5761" s="153" t="s">
        <v>858</v>
      </c>
    </row>
    <row r="5762" spans="11:15">
      <c r="K5762" s="153" t="s">
        <v>1674</v>
      </c>
      <c r="O5762" s="153" t="s">
        <v>862</v>
      </c>
    </row>
    <row r="5763" spans="11:15">
      <c r="K5763" s="153" t="s">
        <v>1674</v>
      </c>
      <c r="O5763" s="153" t="s">
        <v>866</v>
      </c>
    </row>
    <row r="5764" spans="11:15">
      <c r="K5764" s="153" t="s">
        <v>1674</v>
      </c>
      <c r="O5764" s="153" t="s">
        <v>870</v>
      </c>
    </row>
    <row r="5765" spans="11:15">
      <c r="K5765" s="153" t="s">
        <v>1674</v>
      </c>
      <c r="O5765" s="153" t="s">
        <v>873</v>
      </c>
    </row>
    <row r="5766" spans="11:15">
      <c r="K5766" s="153" t="s">
        <v>1674</v>
      </c>
      <c r="O5766" s="153" t="s">
        <v>877</v>
      </c>
    </row>
    <row r="5767" spans="11:15">
      <c r="K5767" s="153" t="s">
        <v>1674</v>
      </c>
      <c r="O5767" s="153" t="s">
        <v>881</v>
      </c>
    </row>
    <row r="5768" spans="11:15">
      <c r="K5768" s="153" t="s">
        <v>1674</v>
      </c>
      <c r="O5768" s="153" t="s">
        <v>885</v>
      </c>
    </row>
    <row r="5769" spans="11:15">
      <c r="K5769" s="153" t="s">
        <v>1674</v>
      </c>
      <c r="O5769" s="153" t="s">
        <v>890</v>
      </c>
    </row>
    <row r="5770" spans="11:15">
      <c r="K5770" s="153" t="s">
        <v>1674</v>
      </c>
      <c r="O5770" s="153" t="s">
        <v>894</v>
      </c>
    </row>
    <row r="5771" spans="11:15">
      <c r="K5771" s="153" t="s">
        <v>1674</v>
      </c>
      <c r="O5771" s="153" t="s">
        <v>898</v>
      </c>
    </row>
    <row r="5772" spans="11:15">
      <c r="K5772" s="153" t="s">
        <v>1674</v>
      </c>
      <c r="O5772" s="153" t="s">
        <v>902</v>
      </c>
    </row>
    <row r="5773" spans="11:15">
      <c r="K5773" s="153" t="s">
        <v>1674</v>
      </c>
      <c r="O5773" s="153" t="s">
        <v>906</v>
      </c>
    </row>
    <row r="5774" spans="11:15">
      <c r="K5774" s="153" t="s">
        <v>1674</v>
      </c>
      <c r="O5774" s="153" t="s">
        <v>910</v>
      </c>
    </row>
    <row r="5775" spans="11:15">
      <c r="K5775" s="153" t="s">
        <v>1674</v>
      </c>
      <c r="O5775" s="153" t="s">
        <v>914</v>
      </c>
    </row>
    <row r="5776" spans="11:15">
      <c r="K5776" s="153" t="s">
        <v>1674</v>
      </c>
      <c r="O5776" s="153" t="s">
        <v>919</v>
      </c>
    </row>
    <row r="5777" spans="11:15">
      <c r="K5777" s="153" t="s">
        <v>1674</v>
      </c>
      <c r="O5777" s="153" t="s">
        <v>923</v>
      </c>
    </row>
    <row r="5778" spans="11:15">
      <c r="K5778" s="153" t="s">
        <v>1674</v>
      </c>
      <c r="O5778" s="153" t="s">
        <v>928</v>
      </c>
    </row>
    <row r="5779" spans="11:15">
      <c r="K5779" s="153" t="s">
        <v>1674</v>
      </c>
      <c r="O5779" s="153" t="s">
        <v>934</v>
      </c>
    </row>
    <row r="5780" spans="11:15">
      <c r="K5780" s="153" t="s">
        <v>1674</v>
      </c>
      <c r="O5780" s="153" t="s">
        <v>938</v>
      </c>
    </row>
    <row r="5781" spans="11:15">
      <c r="K5781" s="153" t="s">
        <v>1674</v>
      </c>
      <c r="O5781" s="153" t="s">
        <v>942</v>
      </c>
    </row>
    <row r="5782" spans="11:15">
      <c r="K5782" s="153" t="s">
        <v>1674</v>
      </c>
      <c r="O5782" s="153" t="s">
        <v>947</v>
      </c>
    </row>
    <row r="5783" spans="11:15">
      <c r="K5783" s="153" t="s">
        <v>1674</v>
      </c>
      <c r="O5783" s="153" t="s">
        <v>951</v>
      </c>
    </row>
    <row r="5784" spans="11:15">
      <c r="K5784" s="153" t="s">
        <v>1674</v>
      </c>
      <c r="O5784" s="153" t="s">
        <v>955</v>
      </c>
    </row>
    <row r="5785" spans="11:15">
      <c r="K5785" s="153" t="s">
        <v>1674</v>
      </c>
      <c r="O5785" s="153" t="s">
        <v>960</v>
      </c>
    </row>
    <row r="5786" spans="11:15">
      <c r="K5786" s="153" t="s">
        <v>1674</v>
      </c>
      <c r="O5786" s="153" t="s">
        <v>964</v>
      </c>
    </row>
    <row r="5787" spans="11:15">
      <c r="K5787" s="153" t="s">
        <v>1674</v>
      </c>
      <c r="O5787" s="153" t="s">
        <v>968</v>
      </c>
    </row>
    <row r="5788" spans="11:15">
      <c r="K5788" s="153" t="s">
        <v>1674</v>
      </c>
      <c r="O5788" s="153" t="s">
        <v>973</v>
      </c>
    </row>
    <row r="5789" spans="11:15">
      <c r="K5789" s="153" t="s">
        <v>1674</v>
      </c>
      <c r="O5789" s="153" t="s">
        <v>979</v>
      </c>
    </row>
    <row r="5790" spans="11:15">
      <c r="K5790" s="153" t="s">
        <v>1674</v>
      </c>
      <c r="O5790" s="153" t="s">
        <v>983</v>
      </c>
    </row>
    <row r="5791" spans="11:15">
      <c r="K5791" s="153" t="s">
        <v>1674</v>
      </c>
      <c r="O5791" s="153" t="s">
        <v>987</v>
      </c>
    </row>
    <row r="5792" spans="11:15">
      <c r="K5792" s="153" t="s">
        <v>1674</v>
      </c>
      <c r="O5792" s="153" t="s">
        <v>992</v>
      </c>
    </row>
    <row r="5793" spans="11:15">
      <c r="K5793" s="153" t="s">
        <v>1674</v>
      </c>
      <c r="O5793" s="153" t="s">
        <v>996</v>
      </c>
    </row>
    <row r="5794" spans="11:15">
      <c r="K5794" s="153" t="s">
        <v>1674</v>
      </c>
      <c r="O5794" s="153" t="s">
        <v>1000</v>
      </c>
    </row>
    <row r="5795" spans="11:15">
      <c r="K5795" s="153" t="s">
        <v>1674</v>
      </c>
      <c r="O5795" s="153" t="s">
        <v>1005</v>
      </c>
    </row>
    <row r="5796" spans="11:15">
      <c r="K5796" s="153" t="s">
        <v>1674</v>
      </c>
      <c r="O5796" s="153" t="s">
        <v>1009</v>
      </c>
    </row>
    <row r="5797" spans="11:15">
      <c r="K5797" s="153" t="s">
        <v>1674</v>
      </c>
      <c r="O5797" s="153" t="s">
        <v>1013</v>
      </c>
    </row>
    <row r="5798" spans="11:15">
      <c r="K5798" s="153" t="s">
        <v>1674</v>
      </c>
      <c r="O5798" s="153" t="s">
        <v>1019</v>
      </c>
    </row>
    <row r="5799" spans="11:15">
      <c r="K5799" s="153" t="s">
        <v>1674</v>
      </c>
      <c r="O5799" s="153" t="s">
        <v>1023</v>
      </c>
    </row>
    <row r="5800" spans="11:15">
      <c r="K5800" s="153" t="s">
        <v>1674</v>
      </c>
      <c r="O5800" s="153" t="s">
        <v>1027</v>
      </c>
    </row>
    <row r="5801" spans="11:15">
      <c r="K5801" s="153" t="s">
        <v>1674</v>
      </c>
      <c r="O5801" s="153" t="s">
        <v>1031</v>
      </c>
    </row>
    <row r="5802" spans="11:15">
      <c r="K5802" s="153" t="s">
        <v>1674</v>
      </c>
      <c r="O5802" s="153" t="s">
        <v>1033</v>
      </c>
    </row>
    <row r="5803" spans="11:15">
      <c r="K5803" s="153" t="s">
        <v>1674</v>
      </c>
      <c r="O5803" s="153" t="s">
        <v>1035</v>
      </c>
    </row>
    <row r="5804" spans="11:15">
      <c r="K5804" s="153" t="s">
        <v>1674</v>
      </c>
      <c r="O5804" s="153" t="s">
        <v>1038</v>
      </c>
    </row>
    <row r="5805" spans="11:15">
      <c r="K5805" s="153" t="s">
        <v>1674</v>
      </c>
      <c r="O5805" s="153" t="s">
        <v>1040</v>
      </c>
    </row>
    <row r="5806" spans="11:15">
      <c r="K5806" s="153" t="s">
        <v>1674</v>
      </c>
      <c r="O5806" s="153" t="s">
        <v>1042</v>
      </c>
    </row>
    <row r="5807" spans="11:15">
      <c r="K5807" s="153" t="s">
        <v>1674</v>
      </c>
      <c r="O5807" s="153" t="s">
        <v>1044</v>
      </c>
    </row>
    <row r="5808" spans="11:15">
      <c r="K5808" s="153" t="s">
        <v>1674</v>
      </c>
      <c r="O5808" s="153" t="s">
        <v>1048</v>
      </c>
    </row>
    <row r="5809" spans="11:15">
      <c r="K5809" s="153" t="s">
        <v>1674</v>
      </c>
      <c r="O5809" s="153" t="s">
        <v>1052</v>
      </c>
    </row>
    <row r="5810" spans="11:15">
      <c r="K5810" s="153" t="s">
        <v>1674</v>
      </c>
      <c r="O5810" s="153" t="s">
        <v>1056</v>
      </c>
    </row>
    <row r="5811" spans="11:15">
      <c r="K5811" s="153" t="s">
        <v>1674</v>
      </c>
      <c r="O5811" s="153" t="s">
        <v>1060</v>
      </c>
    </row>
    <row r="5812" spans="11:15">
      <c r="K5812" s="153" t="s">
        <v>1674</v>
      </c>
      <c r="O5812" s="153" t="s">
        <v>1064</v>
      </c>
    </row>
    <row r="5813" spans="11:15">
      <c r="K5813" s="153" t="s">
        <v>1674</v>
      </c>
      <c r="O5813" s="153" t="s">
        <v>1067</v>
      </c>
    </row>
    <row r="5814" spans="11:15">
      <c r="K5814" s="153" t="s">
        <v>1674</v>
      </c>
      <c r="O5814" s="153" t="s">
        <v>1071</v>
      </c>
    </row>
    <row r="5815" spans="11:15">
      <c r="K5815" s="153" t="s">
        <v>1674</v>
      </c>
      <c r="O5815" s="153" t="s">
        <v>1075</v>
      </c>
    </row>
    <row r="5816" spans="11:15">
      <c r="K5816" s="153" t="s">
        <v>1674</v>
      </c>
      <c r="O5816" s="153" t="s">
        <v>1078</v>
      </c>
    </row>
    <row r="5817" spans="11:15">
      <c r="K5817" s="153" t="s">
        <v>1674</v>
      </c>
      <c r="O5817" s="153" t="s">
        <v>1082</v>
      </c>
    </row>
    <row r="5818" spans="11:15">
      <c r="K5818" s="153" t="s">
        <v>1674</v>
      </c>
      <c r="O5818" s="153" t="s">
        <v>1086</v>
      </c>
    </row>
    <row r="5819" spans="11:15">
      <c r="K5819" s="153" t="s">
        <v>1674</v>
      </c>
      <c r="O5819" s="153" t="s">
        <v>1821</v>
      </c>
    </row>
    <row r="5820" spans="11:15">
      <c r="K5820" s="153" t="s">
        <v>1674</v>
      </c>
      <c r="O5820" s="153" t="s">
        <v>1822</v>
      </c>
    </row>
    <row r="5821" spans="11:15">
      <c r="K5821" s="153" t="s">
        <v>1674</v>
      </c>
      <c r="O5821" s="153" t="s">
        <v>1823</v>
      </c>
    </row>
    <row r="5822" spans="11:15">
      <c r="K5822" s="153" t="s">
        <v>1674</v>
      </c>
      <c r="O5822" s="153" t="s">
        <v>1824</v>
      </c>
    </row>
    <row r="5823" spans="11:15">
      <c r="K5823" s="153" t="s">
        <v>1674</v>
      </c>
      <c r="O5823" s="153" t="s">
        <v>1825</v>
      </c>
    </row>
    <row r="5824" spans="11:15">
      <c r="K5824" s="153" t="s">
        <v>1674</v>
      </c>
      <c r="O5824" s="153" t="s">
        <v>1826</v>
      </c>
    </row>
    <row r="5825" spans="11:15">
      <c r="K5825" s="153" t="s">
        <v>1674</v>
      </c>
      <c r="O5825" s="153" t="s">
        <v>1827</v>
      </c>
    </row>
    <row r="5826" spans="11:15">
      <c r="K5826" s="153" t="s">
        <v>1674</v>
      </c>
      <c r="O5826" s="153" t="s">
        <v>1828</v>
      </c>
    </row>
    <row r="5827" spans="11:15">
      <c r="K5827" s="153" t="s">
        <v>1674</v>
      </c>
      <c r="O5827" s="153" t="s">
        <v>1829</v>
      </c>
    </row>
    <row r="5828" spans="11:15">
      <c r="K5828" s="153" t="s">
        <v>1674</v>
      </c>
      <c r="O5828" s="153" t="s">
        <v>1830</v>
      </c>
    </row>
    <row r="5829" spans="11:15">
      <c r="K5829" s="153" t="s">
        <v>1674</v>
      </c>
      <c r="O5829" s="153" t="s">
        <v>1831</v>
      </c>
    </row>
    <row r="5830" spans="11:15">
      <c r="K5830" s="153" t="s">
        <v>1674</v>
      </c>
      <c r="O5830" s="153" t="s">
        <v>1832</v>
      </c>
    </row>
    <row r="5831" spans="11:15">
      <c r="K5831" s="153" t="s">
        <v>1674</v>
      </c>
      <c r="O5831" s="153" t="s">
        <v>1833</v>
      </c>
    </row>
    <row r="5832" spans="11:15">
      <c r="K5832" s="153" t="s">
        <v>1674</v>
      </c>
      <c r="O5832" s="153" t="s">
        <v>1834</v>
      </c>
    </row>
    <row r="5833" spans="11:15">
      <c r="K5833" s="153" t="s">
        <v>1674</v>
      </c>
      <c r="O5833" s="153" t="s">
        <v>1835</v>
      </c>
    </row>
    <row r="5834" spans="11:15">
      <c r="K5834" s="153" t="s">
        <v>1674</v>
      </c>
      <c r="O5834" s="153" t="s">
        <v>1836</v>
      </c>
    </row>
    <row r="5835" spans="11:15">
      <c r="K5835" s="153" t="s">
        <v>1674</v>
      </c>
      <c r="O5835" s="153" t="s">
        <v>1837</v>
      </c>
    </row>
    <row r="5836" spans="11:15">
      <c r="K5836" s="153" t="s">
        <v>1674</v>
      </c>
      <c r="O5836" s="153" t="s">
        <v>1838</v>
      </c>
    </row>
    <row r="5837" spans="11:15">
      <c r="K5837" s="153" t="s">
        <v>1674</v>
      </c>
      <c r="O5837" s="153" t="s">
        <v>1839</v>
      </c>
    </row>
    <row r="5838" spans="11:15">
      <c r="K5838" s="153" t="s">
        <v>1674</v>
      </c>
      <c r="O5838" s="153" t="s">
        <v>1840</v>
      </c>
    </row>
    <row r="5839" spans="11:15">
      <c r="K5839" s="153" t="s">
        <v>1674</v>
      </c>
      <c r="O5839" s="153" t="s">
        <v>1841</v>
      </c>
    </row>
    <row r="5840" spans="11:15">
      <c r="K5840" s="153" t="s">
        <v>1674</v>
      </c>
      <c r="O5840" s="153" t="s">
        <v>1842</v>
      </c>
    </row>
    <row r="5841" spans="11:15">
      <c r="K5841" s="153" t="s">
        <v>1674</v>
      </c>
      <c r="O5841" s="153" t="s">
        <v>1843</v>
      </c>
    </row>
    <row r="5842" spans="11:15">
      <c r="K5842" s="153" t="s">
        <v>1674</v>
      </c>
      <c r="O5842" s="153" t="s">
        <v>1844</v>
      </c>
    </row>
    <row r="5843" spans="11:15">
      <c r="K5843" s="153" t="s">
        <v>1674</v>
      </c>
      <c r="O5843" s="153" t="s">
        <v>1845</v>
      </c>
    </row>
    <row r="5844" spans="11:15">
      <c r="K5844" s="153" t="s">
        <v>1674</v>
      </c>
      <c r="O5844" s="153" t="s">
        <v>1846</v>
      </c>
    </row>
    <row r="5845" spans="11:15">
      <c r="K5845" s="153" t="s">
        <v>1674</v>
      </c>
      <c r="O5845" s="153" t="s">
        <v>1847</v>
      </c>
    </row>
    <row r="5846" spans="11:15">
      <c r="K5846" s="153" t="s">
        <v>1674</v>
      </c>
      <c r="O5846" s="153" t="s">
        <v>1848</v>
      </c>
    </row>
    <row r="5847" spans="11:15">
      <c r="K5847" s="153" t="s">
        <v>1674</v>
      </c>
      <c r="O5847" s="153" t="s">
        <v>1849</v>
      </c>
    </row>
    <row r="5848" spans="11:15">
      <c r="K5848" s="153" t="s">
        <v>1674</v>
      </c>
      <c r="O5848" s="153" t="s">
        <v>1850</v>
      </c>
    </row>
    <row r="5849" spans="11:15">
      <c r="K5849" s="153" t="s">
        <v>1674</v>
      </c>
      <c r="O5849" s="153" t="s">
        <v>1851</v>
      </c>
    </row>
    <row r="5850" spans="11:15">
      <c r="K5850" s="153" t="s">
        <v>1674</v>
      </c>
      <c r="O5850" s="153" t="s">
        <v>1852</v>
      </c>
    </row>
    <row r="5851" spans="11:15">
      <c r="K5851" s="153" t="s">
        <v>1674</v>
      </c>
      <c r="O5851" s="153" t="s">
        <v>1853</v>
      </c>
    </row>
    <row r="5852" spans="11:15">
      <c r="K5852" s="153" t="s">
        <v>1674</v>
      </c>
      <c r="O5852" s="153" t="s">
        <v>1854</v>
      </c>
    </row>
    <row r="5853" spans="11:15">
      <c r="K5853" s="153" t="s">
        <v>1674</v>
      </c>
      <c r="O5853" s="153" t="s">
        <v>1855</v>
      </c>
    </row>
    <row r="5854" spans="11:15">
      <c r="K5854" s="153" t="s">
        <v>1674</v>
      </c>
      <c r="O5854" s="153" t="s">
        <v>1856</v>
      </c>
    </row>
    <row r="5855" spans="11:15">
      <c r="K5855" s="153" t="s">
        <v>1674</v>
      </c>
      <c r="O5855" s="153" t="s">
        <v>1857</v>
      </c>
    </row>
    <row r="5856" spans="11:15">
      <c r="K5856" s="153" t="s">
        <v>1674</v>
      </c>
      <c r="O5856" s="153" t="s">
        <v>1858</v>
      </c>
    </row>
    <row r="5857" spans="11:15">
      <c r="K5857" s="153" t="s">
        <v>1674</v>
      </c>
      <c r="O5857" s="153" t="s">
        <v>1201</v>
      </c>
    </row>
    <row r="5858" spans="11:15">
      <c r="K5858" s="153" t="s">
        <v>1674</v>
      </c>
      <c r="O5858" s="153" t="s">
        <v>1204</v>
      </c>
    </row>
    <row r="5859" spans="11:15">
      <c r="K5859" s="153" t="s">
        <v>1674</v>
      </c>
      <c r="O5859" s="153" t="s">
        <v>1859</v>
      </c>
    </row>
    <row r="5860" spans="11:15">
      <c r="K5860" s="153" t="s">
        <v>1674</v>
      </c>
      <c r="O5860" s="153" t="s">
        <v>1860</v>
      </c>
    </row>
    <row r="5861" spans="11:15">
      <c r="K5861" s="153" t="s">
        <v>1674</v>
      </c>
      <c r="O5861" s="153" t="s">
        <v>1210</v>
      </c>
    </row>
    <row r="5862" spans="11:15">
      <c r="K5862" s="153" t="s">
        <v>1674</v>
      </c>
      <c r="O5862" s="153" t="s">
        <v>1213</v>
      </c>
    </row>
    <row r="5863" spans="11:15">
      <c r="K5863" s="153" t="s">
        <v>1674</v>
      </c>
      <c r="O5863" s="153" t="s">
        <v>1861</v>
      </c>
    </row>
    <row r="5864" spans="11:15">
      <c r="K5864" s="153" t="s">
        <v>1674</v>
      </c>
      <c r="O5864" s="153" t="s">
        <v>1862</v>
      </c>
    </row>
    <row r="5865" spans="11:15">
      <c r="K5865" s="153" t="s">
        <v>1674</v>
      </c>
      <c r="O5865" s="153" t="s">
        <v>1863</v>
      </c>
    </row>
    <row r="5866" spans="11:15">
      <c r="K5866" s="153" t="s">
        <v>1674</v>
      </c>
      <c r="O5866" s="153" t="s">
        <v>1864</v>
      </c>
    </row>
    <row r="5867" spans="11:15">
      <c r="K5867" s="153" t="s">
        <v>1674</v>
      </c>
      <c r="O5867" s="153" t="s">
        <v>1865</v>
      </c>
    </row>
    <row r="5868" spans="11:15">
      <c r="K5868" s="153" t="s">
        <v>1674</v>
      </c>
      <c r="O5868" s="153" t="s">
        <v>1866</v>
      </c>
    </row>
    <row r="5869" spans="11:15">
      <c r="K5869" s="153" t="s">
        <v>1674</v>
      </c>
      <c r="O5869" s="153" t="s">
        <v>1231</v>
      </c>
    </row>
    <row r="5870" spans="11:15">
      <c r="K5870" s="153" t="s">
        <v>1674</v>
      </c>
      <c r="O5870" s="153" t="s">
        <v>1867</v>
      </c>
    </row>
    <row r="5871" spans="11:15">
      <c r="K5871" s="153" t="s">
        <v>1674</v>
      </c>
      <c r="O5871" s="153" t="s">
        <v>1868</v>
      </c>
    </row>
    <row r="5872" spans="11:15">
      <c r="K5872" s="153" t="s">
        <v>1674</v>
      </c>
      <c r="O5872" s="153" t="s">
        <v>1869</v>
      </c>
    </row>
    <row r="5873" spans="11:15">
      <c r="K5873" s="153" t="s">
        <v>1674</v>
      </c>
      <c r="O5873" s="153" t="s">
        <v>1870</v>
      </c>
    </row>
    <row r="5874" spans="11:15">
      <c r="K5874" s="153" t="s">
        <v>1674</v>
      </c>
      <c r="O5874" s="153" t="s">
        <v>1871</v>
      </c>
    </row>
    <row r="5875" spans="11:15">
      <c r="K5875" s="153" t="s">
        <v>1674</v>
      </c>
      <c r="O5875" s="153" t="s">
        <v>1249</v>
      </c>
    </row>
    <row r="5876" spans="11:15">
      <c r="K5876" s="153" t="s">
        <v>1674</v>
      </c>
      <c r="O5876" s="153" t="s">
        <v>1251</v>
      </c>
    </row>
    <row r="5877" spans="11:15">
      <c r="K5877" s="153" t="s">
        <v>1674</v>
      </c>
      <c r="O5877" s="153" t="s">
        <v>1253</v>
      </c>
    </row>
    <row r="5878" spans="11:15">
      <c r="K5878" s="153" t="s">
        <v>1674</v>
      </c>
      <c r="O5878" s="153" t="s">
        <v>1872</v>
      </c>
    </row>
    <row r="5879" spans="11:15">
      <c r="K5879" s="153" t="s">
        <v>1674</v>
      </c>
      <c r="O5879" s="153" t="s">
        <v>1257</v>
      </c>
    </row>
    <row r="5880" spans="11:15">
      <c r="K5880" s="153" t="s">
        <v>1674</v>
      </c>
      <c r="O5880" s="153" t="s">
        <v>1261</v>
      </c>
    </row>
    <row r="5881" spans="11:15">
      <c r="K5881" s="153" t="s">
        <v>1674</v>
      </c>
      <c r="O5881" s="153" t="s">
        <v>1873</v>
      </c>
    </row>
    <row r="5882" spans="11:15">
      <c r="K5882" s="153" t="s">
        <v>1674</v>
      </c>
      <c r="O5882" s="153" t="s">
        <v>1874</v>
      </c>
    </row>
    <row r="5883" spans="11:15">
      <c r="K5883" s="153" t="s">
        <v>1674</v>
      </c>
      <c r="O5883" s="153" t="s">
        <v>1875</v>
      </c>
    </row>
    <row r="5884" spans="11:15">
      <c r="K5884" s="153" t="s">
        <v>1674</v>
      </c>
      <c r="O5884" s="153" t="s">
        <v>1876</v>
      </c>
    </row>
    <row r="5885" spans="11:15">
      <c r="K5885" s="153" t="s">
        <v>1674</v>
      </c>
      <c r="O5885" s="153" t="s">
        <v>1877</v>
      </c>
    </row>
    <row r="5886" spans="11:15">
      <c r="K5886" s="153" t="s">
        <v>1674</v>
      </c>
      <c r="O5886" s="153" t="s">
        <v>1878</v>
      </c>
    </row>
    <row r="5887" spans="11:15">
      <c r="K5887" s="153" t="s">
        <v>1674</v>
      </c>
      <c r="O5887" s="153" t="s">
        <v>1285</v>
      </c>
    </row>
    <row r="5888" spans="11:15">
      <c r="K5888" s="153" t="s">
        <v>1674</v>
      </c>
      <c r="O5888" s="153" t="s">
        <v>1879</v>
      </c>
    </row>
    <row r="5889" spans="11:15">
      <c r="K5889" s="153" t="s">
        <v>1674</v>
      </c>
      <c r="O5889" s="153" t="s">
        <v>1880</v>
      </c>
    </row>
    <row r="5890" spans="11:15">
      <c r="K5890" s="153" t="s">
        <v>1674</v>
      </c>
      <c r="O5890" s="153" t="s">
        <v>1881</v>
      </c>
    </row>
    <row r="5891" spans="11:15">
      <c r="K5891" s="153" t="s">
        <v>1674</v>
      </c>
      <c r="O5891" s="153" t="s">
        <v>1882</v>
      </c>
    </row>
    <row r="5892" spans="11:15">
      <c r="K5892" s="153" t="s">
        <v>1674</v>
      </c>
      <c r="O5892" s="153" t="s">
        <v>1883</v>
      </c>
    </row>
    <row r="5893" spans="11:15">
      <c r="K5893" s="153" t="s">
        <v>1674</v>
      </c>
      <c r="O5893" s="153" t="s">
        <v>1304</v>
      </c>
    </row>
    <row r="5894" spans="11:15">
      <c r="K5894" s="153" t="s">
        <v>1674</v>
      </c>
      <c r="O5894" s="153" t="s">
        <v>1307</v>
      </c>
    </row>
    <row r="5895" spans="11:15">
      <c r="K5895" s="153" t="s">
        <v>1674</v>
      </c>
      <c r="O5895" s="153" t="s">
        <v>1884</v>
      </c>
    </row>
    <row r="5896" spans="11:15">
      <c r="K5896" s="153" t="s">
        <v>1674</v>
      </c>
      <c r="O5896" s="153" t="s">
        <v>1885</v>
      </c>
    </row>
    <row r="5897" spans="11:15">
      <c r="K5897" s="153" t="s">
        <v>1674</v>
      </c>
      <c r="O5897" s="153" t="s">
        <v>1319</v>
      </c>
    </row>
    <row r="5898" spans="11:15">
      <c r="K5898" s="153" t="s">
        <v>1674</v>
      </c>
      <c r="O5898" s="153" t="s">
        <v>1322</v>
      </c>
    </row>
    <row r="5899" spans="11:15">
      <c r="K5899" s="153" t="s">
        <v>1674</v>
      </c>
      <c r="O5899" s="153" t="s">
        <v>1886</v>
      </c>
    </row>
    <row r="5900" spans="11:15">
      <c r="K5900" s="153" t="s">
        <v>1674</v>
      </c>
      <c r="O5900" s="153" t="s">
        <v>1887</v>
      </c>
    </row>
    <row r="5901" spans="11:15">
      <c r="K5901" s="153" t="s">
        <v>1674</v>
      </c>
      <c r="O5901" s="153" t="s">
        <v>1888</v>
      </c>
    </row>
    <row r="5902" spans="11:15">
      <c r="K5902" s="153" t="s">
        <v>1674</v>
      </c>
      <c r="O5902" s="153" t="s">
        <v>1889</v>
      </c>
    </row>
    <row r="5903" spans="11:15">
      <c r="K5903" s="153" t="s">
        <v>1674</v>
      </c>
      <c r="O5903" s="153" t="s">
        <v>1890</v>
      </c>
    </row>
    <row r="5904" spans="11:15">
      <c r="K5904" s="153" t="s">
        <v>1674</v>
      </c>
      <c r="O5904" s="153" t="s">
        <v>1891</v>
      </c>
    </row>
    <row r="5905" spans="11:15">
      <c r="K5905" s="153" t="s">
        <v>1674</v>
      </c>
      <c r="O5905" s="153" t="s">
        <v>1344</v>
      </c>
    </row>
    <row r="5906" spans="11:15">
      <c r="K5906" s="153" t="s">
        <v>1674</v>
      </c>
      <c r="O5906" s="153" t="s">
        <v>1892</v>
      </c>
    </row>
    <row r="5907" spans="11:15">
      <c r="K5907" s="153" t="s">
        <v>1674</v>
      </c>
      <c r="O5907" s="153" t="s">
        <v>1893</v>
      </c>
    </row>
    <row r="5908" spans="11:15">
      <c r="K5908" s="153" t="s">
        <v>1674</v>
      </c>
      <c r="O5908" s="153" t="s">
        <v>1894</v>
      </c>
    </row>
    <row r="5909" spans="11:15">
      <c r="K5909" s="153" t="s">
        <v>1674</v>
      </c>
      <c r="O5909" s="153" t="s">
        <v>1895</v>
      </c>
    </row>
    <row r="5910" spans="11:15">
      <c r="K5910" s="153" t="s">
        <v>1674</v>
      </c>
      <c r="O5910" s="153" t="s">
        <v>1896</v>
      </c>
    </row>
    <row r="5911" spans="11:15">
      <c r="K5911" s="153" t="s">
        <v>1674</v>
      </c>
      <c r="O5911" s="153" t="s">
        <v>1352</v>
      </c>
    </row>
    <row r="5912" spans="11:15">
      <c r="K5912" s="153" t="s">
        <v>1674</v>
      </c>
      <c r="O5912" s="153" t="s">
        <v>1354</v>
      </c>
    </row>
    <row r="5913" spans="11:15">
      <c r="K5913" s="153" t="s">
        <v>1674</v>
      </c>
      <c r="O5913" s="153" t="s">
        <v>1897</v>
      </c>
    </row>
    <row r="5914" spans="11:15">
      <c r="K5914" s="153" t="s">
        <v>1674</v>
      </c>
      <c r="O5914" s="153" t="s">
        <v>1898</v>
      </c>
    </row>
    <row r="5915" spans="11:15">
      <c r="K5915" s="153" t="s">
        <v>1674</v>
      </c>
      <c r="O5915" s="153" t="s">
        <v>1358</v>
      </c>
    </row>
    <row r="5916" spans="11:15">
      <c r="K5916" s="153" t="s">
        <v>1674</v>
      </c>
      <c r="O5916" s="153" t="s">
        <v>1360</v>
      </c>
    </row>
    <row r="5917" spans="11:15">
      <c r="K5917" s="153" t="s">
        <v>1674</v>
      </c>
      <c r="O5917" s="153" t="s">
        <v>1899</v>
      </c>
    </row>
    <row r="5918" spans="11:15">
      <c r="K5918" s="153" t="s">
        <v>1674</v>
      </c>
      <c r="O5918" s="153" t="s">
        <v>1900</v>
      </c>
    </row>
    <row r="5919" spans="11:15">
      <c r="K5919" s="153" t="s">
        <v>1674</v>
      </c>
      <c r="O5919" s="153" t="s">
        <v>1901</v>
      </c>
    </row>
    <row r="5920" spans="11:15">
      <c r="K5920" s="153" t="s">
        <v>1674</v>
      </c>
      <c r="O5920" s="153" t="s">
        <v>1902</v>
      </c>
    </row>
    <row r="5921" spans="11:15">
      <c r="K5921" s="153" t="s">
        <v>1674</v>
      </c>
      <c r="O5921" s="153" t="s">
        <v>1903</v>
      </c>
    </row>
    <row r="5922" spans="11:15">
      <c r="K5922" s="153" t="s">
        <v>1674</v>
      </c>
      <c r="O5922" s="153" t="s">
        <v>1904</v>
      </c>
    </row>
    <row r="5923" spans="11:15">
      <c r="K5923" s="153" t="s">
        <v>1674</v>
      </c>
      <c r="O5923" s="153" t="s">
        <v>1374</v>
      </c>
    </row>
    <row r="5924" spans="11:15">
      <c r="K5924" s="153" t="s">
        <v>1674</v>
      </c>
      <c r="O5924" s="153" t="s">
        <v>1905</v>
      </c>
    </row>
    <row r="5925" spans="11:15">
      <c r="K5925" s="153" t="s">
        <v>1674</v>
      </c>
      <c r="O5925" s="153" t="s">
        <v>1906</v>
      </c>
    </row>
    <row r="5926" spans="11:15">
      <c r="K5926" s="153" t="s">
        <v>1674</v>
      </c>
      <c r="O5926" s="153" t="s">
        <v>1907</v>
      </c>
    </row>
    <row r="5927" spans="11:15">
      <c r="K5927" s="153" t="s">
        <v>1674</v>
      </c>
      <c r="O5927" s="153" t="s">
        <v>1908</v>
      </c>
    </row>
    <row r="5928" spans="11:15">
      <c r="K5928" s="153" t="s">
        <v>1674</v>
      </c>
      <c r="O5928" s="153" t="s">
        <v>1909</v>
      </c>
    </row>
    <row r="5929" spans="11:15">
      <c r="K5929" s="153" t="s">
        <v>1674</v>
      </c>
      <c r="O5929" s="153" t="s">
        <v>1393</v>
      </c>
    </row>
    <row r="5930" spans="11:15">
      <c r="K5930" s="153" t="s">
        <v>1674</v>
      </c>
      <c r="O5930" s="153" t="s">
        <v>1397</v>
      </c>
    </row>
    <row r="5931" spans="11:15">
      <c r="K5931" s="153" t="s">
        <v>1674</v>
      </c>
      <c r="O5931" s="153" t="s">
        <v>1910</v>
      </c>
    </row>
    <row r="5932" spans="11:15">
      <c r="K5932" s="153" t="s">
        <v>1674</v>
      </c>
      <c r="O5932" s="153" t="s">
        <v>1911</v>
      </c>
    </row>
    <row r="5933" spans="11:15">
      <c r="K5933" s="153" t="s">
        <v>1674</v>
      </c>
      <c r="O5933" s="153" t="s">
        <v>1407</v>
      </c>
    </row>
    <row r="5934" spans="11:15">
      <c r="K5934" s="153" t="s">
        <v>1674</v>
      </c>
      <c r="O5934" s="153" t="s">
        <v>1409</v>
      </c>
    </row>
    <row r="5935" spans="11:15">
      <c r="K5935" s="153" t="s">
        <v>1674</v>
      </c>
      <c r="O5935" s="153" t="s">
        <v>1912</v>
      </c>
    </row>
    <row r="5936" spans="11:15">
      <c r="K5936" s="153" t="s">
        <v>1674</v>
      </c>
      <c r="O5936" s="153" t="s">
        <v>1913</v>
      </c>
    </row>
    <row r="5937" spans="11:15">
      <c r="K5937" s="153" t="s">
        <v>1674</v>
      </c>
      <c r="O5937" s="153" t="s">
        <v>1914</v>
      </c>
    </row>
    <row r="5938" spans="11:15">
      <c r="K5938" s="153" t="s">
        <v>1674</v>
      </c>
      <c r="O5938" s="153" t="s">
        <v>1915</v>
      </c>
    </row>
    <row r="5939" spans="11:15">
      <c r="K5939" s="153" t="s">
        <v>1674</v>
      </c>
      <c r="O5939" s="153" t="s">
        <v>1916</v>
      </c>
    </row>
    <row r="5940" spans="11:15">
      <c r="K5940" s="153" t="s">
        <v>1674</v>
      </c>
      <c r="O5940" s="153" t="s">
        <v>1917</v>
      </c>
    </row>
    <row r="5941" spans="11:15">
      <c r="K5941" s="153" t="s">
        <v>1674</v>
      </c>
      <c r="O5941" s="153" t="s">
        <v>1430</v>
      </c>
    </row>
    <row r="5942" spans="11:15">
      <c r="K5942" s="153" t="s">
        <v>1674</v>
      </c>
      <c r="O5942" s="153" t="s">
        <v>1918</v>
      </c>
    </row>
    <row r="5943" spans="11:15">
      <c r="K5943" s="153" t="s">
        <v>1674</v>
      </c>
      <c r="O5943" s="153" t="s">
        <v>1919</v>
      </c>
    </row>
    <row r="5944" spans="11:15">
      <c r="K5944" s="153" t="s">
        <v>1674</v>
      </c>
      <c r="O5944" s="153" t="s">
        <v>1920</v>
      </c>
    </row>
    <row r="5945" spans="11:15">
      <c r="K5945" s="153" t="s">
        <v>1674</v>
      </c>
      <c r="O5945" s="153" t="s">
        <v>1921</v>
      </c>
    </row>
    <row r="5946" spans="11:15">
      <c r="K5946" s="153" t="s">
        <v>1674</v>
      </c>
      <c r="O5946" s="153" t="s">
        <v>1922</v>
      </c>
    </row>
    <row r="5947" spans="11:15">
      <c r="K5947" s="153" t="s">
        <v>1674</v>
      </c>
      <c r="O5947" s="153" t="s">
        <v>71</v>
      </c>
    </row>
    <row r="5948" spans="11:15">
      <c r="K5948" s="153" t="s">
        <v>1674</v>
      </c>
      <c r="O5948" s="153" t="s">
        <v>75</v>
      </c>
    </row>
    <row r="5949" spans="11:15">
      <c r="K5949" s="153" t="s">
        <v>1674</v>
      </c>
      <c r="O5949" s="153" t="s">
        <v>1923</v>
      </c>
    </row>
    <row r="5950" spans="11:15">
      <c r="K5950" s="153" t="s">
        <v>1674</v>
      </c>
      <c r="O5950" s="153" t="s">
        <v>1924</v>
      </c>
    </row>
    <row r="5951" spans="11:15">
      <c r="K5951" s="153" t="s">
        <v>1674</v>
      </c>
      <c r="O5951" s="153" t="s">
        <v>84</v>
      </c>
    </row>
    <row r="5952" spans="11:15">
      <c r="K5952" s="153" t="s">
        <v>1674</v>
      </c>
      <c r="O5952" s="153" t="s">
        <v>86</v>
      </c>
    </row>
    <row r="5953" spans="10:15">
      <c r="K5953" s="153" t="s">
        <v>1674</v>
      </c>
      <c r="O5953" s="153" t="s">
        <v>1925</v>
      </c>
    </row>
    <row r="5954" spans="10:15">
      <c r="K5954" s="153" t="s">
        <v>1674</v>
      </c>
      <c r="O5954" s="153" t="s">
        <v>1926</v>
      </c>
    </row>
    <row r="5955" spans="10:15">
      <c r="K5955" s="153" t="s">
        <v>1674</v>
      </c>
      <c r="O5955" s="153" t="s">
        <v>1927</v>
      </c>
    </row>
    <row r="5956" spans="10:15">
      <c r="K5956" s="153" t="s">
        <v>1674</v>
      </c>
      <c r="O5956" s="153" t="s">
        <v>1928</v>
      </c>
    </row>
    <row r="5957" spans="10:15">
      <c r="K5957" s="153" t="s">
        <v>1674</v>
      </c>
      <c r="O5957" s="153" t="s">
        <v>1929</v>
      </c>
    </row>
    <row r="5958" spans="10:15">
      <c r="K5958" s="153" t="s">
        <v>1674</v>
      </c>
      <c r="O5958" s="153" t="s">
        <v>1930</v>
      </c>
    </row>
    <row r="5959" spans="10:15">
      <c r="K5959" s="153" t="s">
        <v>1674</v>
      </c>
      <c r="O5959" s="153" t="s">
        <v>1931</v>
      </c>
    </row>
    <row r="5960" spans="10:15">
      <c r="K5960" s="153" t="s">
        <v>1674</v>
      </c>
      <c r="O5960" s="153" t="s">
        <v>1932</v>
      </c>
    </row>
    <row r="5961" spans="10:15">
      <c r="K5961" s="153" t="s">
        <v>1674</v>
      </c>
      <c r="O5961" s="153" t="s">
        <v>1933</v>
      </c>
    </row>
    <row r="5962" spans="10:15">
      <c r="K5962" s="153" t="s">
        <v>1674</v>
      </c>
      <c r="O5962" s="153" t="s">
        <v>1934</v>
      </c>
    </row>
    <row r="5963" spans="10:15">
      <c r="K5963" s="153" t="s">
        <v>1674</v>
      </c>
      <c r="O5963" s="153" t="s">
        <v>1935</v>
      </c>
    </row>
    <row r="5964" spans="10:15">
      <c r="K5964" s="153" t="s">
        <v>1674</v>
      </c>
      <c r="O5964" s="153" t="s">
        <v>1936</v>
      </c>
    </row>
    <row r="5965" spans="10:15">
      <c r="K5965" s="153" t="s">
        <v>1674</v>
      </c>
      <c r="O5965" s="153" t="s">
        <v>128</v>
      </c>
    </row>
    <row r="5966" spans="10:15">
      <c r="K5966" s="153" t="s">
        <v>1674</v>
      </c>
      <c r="O5966" s="153" t="s">
        <v>132</v>
      </c>
    </row>
    <row r="5967" spans="10:15">
      <c r="J5967" s="576"/>
      <c r="K5967" s="153" t="s">
        <v>1674</v>
      </c>
      <c r="O5967" s="153" t="s">
        <v>1937</v>
      </c>
    </row>
    <row r="5968" spans="10:15">
      <c r="J5968" s="576"/>
      <c r="K5968" s="153" t="s">
        <v>1674</v>
      </c>
      <c r="O5968" s="153" t="s">
        <v>1938</v>
      </c>
    </row>
    <row r="5969" spans="10:15">
      <c r="J5969" s="576"/>
      <c r="K5969" s="153" t="s">
        <v>1674</v>
      </c>
      <c r="O5969" s="153" t="s">
        <v>1939</v>
      </c>
    </row>
    <row r="5970" spans="10:15">
      <c r="J5970" s="576"/>
      <c r="K5970" s="153" t="s">
        <v>1674</v>
      </c>
      <c r="O5970" s="153" t="s">
        <v>148</v>
      </c>
    </row>
    <row r="5971" spans="10:15">
      <c r="J5971" s="576"/>
      <c r="K5971" s="153" t="s">
        <v>1674</v>
      </c>
      <c r="O5971" s="153" t="s">
        <v>150</v>
      </c>
    </row>
    <row r="5972" spans="10:15">
      <c r="J5972" s="576"/>
      <c r="K5972" s="153" t="s">
        <v>1674</v>
      </c>
      <c r="O5972" s="153" t="s">
        <v>154</v>
      </c>
    </row>
    <row r="5973" spans="10:15">
      <c r="J5973" s="576"/>
      <c r="K5973" s="153" t="s">
        <v>1674</v>
      </c>
      <c r="O5973" s="153" t="s">
        <v>1940</v>
      </c>
    </row>
    <row r="5974" spans="10:15">
      <c r="J5974" s="576"/>
      <c r="K5974" s="153" t="s">
        <v>1674</v>
      </c>
      <c r="O5974" s="153" t="s">
        <v>1941</v>
      </c>
    </row>
    <row r="5975" spans="10:15">
      <c r="J5975" s="576"/>
      <c r="K5975" s="153" t="s">
        <v>1674</v>
      </c>
      <c r="O5975" s="153" t="s">
        <v>1942</v>
      </c>
    </row>
    <row r="5976" spans="10:15">
      <c r="J5976" s="576"/>
      <c r="K5976" s="153" t="s">
        <v>1674</v>
      </c>
      <c r="O5976" s="153" t="s">
        <v>1943</v>
      </c>
    </row>
    <row r="5977" spans="10:15">
      <c r="J5977" s="576"/>
      <c r="K5977" s="153" t="s">
        <v>1674</v>
      </c>
      <c r="O5977" s="153" t="s">
        <v>1944</v>
      </c>
    </row>
    <row r="5978" spans="10:15">
      <c r="J5978" s="576"/>
      <c r="K5978" s="153" t="s">
        <v>1674</v>
      </c>
      <c r="O5978" s="153" t="s">
        <v>1945</v>
      </c>
    </row>
    <row r="5979" spans="10:15">
      <c r="J5979" s="576"/>
      <c r="K5979" s="153" t="s">
        <v>1674</v>
      </c>
      <c r="O5979" s="153" t="s">
        <v>1946</v>
      </c>
    </row>
    <row r="5980" spans="10:15">
      <c r="J5980" s="576"/>
      <c r="K5980" s="153" t="s">
        <v>1674</v>
      </c>
      <c r="O5980" s="153" t="s">
        <v>1947</v>
      </c>
    </row>
    <row r="5981" spans="10:15">
      <c r="J5981" s="576"/>
      <c r="K5981" s="153" t="s">
        <v>1674</v>
      </c>
      <c r="O5981" s="153" t="s">
        <v>1948</v>
      </c>
    </row>
    <row r="5982" spans="10:15">
      <c r="J5982" s="576"/>
      <c r="K5982" s="153" t="s">
        <v>1674</v>
      </c>
      <c r="O5982" s="153" t="s">
        <v>1949</v>
      </c>
    </row>
    <row r="5983" spans="10:15">
      <c r="K5983" s="153" t="s">
        <v>1674</v>
      </c>
      <c r="O5983" s="153" t="s">
        <v>1950</v>
      </c>
    </row>
    <row r="5984" spans="10:15">
      <c r="K5984" s="153" t="s">
        <v>1674</v>
      </c>
      <c r="O5984" s="153" t="s">
        <v>1951</v>
      </c>
    </row>
    <row r="5985" spans="11:15">
      <c r="K5985" s="153" t="s">
        <v>1674</v>
      </c>
      <c r="O5985" s="153" t="s">
        <v>193</v>
      </c>
    </row>
    <row r="5986" spans="11:15">
      <c r="K5986" s="153" t="s">
        <v>1674</v>
      </c>
      <c r="O5986" s="153" t="s">
        <v>196</v>
      </c>
    </row>
    <row r="5987" spans="11:15">
      <c r="K5987" s="153" t="s">
        <v>1674</v>
      </c>
      <c r="O5987" s="153" t="s">
        <v>1952</v>
      </c>
    </row>
    <row r="5988" spans="11:15">
      <c r="K5988" s="153" t="s">
        <v>1674</v>
      </c>
      <c r="O5988" s="153" t="s">
        <v>1953</v>
      </c>
    </row>
    <row r="5989" spans="11:15">
      <c r="K5989" s="153" t="s">
        <v>1674</v>
      </c>
      <c r="O5989" s="153" t="s">
        <v>1954</v>
      </c>
    </row>
    <row r="5990" spans="11:15">
      <c r="K5990" s="153" t="s">
        <v>1674</v>
      </c>
      <c r="O5990" s="153" t="s">
        <v>207</v>
      </c>
    </row>
    <row r="5991" spans="11:15">
      <c r="K5991" s="153" t="s">
        <v>1674</v>
      </c>
      <c r="O5991" s="153" t="s">
        <v>209</v>
      </c>
    </row>
    <row r="5992" spans="11:15">
      <c r="K5992" s="153" t="s">
        <v>1674</v>
      </c>
      <c r="O5992" s="153" t="s">
        <v>212</v>
      </c>
    </row>
    <row r="5993" spans="11:15">
      <c r="K5993" s="153" t="s">
        <v>1674</v>
      </c>
      <c r="O5993" s="153" t="s">
        <v>1955</v>
      </c>
    </row>
    <row r="5994" spans="11:15">
      <c r="K5994" s="153" t="s">
        <v>1674</v>
      </c>
      <c r="O5994" s="153" t="s">
        <v>1956</v>
      </c>
    </row>
    <row r="5995" spans="11:15">
      <c r="K5995" s="153" t="s">
        <v>1674</v>
      </c>
      <c r="O5995" s="153" t="s">
        <v>1957</v>
      </c>
    </row>
    <row r="5996" spans="11:15">
      <c r="K5996" s="153" t="s">
        <v>1674</v>
      </c>
      <c r="O5996" s="153" t="s">
        <v>1958</v>
      </c>
    </row>
    <row r="5997" spans="11:15">
      <c r="K5997" s="153" t="s">
        <v>1674</v>
      </c>
      <c r="O5997" s="153" t="s">
        <v>1959</v>
      </c>
    </row>
    <row r="5998" spans="11:15">
      <c r="K5998" s="153" t="s">
        <v>1674</v>
      </c>
      <c r="O5998" s="153" t="s">
        <v>1960</v>
      </c>
    </row>
    <row r="5999" spans="11:15">
      <c r="K5999" s="153" t="s">
        <v>1674</v>
      </c>
      <c r="O5999" s="153" t="s">
        <v>1961</v>
      </c>
    </row>
    <row r="6000" spans="11:15">
      <c r="K6000" s="153" t="s">
        <v>1674</v>
      </c>
      <c r="O6000" s="153" t="s">
        <v>1962</v>
      </c>
    </row>
    <row r="6001" spans="11:15">
      <c r="K6001" s="153" t="s">
        <v>1674</v>
      </c>
      <c r="O6001" s="153" t="s">
        <v>1963</v>
      </c>
    </row>
    <row r="6002" spans="11:15">
      <c r="K6002" s="153" t="s">
        <v>1674</v>
      </c>
      <c r="O6002" s="153" t="s">
        <v>1964</v>
      </c>
    </row>
    <row r="6003" spans="11:15">
      <c r="K6003" s="153" t="s">
        <v>1674</v>
      </c>
      <c r="O6003" s="153" t="s">
        <v>1965</v>
      </c>
    </row>
    <row r="6004" spans="11:15">
      <c r="K6004" s="153" t="s">
        <v>1674</v>
      </c>
      <c r="O6004" s="153" t="s">
        <v>1966</v>
      </c>
    </row>
    <row r="6005" spans="11:15">
      <c r="K6005" s="153" t="s">
        <v>1674</v>
      </c>
      <c r="O6005" s="153" t="s">
        <v>254</v>
      </c>
    </row>
    <row r="6006" spans="11:15">
      <c r="K6006" s="153" t="s">
        <v>1674</v>
      </c>
      <c r="O6006" s="153" t="s">
        <v>258</v>
      </c>
    </row>
    <row r="6007" spans="11:15">
      <c r="K6007" s="153" t="s">
        <v>1674</v>
      </c>
      <c r="O6007" s="153" t="s">
        <v>1967</v>
      </c>
    </row>
    <row r="6008" spans="11:15">
      <c r="K6008" s="153" t="s">
        <v>1674</v>
      </c>
      <c r="O6008" s="153" t="s">
        <v>1968</v>
      </c>
    </row>
    <row r="6009" spans="11:15">
      <c r="K6009" s="153" t="s">
        <v>1674</v>
      </c>
      <c r="O6009" s="153" t="s">
        <v>1969</v>
      </c>
    </row>
    <row r="6010" spans="11:15">
      <c r="K6010" s="153" t="s">
        <v>1674</v>
      </c>
      <c r="O6010" s="153" t="s">
        <v>273</v>
      </c>
    </row>
    <row r="6011" spans="11:15">
      <c r="K6011" s="153" t="s">
        <v>1674</v>
      </c>
      <c r="O6011" s="153" t="s">
        <v>276</v>
      </c>
    </row>
    <row r="6012" spans="11:15">
      <c r="K6012" s="153" t="s">
        <v>1674</v>
      </c>
      <c r="O6012" s="153" t="s">
        <v>280</v>
      </c>
    </row>
    <row r="6013" spans="11:15">
      <c r="K6013" s="153" t="s">
        <v>1674</v>
      </c>
      <c r="O6013" s="153" t="s">
        <v>1970</v>
      </c>
    </row>
    <row r="6014" spans="11:15">
      <c r="K6014" s="153" t="s">
        <v>1674</v>
      </c>
      <c r="O6014" s="153" t="s">
        <v>1971</v>
      </c>
    </row>
    <row r="6015" spans="11:15">
      <c r="K6015" s="153" t="s">
        <v>1674</v>
      </c>
      <c r="O6015" s="153" t="s">
        <v>1972</v>
      </c>
    </row>
    <row r="6016" spans="11:15">
      <c r="K6016" s="153" t="s">
        <v>1674</v>
      </c>
      <c r="O6016" s="153" t="s">
        <v>1973</v>
      </c>
    </row>
    <row r="6017" spans="11:15">
      <c r="K6017" s="153" t="s">
        <v>1674</v>
      </c>
      <c r="O6017" s="153" t="s">
        <v>1974</v>
      </c>
    </row>
    <row r="6018" spans="11:15">
      <c r="K6018" s="153" t="s">
        <v>1674</v>
      </c>
      <c r="O6018" s="153" t="s">
        <v>1975</v>
      </c>
    </row>
    <row r="6019" spans="11:15">
      <c r="K6019" s="153" t="s">
        <v>1674</v>
      </c>
      <c r="O6019" s="153" t="s">
        <v>1976</v>
      </c>
    </row>
    <row r="6020" spans="11:15">
      <c r="K6020" s="153" t="s">
        <v>1674</v>
      </c>
      <c r="O6020" s="153" t="s">
        <v>1977</v>
      </c>
    </row>
    <row r="6021" spans="11:15">
      <c r="K6021" s="153" t="s">
        <v>1674</v>
      </c>
      <c r="O6021" s="153" t="s">
        <v>1978</v>
      </c>
    </row>
    <row r="6022" spans="11:15">
      <c r="K6022" s="153" t="s">
        <v>1674</v>
      </c>
      <c r="O6022" s="153" t="s">
        <v>1979</v>
      </c>
    </row>
    <row r="6023" spans="11:15">
      <c r="K6023" s="153" t="s">
        <v>1674</v>
      </c>
      <c r="O6023" s="153" t="s">
        <v>1980</v>
      </c>
    </row>
    <row r="6024" spans="11:15">
      <c r="K6024" s="153" t="s">
        <v>1674</v>
      </c>
      <c r="O6024" s="153" t="s">
        <v>1981</v>
      </c>
    </row>
    <row r="6025" spans="11:15">
      <c r="K6025" s="153" t="s">
        <v>1674</v>
      </c>
      <c r="O6025" s="153" t="s">
        <v>1982</v>
      </c>
    </row>
    <row r="6026" spans="11:15">
      <c r="K6026" s="153" t="s">
        <v>1674</v>
      </c>
      <c r="O6026" s="153" t="s">
        <v>1983</v>
      </c>
    </row>
    <row r="6027" spans="11:15">
      <c r="K6027" s="153" t="s">
        <v>1674</v>
      </c>
      <c r="O6027" s="153" t="s">
        <v>333</v>
      </c>
    </row>
    <row r="6028" spans="11:15">
      <c r="K6028" s="153" t="s">
        <v>1674</v>
      </c>
      <c r="O6028" s="153" t="s">
        <v>337</v>
      </c>
    </row>
    <row r="6029" spans="11:15">
      <c r="K6029" s="153" t="s">
        <v>1674</v>
      </c>
      <c r="O6029" s="153" t="s">
        <v>1984</v>
      </c>
    </row>
    <row r="6030" spans="11:15">
      <c r="K6030" s="153" t="s">
        <v>1674</v>
      </c>
      <c r="O6030" s="153" t="s">
        <v>1985</v>
      </c>
    </row>
    <row r="6031" spans="11:15">
      <c r="K6031" s="153" t="s">
        <v>1674</v>
      </c>
      <c r="O6031" s="153" t="s">
        <v>1986</v>
      </c>
    </row>
    <row r="6032" spans="11:15">
      <c r="K6032" s="153" t="s">
        <v>1674</v>
      </c>
      <c r="O6032" s="153" t="s">
        <v>351</v>
      </c>
    </row>
    <row r="6033" spans="11:15">
      <c r="K6033" s="153" t="s">
        <v>1674</v>
      </c>
      <c r="O6033" s="153" t="s">
        <v>354</v>
      </c>
    </row>
    <row r="6034" spans="11:15">
      <c r="K6034" s="153" t="s">
        <v>1674</v>
      </c>
      <c r="O6034" s="153" t="s">
        <v>358</v>
      </c>
    </row>
    <row r="6035" spans="11:15">
      <c r="K6035" s="153" t="s">
        <v>1674</v>
      </c>
      <c r="O6035" s="153" t="s">
        <v>1987</v>
      </c>
    </row>
    <row r="6036" spans="11:15">
      <c r="K6036" s="153" t="s">
        <v>1674</v>
      </c>
      <c r="O6036" s="153" t="s">
        <v>1988</v>
      </c>
    </row>
    <row r="6037" spans="11:15">
      <c r="K6037" s="153" t="s">
        <v>1674</v>
      </c>
      <c r="O6037" s="153" t="s">
        <v>1989</v>
      </c>
    </row>
    <row r="6038" spans="11:15">
      <c r="K6038" s="153" t="s">
        <v>1674</v>
      </c>
      <c r="O6038" s="153" t="s">
        <v>1990</v>
      </c>
    </row>
    <row r="6039" spans="11:15">
      <c r="K6039" s="153" t="s">
        <v>1674</v>
      </c>
      <c r="O6039" s="153" t="s">
        <v>375</v>
      </c>
    </row>
    <row r="6040" spans="11:15">
      <c r="K6040" s="153" t="s">
        <v>1674</v>
      </c>
      <c r="O6040" s="153" t="s">
        <v>378</v>
      </c>
    </row>
    <row r="6041" spans="11:15">
      <c r="K6041" s="153" t="s">
        <v>1674</v>
      </c>
      <c r="O6041" s="153" t="s">
        <v>381</v>
      </c>
    </row>
    <row r="6042" spans="11:15">
      <c r="K6042" s="153" t="s">
        <v>1674</v>
      </c>
      <c r="O6042" s="153" t="s">
        <v>384</v>
      </c>
    </row>
    <row r="6043" spans="11:15">
      <c r="K6043" s="153" t="s">
        <v>1674</v>
      </c>
      <c r="O6043" s="153" t="s">
        <v>385</v>
      </c>
    </row>
    <row r="6044" spans="11:15">
      <c r="K6044" s="153" t="s">
        <v>1674</v>
      </c>
      <c r="O6044" s="153" t="s">
        <v>388</v>
      </c>
    </row>
    <row r="6045" spans="11:15">
      <c r="K6045" s="153" t="s">
        <v>1674</v>
      </c>
      <c r="O6045" s="153" t="s">
        <v>391</v>
      </c>
    </row>
    <row r="6046" spans="11:15">
      <c r="K6046" s="153" t="s">
        <v>1674</v>
      </c>
      <c r="O6046" s="153" t="s">
        <v>394</v>
      </c>
    </row>
    <row r="6047" spans="11:15">
      <c r="K6047" s="153" t="s">
        <v>1674</v>
      </c>
      <c r="O6047" s="153" t="s">
        <v>397</v>
      </c>
    </row>
    <row r="6048" spans="11:15">
      <c r="K6048" s="153" t="s">
        <v>1674</v>
      </c>
      <c r="O6048" s="153" t="s">
        <v>400</v>
      </c>
    </row>
    <row r="6049" spans="11:15">
      <c r="K6049" s="153" t="s">
        <v>1674</v>
      </c>
      <c r="O6049" s="153" t="s">
        <v>403</v>
      </c>
    </row>
    <row r="6050" spans="11:15">
      <c r="K6050" s="153" t="s">
        <v>1674</v>
      </c>
      <c r="O6050" s="153" t="s">
        <v>404</v>
      </c>
    </row>
    <row r="6051" spans="11:15">
      <c r="K6051" s="153" t="s">
        <v>1674</v>
      </c>
      <c r="O6051" s="153" t="s">
        <v>407</v>
      </c>
    </row>
    <row r="6052" spans="11:15">
      <c r="K6052" s="153" t="s">
        <v>1674</v>
      </c>
      <c r="O6052" s="153" t="s">
        <v>409</v>
      </c>
    </row>
    <row r="6053" spans="11:15">
      <c r="K6053" s="153" t="s">
        <v>1674</v>
      </c>
      <c r="O6053" s="153" t="s">
        <v>412</v>
      </c>
    </row>
    <row r="6054" spans="11:15">
      <c r="K6054" s="153" t="s">
        <v>1674</v>
      </c>
      <c r="O6054" s="153" t="s">
        <v>413</v>
      </c>
    </row>
    <row r="6055" spans="11:15">
      <c r="K6055" s="153" t="s">
        <v>1674</v>
      </c>
      <c r="O6055" s="153" t="s">
        <v>416</v>
      </c>
    </row>
    <row r="6056" spans="11:15">
      <c r="K6056" s="153" t="s">
        <v>1674</v>
      </c>
      <c r="O6056" s="153" t="s">
        <v>419</v>
      </c>
    </row>
    <row r="6057" spans="11:15">
      <c r="K6057" s="153" t="s">
        <v>1674</v>
      </c>
      <c r="O6057" s="153" t="s">
        <v>422</v>
      </c>
    </row>
    <row r="6058" spans="11:15">
      <c r="K6058" s="153" t="s">
        <v>1674</v>
      </c>
      <c r="O6058" s="153" t="s">
        <v>425</v>
      </c>
    </row>
    <row r="6059" spans="11:15">
      <c r="K6059" s="153" t="s">
        <v>1674</v>
      </c>
      <c r="O6059" s="153" t="s">
        <v>428</v>
      </c>
    </row>
    <row r="6060" spans="11:15">
      <c r="K6060" s="153" t="s">
        <v>1674</v>
      </c>
      <c r="O6060" s="153" t="s">
        <v>431</v>
      </c>
    </row>
    <row r="6061" spans="11:15">
      <c r="K6061" s="153" t="s">
        <v>1674</v>
      </c>
      <c r="O6061" s="153" t="s">
        <v>432</v>
      </c>
    </row>
    <row r="6062" spans="11:15">
      <c r="K6062" s="153" t="s">
        <v>1674</v>
      </c>
      <c r="O6062" s="153" t="s">
        <v>435</v>
      </c>
    </row>
    <row r="6063" spans="11:15">
      <c r="K6063" s="153" t="s">
        <v>1674</v>
      </c>
      <c r="O6063" s="153" t="s">
        <v>438</v>
      </c>
    </row>
    <row r="6064" spans="11:15">
      <c r="K6064" s="153" t="s">
        <v>1674</v>
      </c>
      <c r="O6064" s="153" t="s">
        <v>441</v>
      </c>
    </row>
    <row r="6065" spans="11:15">
      <c r="K6065" s="153" t="s">
        <v>1674</v>
      </c>
      <c r="O6065" s="153" t="s">
        <v>444</v>
      </c>
    </row>
    <row r="6066" spans="11:15">
      <c r="K6066" s="153" t="s">
        <v>1674</v>
      </c>
      <c r="O6066" s="153" t="s">
        <v>447</v>
      </c>
    </row>
    <row r="6067" spans="11:15">
      <c r="K6067" s="153" t="s">
        <v>1674</v>
      </c>
      <c r="O6067" s="153" t="s">
        <v>450</v>
      </c>
    </row>
    <row r="6068" spans="11:15">
      <c r="K6068" s="153" t="s">
        <v>1674</v>
      </c>
      <c r="O6068" s="153" t="s">
        <v>451</v>
      </c>
    </row>
    <row r="6069" spans="11:15">
      <c r="K6069" s="153" t="s">
        <v>1674</v>
      </c>
      <c r="O6069" s="153" t="s">
        <v>454</v>
      </c>
    </row>
    <row r="6070" spans="11:15">
      <c r="K6070" s="153" t="s">
        <v>1674</v>
      </c>
      <c r="O6070" s="153" t="s">
        <v>457</v>
      </c>
    </row>
    <row r="6071" spans="11:15">
      <c r="K6071" s="153" t="s">
        <v>1674</v>
      </c>
      <c r="O6071" s="153" t="s">
        <v>460</v>
      </c>
    </row>
    <row r="6072" spans="11:15">
      <c r="K6072" s="153" t="s">
        <v>1674</v>
      </c>
      <c r="O6072" s="153" t="s">
        <v>461</v>
      </c>
    </row>
    <row r="6073" spans="11:15">
      <c r="K6073" s="153" t="s">
        <v>1674</v>
      </c>
      <c r="O6073" s="153" t="s">
        <v>464</v>
      </c>
    </row>
    <row r="6074" spans="11:15">
      <c r="K6074" s="153" t="s">
        <v>1674</v>
      </c>
      <c r="O6074" s="153" t="s">
        <v>467</v>
      </c>
    </row>
    <row r="6075" spans="11:15">
      <c r="K6075" s="153" t="s">
        <v>1674</v>
      </c>
      <c r="O6075" s="153" t="s">
        <v>469</v>
      </c>
    </row>
    <row r="6076" spans="11:15">
      <c r="K6076" s="153" t="s">
        <v>1674</v>
      </c>
      <c r="O6076" s="153" t="s">
        <v>471</v>
      </c>
    </row>
    <row r="6077" spans="11:15">
      <c r="K6077" s="153" t="s">
        <v>1674</v>
      </c>
      <c r="O6077" s="153" t="s">
        <v>1285</v>
      </c>
    </row>
    <row r="6078" spans="11:15">
      <c r="K6078" s="153" t="s">
        <v>1674</v>
      </c>
      <c r="O6078" s="153" t="s">
        <v>474</v>
      </c>
    </row>
    <row r="6079" spans="11:15">
      <c r="K6079" s="153" t="s">
        <v>1674</v>
      </c>
      <c r="O6079" s="153" t="s">
        <v>475</v>
      </c>
    </row>
    <row r="6080" spans="11:15">
      <c r="K6080" s="153" t="s">
        <v>1674</v>
      </c>
      <c r="O6080" s="153" t="s">
        <v>477</v>
      </c>
    </row>
    <row r="6081" spans="11:15">
      <c r="K6081" s="153" t="s">
        <v>1674</v>
      </c>
      <c r="O6081" s="153" t="s">
        <v>479</v>
      </c>
    </row>
    <row r="6082" spans="11:15">
      <c r="K6082" s="153" t="s">
        <v>1674</v>
      </c>
      <c r="O6082" s="153" t="s">
        <v>481</v>
      </c>
    </row>
    <row r="6083" spans="11:15">
      <c r="K6083" s="153" t="s">
        <v>1674</v>
      </c>
      <c r="O6083" s="153" t="s">
        <v>483</v>
      </c>
    </row>
    <row r="6084" spans="11:15">
      <c r="K6084" s="153" t="s">
        <v>1674</v>
      </c>
      <c r="O6084" s="153" t="s">
        <v>485</v>
      </c>
    </row>
    <row r="6085" spans="11:15">
      <c r="K6085" s="153" t="s">
        <v>1674</v>
      </c>
      <c r="O6085" s="153" t="s">
        <v>487</v>
      </c>
    </row>
    <row r="6086" spans="11:15">
      <c r="K6086" s="153" t="s">
        <v>1674</v>
      </c>
      <c r="O6086" s="153" t="s">
        <v>488</v>
      </c>
    </row>
    <row r="6087" spans="11:15">
      <c r="K6087" s="153" t="s">
        <v>1674</v>
      </c>
      <c r="O6087" s="153" t="s">
        <v>490</v>
      </c>
    </row>
    <row r="6088" spans="11:15">
      <c r="K6088" s="153" t="s">
        <v>1674</v>
      </c>
      <c r="O6088" s="153" t="s">
        <v>492</v>
      </c>
    </row>
    <row r="6089" spans="11:15">
      <c r="K6089" s="153" t="s">
        <v>1674</v>
      </c>
      <c r="O6089" s="153" t="s">
        <v>494</v>
      </c>
    </row>
    <row r="6090" spans="11:15">
      <c r="K6090" s="153" t="s">
        <v>1674</v>
      </c>
      <c r="O6090" s="153" t="s">
        <v>495</v>
      </c>
    </row>
    <row r="6091" spans="11:15">
      <c r="K6091" s="153" t="s">
        <v>1674</v>
      </c>
      <c r="O6091" s="153" t="s">
        <v>497</v>
      </c>
    </row>
    <row r="6092" spans="11:15">
      <c r="K6092" s="153" t="s">
        <v>1674</v>
      </c>
      <c r="O6092" s="153" t="s">
        <v>499</v>
      </c>
    </row>
    <row r="6093" spans="11:15">
      <c r="K6093" s="153" t="s">
        <v>1674</v>
      </c>
      <c r="O6093" s="153" t="s">
        <v>502</v>
      </c>
    </row>
    <row r="6094" spans="11:15">
      <c r="K6094" s="153" t="s">
        <v>1674</v>
      </c>
      <c r="O6094" s="153" t="s">
        <v>505</v>
      </c>
    </row>
    <row r="6095" spans="11:15">
      <c r="K6095" s="153" t="s">
        <v>1674</v>
      </c>
      <c r="O6095" s="153" t="s">
        <v>1344</v>
      </c>
    </row>
    <row r="6096" spans="11:15">
      <c r="K6096" s="153" t="s">
        <v>1674</v>
      </c>
      <c r="O6096" s="153" t="s">
        <v>510</v>
      </c>
    </row>
    <row r="6097" spans="11:15">
      <c r="K6097" s="153" t="s">
        <v>1674</v>
      </c>
      <c r="O6097" s="153" t="s">
        <v>511</v>
      </c>
    </row>
    <row r="6098" spans="11:15">
      <c r="K6098" s="153" t="s">
        <v>1674</v>
      </c>
      <c r="O6098" s="153" t="s">
        <v>514</v>
      </c>
    </row>
    <row r="6099" spans="11:15">
      <c r="K6099" s="153" t="s">
        <v>1674</v>
      </c>
      <c r="O6099" s="153" t="s">
        <v>517</v>
      </c>
    </row>
    <row r="6100" spans="11:15">
      <c r="K6100" s="153" t="s">
        <v>1674</v>
      </c>
      <c r="O6100" s="153" t="s">
        <v>520</v>
      </c>
    </row>
    <row r="6101" spans="11:15">
      <c r="K6101" s="153" t="s">
        <v>1674</v>
      </c>
      <c r="O6101" s="153" t="s">
        <v>523</v>
      </c>
    </row>
    <row r="6102" spans="11:15">
      <c r="K6102" s="153" t="s">
        <v>1674</v>
      </c>
      <c r="O6102" s="153" t="s">
        <v>526</v>
      </c>
    </row>
    <row r="6103" spans="11:15">
      <c r="K6103" s="153" t="s">
        <v>1674</v>
      </c>
      <c r="O6103" s="153" t="s">
        <v>529</v>
      </c>
    </row>
    <row r="6104" spans="11:15">
      <c r="K6104" s="153" t="s">
        <v>1674</v>
      </c>
      <c r="O6104" s="153" t="s">
        <v>530</v>
      </c>
    </row>
    <row r="6105" spans="11:15">
      <c r="K6105" s="153" t="s">
        <v>1674</v>
      </c>
      <c r="O6105" s="153" t="s">
        <v>533</v>
      </c>
    </row>
    <row r="6106" spans="11:15">
      <c r="K6106" s="153" t="s">
        <v>1674</v>
      </c>
      <c r="O6106" s="153" t="s">
        <v>534</v>
      </c>
    </row>
    <row r="6107" spans="11:15">
      <c r="K6107" s="153" t="s">
        <v>1674</v>
      </c>
      <c r="O6107" s="153" t="s">
        <v>535</v>
      </c>
    </row>
    <row r="6108" spans="11:15">
      <c r="K6108" s="153" t="s">
        <v>1674</v>
      </c>
      <c r="O6108" s="153" t="s">
        <v>536</v>
      </c>
    </row>
    <row r="6109" spans="11:15">
      <c r="K6109" s="153" t="s">
        <v>1674</v>
      </c>
      <c r="O6109" s="153" t="s">
        <v>539</v>
      </c>
    </row>
    <row r="6110" spans="11:15">
      <c r="K6110" s="153" t="s">
        <v>1674</v>
      </c>
      <c r="O6110" s="153" t="s">
        <v>542</v>
      </c>
    </row>
    <row r="6111" spans="11:15">
      <c r="K6111" s="153" t="s">
        <v>1674</v>
      </c>
      <c r="O6111" s="153" t="s">
        <v>545</v>
      </c>
    </row>
    <row r="6112" spans="11:15">
      <c r="K6112" s="153" t="s">
        <v>1674</v>
      </c>
      <c r="O6112" s="153" t="s">
        <v>548</v>
      </c>
    </row>
    <row r="6113" spans="11:15">
      <c r="K6113" s="153" t="s">
        <v>1674</v>
      </c>
      <c r="O6113" s="153" t="s">
        <v>1374</v>
      </c>
    </row>
    <row r="6114" spans="11:15">
      <c r="K6114" s="153" t="s">
        <v>1674</v>
      </c>
      <c r="O6114" s="153" t="s">
        <v>553</v>
      </c>
    </row>
    <row r="6115" spans="11:15">
      <c r="K6115" s="153" t="s">
        <v>1674</v>
      </c>
      <c r="O6115" s="153" t="s">
        <v>554</v>
      </c>
    </row>
    <row r="6116" spans="11:15">
      <c r="K6116" s="153" t="s">
        <v>1674</v>
      </c>
      <c r="O6116" s="153" t="s">
        <v>557</v>
      </c>
    </row>
    <row r="6117" spans="11:15">
      <c r="K6117" s="153" t="s">
        <v>1674</v>
      </c>
      <c r="O6117" s="153" t="s">
        <v>560</v>
      </c>
    </row>
    <row r="6118" spans="11:15">
      <c r="K6118" s="153" t="s">
        <v>1674</v>
      </c>
      <c r="O6118" s="153" t="s">
        <v>563</v>
      </c>
    </row>
    <row r="6119" spans="11:15">
      <c r="K6119" s="153" t="s">
        <v>1674</v>
      </c>
      <c r="O6119" s="153" t="s">
        <v>566</v>
      </c>
    </row>
    <row r="6120" spans="11:15">
      <c r="K6120" s="153" t="s">
        <v>1674</v>
      </c>
      <c r="O6120" s="153" t="s">
        <v>569</v>
      </c>
    </row>
    <row r="6121" spans="11:15">
      <c r="K6121" s="153" t="s">
        <v>1674</v>
      </c>
      <c r="O6121" s="153" t="s">
        <v>572</v>
      </c>
    </row>
    <row r="6122" spans="11:15">
      <c r="K6122" s="153" t="s">
        <v>1674</v>
      </c>
      <c r="O6122" s="153" t="s">
        <v>573</v>
      </c>
    </row>
    <row r="6123" spans="11:15">
      <c r="K6123" s="153" t="s">
        <v>1674</v>
      </c>
      <c r="O6123" s="153" t="s">
        <v>576</v>
      </c>
    </row>
    <row r="6124" spans="11:15">
      <c r="K6124" s="153" t="s">
        <v>1674</v>
      </c>
      <c r="O6124" s="153" t="s">
        <v>577</v>
      </c>
    </row>
    <row r="6125" spans="11:15">
      <c r="K6125" s="153" t="s">
        <v>1674</v>
      </c>
      <c r="O6125" s="153" t="s">
        <v>578</v>
      </c>
    </row>
    <row r="6126" spans="11:15">
      <c r="K6126" s="153" t="s">
        <v>1674</v>
      </c>
      <c r="O6126" s="153" t="s">
        <v>579</v>
      </c>
    </row>
    <row r="6127" spans="11:15">
      <c r="K6127" s="153" t="s">
        <v>1674</v>
      </c>
      <c r="O6127" s="153" t="s">
        <v>582</v>
      </c>
    </row>
    <row r="6128" spans="11:15">
      <c r="K6128" s="153" t="s">
        <v>1674</v>
      </c>
      <c r="O6128" s="153" t="s">
        <v>585</v>
      </c>
    </row>
    <row r="6129" spans="11:15">
      <c r="K6129" s="153" t="s">
        <v>1674</v>
      </c>
      <c r="O6129" s="153" t="s">
        <v>588</v>
      </c>
    </row>
    <row r="6130" spans="11:15">
      <c r="K6130" s="153" t="s">
        <v>1674</v>
      </c>
      <c r="O6130" s="153" t="s">
        <v>591</v>
      </c>
    </row>
    <row r="6131" spans="11:15">
      <c r="K6131" s="153" t="s">
        <v>1674</v>
      </c>
      <c r="O6131" s="153" t="s">
        <v>1430</v>
      </c>
    </row>
    <row r="6132" spans="11:15">
      <c r="K6132" s="153" t="s">
        <v>1674</v>
      </c>
      <c r="O6132" s="153" t="s">
        <v>596</v>
      </c>
    </row>
    <row r="6133" spans="11:15">
      <c r="K6133" s="153" t="s">
        <v>1674</v>
      </c>
      <c r="O6133" s="153" t="s">
        <v>597</v>
      </c>
    </row>
    <row r="6134" spans="11:15">
      <c r="K6134" s="153" t="s">
        <v>1674</v>
      </c>
      <c r="O6134" s="153" t="s">
        <v>600</v>
      </c>
    </row>
    <row r="6135" spans="11:15">
      <c r="K6135" s="153" t="s">
        <v>1674</v>
      </c>
      <c r="O6135" s="153" t="s">
        <v>603</v>
      </c>
    </row>
    <row r="6136" spans="11:15">
      <c r="K6136" s="153" t="s">
        <v>1674</v>
      </c>
      <c r="O6136" s="153" t="s">
        <v>606</v>
      </c>
    </row>
    <row r="6137" spans="11:15">
      <c r="K6137" s="153" t="s">
        <v>1674</v>
      </c>
      <c r="O6137" s="153" t="s">
        <v>609</v>
      </c>
    </row>
    <row r="6138" spans="11:15">
      <c r="K6138" s="153" t="s">
        <v>1674</v>
      </c>
      <c r="O6138" s="153" t="s">
        <v>612</v>
      </c>
    </row>
    <row r="6139" spans="11:15">
      <c r="K6139" s="153" t="s">
        <v>1674</v>
      </c>
      <c r="O6139" s="153" t="s">
        <v>615</v>
      </c>
    </row>
    <row r="6140" spans="11:15">
      <c r="K6140" s="153" t="s">
        <v>1674</v>
      </c>
      <c r="O6140" s="153" t="s">
        <v>616</v>
      </c>
    </row>
    <row r="6141" spans="11:15">
      <c r="K6141" s="153" t="s">
        <v>1674</v>
      </c>
      <c r="O6141" s="153" t="s">
        <v>619</v>
      </c>
    </row>
    <row r="6142" spans="11:15">
      <c r="K6142" s="153" t="s">
        <v>1674</v>
      </c>
      <c r="O6142" s="153" t="s">
        <v>620</v>
      </c>
    </row>
    <row r="6143" spans="11:15">
      <c r="K6143" s="153" t="s">
        <v>1674</v>
      </c>
      <c r="O6143" s="153" t="s">
        <v>622</v>
      </c>
    </row>
    <row r="6144" spans="11:15">
      <c r="K6144" s="153" t="s">
        <v>1674</v>
      </c>
      <c r="O6144" s="153" t="s">
        <v>623</v>
      </c>
    </row>
    <row r="6145" spans="11:15">
      <c r="K6145" s="153" t="s">
        <v>1674</v>
      </c>
      <c r="O6145" s="153" t="s">
        <v>626</v>
      </c>
    </row>
    <row r="6146" spans="11:15">
      <c r="K6146" s="153" t="s">
        <v>1674</v>
      </c>
      <c r="O6146" s="153" t="s">
        <v>629</v>
      </c>
    </row>
    <row r="6147" spans="11:15">
      <c r="K6147" s="153" t="s">
        <v>1674</v>
      </c>
      <c r="O6147" s="153" t="s">
        <v>632</v>
      </c>
    </row>
    <row r="6148" spans="11:15">
      <c r="K6148" s="153" t="s">
        <v>1674</v>
      </c>
      <c r="O6148" s="153" t="s">
        <v>635</v>
      </c>
    </row>
    <row r="6149" spans="11:15">
      <c r="K6149" s="153" t="s">
        <v>1674</v>
      </c>
      <c r="O6149" s="153" t="s">
        <v>638</v>
      </c>
    </row>
    <row r="6150" spans="11:15">
      <c r="K6150" s="153" t="s">
        <v>1674</v>
      </c>
      <c r="O6150" s="153" t="s">
        <v>641</v>
      </c>
    </row>
    <row r="6151" spans="11:15">
      <c r="K6151" s="153" t="s">
        <v>1674</v>
      </c>
      <c r="O6151" s="153" t="s">
        <v>642</v>
      </c>
    </row>
    <row r="6152" spans="11:15">
      <c r="K6152" s="153" t="s">
        <v>1674</v>
      </c>
      <c r="O6152" s="153" t="s">
        <v>645</v>
      </c>
    </row>
    <row r="6153" spans="11:15">
      <c r="K6153" s="153" t="s">
        <v>1674</v>
      </c>
      <c r="O6153" s="153" t="s">
        <v>648</v>
      </c>
    </row>
    <row r="6154" spans="11:15">
      <c r="K6154" s="153" t="s">
        <v>1674</v>
      </c>
      <c r="O6154" s="153" t="s">
        <v>651</v>
      </c>
    </row>
    <row r="6155" spans="11:15">
      <c r="K6155" s="153" t="s">
        <v>1674</v>
      </c>
      <c r="O6155" s="153" t="s">
        <v>654</v>
      </c>
    </row>
    <row r="6156" spans="11:15">
      <c r="K6156" s="153" t="s">
        <v>1674</v>
      </c>
      <c r="O6156" s="153" t="s">
        <v>657</v>
      </c>
    </row>
    <row r="6157" spans="11:15">
      <c r="K6157" s="153" t="s">
        <v>1674</v>
      </c>
      <c r="O6157" s="153" t="s">
        <v>660</v>
      </c>
    </row>
    <row r="6158" spans="11:15">
      <c r="K6158" s="153" t="s">
        <v>1674</v>
      </c>
      <c r="O6158" s="153" t="s">
        <v>661</v>
      </c>
    </row>
    <row r="6159" spans="11:15">
      <c r="K6159" s="153" t="s">
        <v>1674</v>
      </c>
      <c r="O6159" s="153" t="s">
        <v>664</v>
      </c>
    </row>
    <row r="6160" spans="11:15">
      <c r="K6160" s="153" t="s">
        <v>1674</v>
      </c>
      <c r="O6160" s="153" t="s">
        <v>667</v>
      </c>
    </row>
    <row r="6161" spans="11:15">
      <c r="K6161" s="153" t="s">
        <v>1674</v>
      </c>
      <c r="O6161" s="153" t="s">
        <v>668</v>
      </c>
    </row>
    <row r="6162" spans="11:15">
      <c r="K6162" s="153" t="s">
        <v>1674</v>
      </c>
      <c r="O6162" s="153" t="s">
        <v>671</v>
      </c>
    </row>
    <row r="6163" spans="11:15">
      <c r="K6163" s="153" t="s">
        <v>1674</v>
      </c>
      <c r="O6163" s="153" t="s">
        <v>672</v>
      </c>
    </row>
    <row r="6164" spans="11:15">
      <c r="K6164" s="153" t="s">
        <v>1674</v>
      </c>
      <c r="O6164" s="153" t="s">
        <v>673</v>
      </c>
    </row>
    <row r="6165" spans="11:15">
      <c r="K6165" s="153" t="s">
        <v>1674</v>
      </c>
      <c r="O6165" s="153" t="s">
        <v>676</v>
      </c>
    </row>
    <row r="6166" spans="11:15">
      <c r="K6166" s="153" t="s">
        <v>1674</v>
      </c>
      <c r="O6166" s="153" t="s">
        <v>679</v>
      </c>
    </row>
    <row r="6167" spans="11:15">
      <c r="K6167" s="153" t="s">
        <v>1674</v>
      </c>
      <c r="O6167" s="153" t="s">
        <v>682</v>
      </c>
    </row>
    <row r="6168" spans="11:15">
      <c r="K6168" s="153" t="s">
        <v>1674</v>
      </c>
      <c r="O6168" s="153" t="s">
        <v>685</v>
      </c>
    </row>
    <row r="6169" spans="11:15">
      <c r="K6169" s="153" t="s">
        <v>1674</v>
      </c>
      <c r="O6169" s="153" t="s">
        <v>688</v>
      </c>
    </row>
    <row r="6170" spans="11:15">
      <c r="K6170" s="153" t="s">
        <v>1674</v>
      </c>
      <c r="O6170" s="153" t="s">
        <v>691</v>
      </c>
    </row>
    <row r="6171" spans="11:15">
      <c r="K6171" s="153" t="s">
        <v>1674</v>
      </c>
      <c r="O6171" s="153" t="s">
        <v>692</v>
      </c>
    </row>
    <row r="6172" spans="11:15">
      <c r="K6172" s="153" t="s">
        <v>1674</v>
      </c>
      <c r="O6172" s="153" t="s">
        <v>695</v>
      </c>
    </row>
    <row r="6173" spans="11:15">
      <c r="K6173" s="153" t="s">
        <v>1674</v>
      </c>
      <c r="O6173" s="153" t="s">
        <v>698</v>
      </c>
    </row>
    <row r="6174" spans="11:15">
      <c r="K6174" s="153" t="s">
        <v>1674</v>
      </c>
      <c r="O6174" s="153" t="s">
        <v>701</v>
      </c>
    </row>
    <row r="6175" spans="11:15">
      <c r="K6175" s="153" t="s">
        <v>1674</v>
      </c>
      <c r="O6175" s="153" t="s">
        <v>704</v>
      </c>
    </row>
    <row r="6176" spans="11:15">
      <c r="K6176" s="153" t="s">
        <v>1674</v>
      </c>
      <c r="O6176" s="153" t="s">
        <v>707</v>
      </c>
    </row>
    <row r="6177" spans="11:15">
      <c r="K6177" s="153" t="s">
        <v>1674</v>
      </c>
      <c r="O6177" s="153" t="s">
        <v>710</v>
      </c>
    </row>
    <row r="6178" spans="11:15">
      <c r="K6178" s="153" t="s">
        <v>1674</v>
      </c>
      <c r="O6178" s="153" t="s">
        <v>711</v>
      </c>
    </row>
    <row r="6179" spans="11:15">
      <c r="K6179" s="153" t="s">
        <v>1674</v>
      </c>
      <c r="O6179" s="153" t="s">
        <v>714</v>
      </c>
    </row>
    <row r="6180" spans="11:15">
      <c r="K6180" s="153" t="s">
        <v>1674</v>
      </c>
      <c r="O6180" s="153" t="s">
        <v>717</v>
      </c>
    </row>
    <row r="6181" spans="11:15">
      <c r="K6181" s="153" t="s">
        <v>1674</v>
      </c>
      <c r="O6181" s="153" t="s">
        <v>718</v>
      </c>
    </row>
    <row r="6182" spans="11:15">
      <c r="K6182" s="153" t="s">
        <v>1674</v>
      </c>
      <c r="O6182" s="153" t="s">
        <v>721</v>
      </c>
    </row>
    <row r="6183" spans="11:15">
      <c r="K6183" s="153" t="s">
        <v>1674</v>
      </c>
      <c r="O6183" s="153" t="s">
        <v>722</v>
      </c>
    </row>
    <row r="6184" spans="11:15">
      <c r="K6184" s="153" t="s">
        <v>1674</v>
      </c>
      <c r="O6184" s="153" t="s">
        <v>723</v>
      </c>
    </row>
    <row r="6185" spans="11:15">
      <c r="K6185" s="153" t="s">
        <v>1674</v>
      </c>
      <c r="O6185" s="153" t="s">
        <v>726</v>
      </c>
    </row>
    <row r="6186" spans="11:15">
      <c r="K6186" s="153" t="s">
        <v>1674</v>
      </c>
      <c r="O6186" s="153" t="s">
        <v>729</v>
      </c>
    </row>
    <row r="6187" spans="11:15">
      <c r="K6187" s="153" t="s">
        <v>1674</v>
      </c>
      <c r="O6187" s="153" t="s">
        <v>732</v>
      </c>
    </row>
    <row r="6188" spans="11:15">
      <c r="K6188" s="153" t="s">
        <v>1674</v>
      </c>
      <c r="O6188" s="153" t="s">
        <v>735</v>
      </c>
    </row>
    <row r="6189" spans="11:15">
      <c r="K6189" s="153" t="s">
        <v>1674</v>
      </c>
      <c r="O6189" s="153" t="s">
        <v>738</v>
      </c>
    </row>
    <row r="6190" spans="11:15">
      <c r="K6190" s="153" t="s">
        <v>1674</v>
      </c>
      <c r="O6190" s="153" t="s">
        <v>741</v>
      </c>
    </row>
    <row r="6191" spans="11:15">
      <c r="K6191" s="153" t="s">
        <v>1674</v>
      </c>
      <c r="O6191" s="153" t="s">
        <v>742</v>
      </c>
    </row>
    <row r="6192" spans="11:15">
      <c r="K6192" s="153" t="s">
        <v>1674</v>
      </c>
      <c r="O6192" s="153" t="s">
        <v>745</v>
      </c>
    </row>
    <row r="6193" spans="11:15">
      <c r="K6193" s="153" t="s">
        <v>1674</v>
      </c>
      <c r="O6193" s="153" t="s">
        <v>748</v>
      </c>
    </row>
    <row r="6194" spans="11:15">
      <c r="K6194" s="153" t="s">
        <v>1674</v>
      </c>
      <c r="O6194" s="153" t="s">
        <v>751</v>
      </c>
    </row>
    <row r="6195" spans="11:15">
      <c r="K6195" s="153" t="s">
        <v>1674</v>
      </c>
      <c r="O6195" s="153" t="s">
        <v>754</v>
      </c>
    </row>
    <row r="6196" spans="11:15">
      <c r="K6196" s="153" t="s">
        <v>1674</v>
      </c>
      <c r="O6196" s="153" t="s">
        <v>757</v>
      </c>
    </row>
    <row r="6197" spans="11:15">
      <c r="K6197" s="153" t="s">
        <v>1674</v>
      </c>
      <c r="O6197" s="153" t="s">
        <v>0</v>
      </c>
    </row>
    <row r="6198" spans="11:15">
      <c r="K6198" s="153" t="s">
        <v>1674</v>
      </c>
      <c r="O6198" s="153" t="s">
        <v>1</v>
      </c>
    </row>
    <row r="6199" spans="11:15">
      <c r="K6199" s="153" t="s">
        <v>1674</v>
      </c>
      <c r="O6199" s="153" t="s">
        <v>4</v>
      </c>
    </row>
    <row r="6200" spans="11:15">
      <c r="K6200" s="153" t="s">
        <v>1674</v>
      </c>
      <c r="O6200" s="153" t="s">
        <v>7</v>
      </c>
    </row>
    <row r="6201" spans="11:15">
      <c r="K6201" s="153" t="s">
        <v>1674</v>
      </c>
      <c r="O6201" s="153" t="s">
        <v>8</v>
      </c>
    </row>
    <row r="6202" spans="11:15">
      <c r="K6202" s="153" t="s">
        <v>1674</v>
      </c>
      <c r="O6202" s="153" t="s">
        <v>11</v>
      </c>
    </row>
    <row r="6203" spans="11:15">
      <c r="K6203" s="153" t="s">
        <v>1674</v>
      </c>
      <c r="O6203" s="153" t="s">
        <v>12</v>
      </c>
    </row>
    <row r="6204" spans="11:15">
      <c r="K6204" s="153" t="s">
        <v>1674</v>
      </c>
      <c r="O6204" s="153" t="s">
        <v>13</v>
      </c>
    </row>
    <row r="6205" spans="11:15">
      <c r="K6205" s="153" t="s">
        <v>1674</v>
      </c>
      <c r="O6205" s="153" t="s">
        <v>16</v>
      </c>
    </row>
    <row r="6206" spans="11:15">
      <c r="K6206" s="153" t="s">
        <v>1674</v>
      </c>
      <c r="O6206" s="153" t="s">
        <v>19</v>
      </c>
    </row>
    <row r="6207" spans="11:15">
      <c r="K6207" s="153" t="s">
        <v>1674</v>
      </c>
      <c r="O6207" s="153" t="s">
        <v>20</v>
      </c>
    </row>
    <row r="6208" spans="11:15">
      <c r="K6208" s="153" t="s">
        <v>1674</v>
      </c>
      <c r="O6208" s="153" t="s">
        <v>23</v>
      </c>
    </row>
    <row r="6209" spans="11:15">
      <c r="K6209" s="153" t="s">
        <v>1674</v>
      </c>
      <c r="O6209" s="153" t="s">
        <v>25</v>
      </c>
    </row>
    <row r="6210" spans="11:15">
      <c r="K6210" s="153" t="s">
        <v>1674</v>
      </c>
      <c r="O6210" s="153" t="s">
        <v>27</v>
      </c>
    </row>
    <row r="6211" spans="11:15">
      <c r="K6211" s="153" t="s">
        <v>1674</v>
      </c>
      <c r="O6211" s="153" t="s">
        <v>29</v>
      </c>
    </row>
    <row r="6212" spans="11:15">
      <c r="K6212" s="153" t="s">
        <v>1674</v>
      </c>
      <c r="O6212" s="153" t="s">
        <v>31</v>
      </c>
    </row>
    <row r="6213" spans="11:15">
      <c r="K6213" s="153" t="s">
        <v>1674</v>
      </c>
      <c r="O6213" s="153" t="s">
        <v>32</v>
      </c>
    </row>
    <row r="6214" spans="11:15">
      <c r="K6214" s="153" t="s">
        <v>1674</v>
      </c>
      <c r="O6214" s="153" t="s">
        <v>34</v>
      </c>
    </row>
    <row r="6215" spans="11:15">
      <c r="K6215" s="153" t="s">
        <v>1674</v>
      </c>
      <c r="O6215" s="153" t="s">
        <v>36</v>
      </c>
    </row>
    <row r="6216" spans="11:15">
      <c r="K6216" s="153" t="s">
        <v>1674</v>
      </c>
      <c r="O6216" s="153" t="s">
        <v>38</v>
      </c>
    </row>
    <row r="6217" spans="11:15">
      <c r="K6217" s="153" t="s">
        <v>1674</v>
      </c>
      <c r="O6217" s="153" t="s">
        <v>40</v>
      </c>
    </row>
    <row r="6218" spans="11:15">
      <c r="K6218" s="153" t="s">
        <v>1674</v>
      </c>
      <c r="O6218" s="153" t="s">
        <v>42</v>
      </c>
    </row>
    <row r="6219" spans="11:15">
      <c r="K6219" s="153" t="s">
        <v>1674</v>
      </c>
      <c r="O6219" s="153" t="s">
        <v>44</v>
      </c>
    </row>
    <row r="6220" spans="11:15">
      <c r="K6220" s="153" t="s">
        <v>1674</v>
      </c>
      <c r="O6220" s="153" t="s">
        <v>45</v>
      </c>
    </row>
    <row r="6221" spans="11:15">
      <c r="K6221" s="153" t="s">
        <v>1674</v>
      </c>
      <c r="O6221" s="153" t="s">
        <v>47</v>
      </c>
    </row>
    <row r="6222" spans="11:15">
      <c r="K6222" s="153" t="s">
        <v>1674</v>
      </c>
      <c r="O6222" s="153" t="s">
        <v>49</v>
      </c>
    </row>
    <row r="6223" spans="11:15">
      <c r="K6223" s="153" t="s">
        <v>1674</v>
      </c>
      <c r="O6223" s="153" t="s">
        <v>51</v>
      </c>
    </row>
    <row r="6224" spans="11:15">
      <c r="K6224" s="153" t="s">
        <v>1674</v>
      </c>
      <c r="O6224" s="153" t="s">
        <v>53</v>
      </c>
    </row>
    <row r="6225" spans="10:15">
      <c r="K6225" s="153" t="s">
        <v>1674</v>
      </c>
      <c r="O6225" s="153" t="s">
        <v>55</v>
      </c>
    </row>
    <row r="6226" spans="10:15">
      <c r="K6226" s="153" t="s">
        <v>1674</v>
      </c>
      <c r="O6226" s="153" t="s">
        <v>56</v>
      </c>
    </row>
    <row r="6227" spans="10:15">
      <c r="K6227" s="153" t="s">
        <v>1674</v>
      </c>
      <c r="O6227" s="153" t="s">
        <v>58</v>
      </c>
    </row>
    <row r="6228" spans="10:15">
      <c r="K6228" s="153" t="s">
        <v>1674</v>
      </c>
      <c r="O6228" s="153" t="s">
        <v>60</v>
      </c>
    </row>
    <row r="6230" spans="10:15">
      <c r="J6230" s="570"/>
    </row>
    <row r="6283" spans="10:10">
      <c r="J6283" s="573"/>
    </row>
    <row r="6284" spans="10:10">
      <c r="J6284" s="573"/>
    </row>
    <row r="6285" spans="10:10">
      <c r="J6285" s="573"/>
    </row>
    <row r="6708" spans="10:15">
      <c r="J6708" s="570"/>
      <c r="O6708" s="153" t="s">
        <v>812</v>
      </c>
    </row>
    <row r="6709" spans="10:15">
      <c r="J6709" s="570"/>
      <c r="O6709" s="153" t="s">
        <v>815</v>
      </c>
    </row>
    <row r="6710" spans="10:15">
      <c r="J6710" s="570"/>
      <c r="O6710" s="153" t="s">
        <v>818</v>
      </c>
    </row>
    <row r="6711" spans="10:15">
      <c r="J6711" s="570"/>
      <c r="K6711" s="153" t="s">
        <v>1674</v>
      </c>
      <c r="O6711" s="153" t="s">
        <v>824</v>
      </c>
    </row>
    <row r="6712" spans="10:15">
      <c r="J6712" s="570"/>
      <c r="K6712" s="153" t="s">
        <v>1674</v>
      </c>
      <c r="O6712" s="153" t="s">
        <v>829</v>
      </c>
    </row>
    <row r="6713" spans="10:15">
      <c r="J6713" s="570"/>
      <c r="K6713" s="153" t="s">
        <v>1674</v>
      </c>
      <c r="O6713" s="153" t="s">
        <v>833</v>
      </c>
    </row>
    <row r="6714" spans="10:15">
      <c r="J6714" s="570"/>
      <c r="K6714" s="153" t="s">
        <v>1674</v>
      </c>
      <c r="O6714" s="153" t="s">
        <v>837</v>
      </c>
    </row>
    <row r="6715" spans="10:15">
      <c r="J6715" s="570"/>
      <c r="K6715" s="153" t="s">
        <v>1674</v>
      </c>
      <c r="O6715" s="153" t="s">
        <v>842</v>
      </c>
    </row>
    <row r="6716" spans="10:15">
      <c r="J6716" s="570"/>
      <c r="K6716" s="153" t="s">
        <v>1674</v>
      </c>
      <c r="O6716" s="153" t="s">
        <v>846</v>
      </c>
    </row>
    <row r="6717" spans="10:15">
      <c r="J6717" s="570"/>
      <c r="K6717" s="153" t="s">
        <v>1674</v>
      </c>
      <c r="O6717" s="153" t="s">
        <v>850</v>
      </c>
    </row>
    <row r="6718" spans="10:15">
      <c r="J6718" s="570"/>
      <c r="K6718" s="153" t="s">
        <v>1674</v>
      </c>
      <c r="O6718" s="153" t="s">
        <v>854</v>
      </c>
    </row>
    <row r="6719" spans="10:15">
      <c r="J6719" s="570"/>
      <c r="K6719" s="153" t="s">
        <v>1674</v>
      </c>
      <c r="O6719" s="153" t="s">
        <v>858</v>
      </c>
    </row>
    <row r="6720" spans="10:15">
      <c r="J6720" s="570"/>
      <c r="K6720" s="153" t="s">
        <v>1674</v>
      </c>
      <c r="O6720" s="153" t="s">
        <v>862</v>
      </c>
    </row>
    <row r="6721" spans="10:15">
      <c r="J6721" s="570"/>
      <c r="K6721" s="153" t="s">
        <v>1674</v>
      </c>
      <c r="O6721" s="153" t="s">
        <v>866</v>
      </c>
    </row>
    <row r="6722" spans="10:15">
      <c r="J6722" s="570"/>
      <c r="K6722" s="153" t="s">
        <v>1674</v>
      </c>
      <c r="O6722" s="153" t="s">
        <v>870</v>
      </c>
    </row>
    <row r="6723" spans="10:15">
      <c r="J6723" s="570"/>
      <c r="K6723" s="153" t="s">
        <v>1674</v>
      </c>
      <c r="O6723" s="153" t="s">
        <v>873</v>
      </c>
    </row>
    <row r="6724" spans="10:15">
      <c r="J6724" s="570"/>
      <c r="K6724" s="153" t="s">
        <v>1674</v>
      </c>
      <c r="O6724" s="153" t="s">
        <v>877</v>
      </c>
    </row>
    <row r="6725" spans="10:15">
      <c r="J6725" s="570"/>
      <c r="K6725" s="153" t="s">
        <v>1674</v>
      </c>
      <c r="O6725" s="153" t="s">
        <v>881</v>
      </c>
    </row>
    <row r="6726" spans="10:15">
      <c r="J6726" s="570"/>
      <c r="K6726" s="153" t="s">
        <v>1674</v>
      </c>
      <c r="O6726" s="153" t="s">
        <v>885</v>
      </c>
    </row>
    <row r="6727" spans="10:15">
      <c r="K6727" s="153" t="s">
        <v>1674</v>
      </c>
      <c r="O6727" s="153" t="s">
        <v>890</v>
      </c>
    </row>
    <row r="6728" spans="10:15">
      <c r="K6728" s="153" t="s">
        <v>1674</v>
      </c>
      <c r="O6728" s="153" t="s">
        <v>894</v>
      </c>
    </row>
    <row r="6729" spans="10:15">
      <c r="K6729" s="153" t="s">
        <v>1674</v>
      </c>
      <c r="O6729" s="153" t="s">
        <v>898</v>
      </c>
    </row>
    <row r="6730" spans="10:15">
      <c r="K6730" s="153" t="s">
        <v>1674</v>
      </c>
      <c r="O6730" s="153" t="s">
        <v>902</v>
      </c>
    </row>
    <row r="6731" spans="10:15">
      <c r="K6731" s="153" t="s">
        <v>1674</v>
      </c>
      <c r="O6731" s="153" t="s">
        <v>906</v>
      </c>
    </row>
    <row r="6732" spans="10:15">
      <c r="K6732" s="153" t="s">
        <v>1674</v>
      </c>
      <c r="O6732" s="153" t="s">
        <v>910</v>
      </c>
    </row>
    <row r="6733" spans="10:15">
      <c r="K6733" s="153" t="s">
        <v>1674</v>
      </c>
      <c r="O6733" s="153" t="s">
        <v>914</v>
      </c>
    </row>
    <row r="6734" spans="10:15">
      <c r="K6734" s="153" t="s">
        <v>1674</v>
      </c>
      <c r="O6734" s="153" t="s">
        <v>919</v>
      </c>
    </row>
    <row r="6735" spans="10:15">
      <c r="J6735" s="576"/>
      <c r="K6735" s="153" t="s">
        <v>1674</v>
      </c>
      <c r="O6735" s="153" t="s">
        <v>923</v>
      </c>
    </row>
    <row r="6736" spans="10:15">
      <c r="J6736" s="576"/>
      <c r="K6736" s="153" t="s">
        <v>1674</v>
      </c>
      <c r="O6736" s="153" t="s">
        <v>928</v>
      </c>
    </row>
    <row r="6737" spans="10:15">
      <c r="J6737" s="576"/>
      <c r="K6737" s="153" t="s">
        <v>1674</v>
      </c>
      <c r="O6737" s="153" t="s">
        <v>934</v>
      </c>
    </row>
    <row r="6738" spans="10:15">
      <c r="J6738" s="576"/>
      <c r="K6738" s="153" t="s">
        <v>1674</v>
      </c>
      <c r="O6738" s="153" t="s">
        <v>938</v>
      </c>
    </row>
    <row r="6739" spans="10:15">
      <c r="J6739" s="576"/>
      <c r="K6739" s="153" t="s">
        <v>1674</v>
      </c>
      <c r="O6739" s="153" t="s">
        <v>942</v>
      </c>
    </row>
    <row r="6740" spans="10:15">
      <c r="J6740" s="576"/>
      <c r="K6740" s="153" t="s">
        <v>1674</v>
      </c>
      <c r="O6740" s="153" t="s">
        <v>947</v>
      </c>
    </row>
    <row r="6741" spans="10:15">
      <c r="J6741" s="576"/>
      <c r="K6741" s="153" t="s">
        <v>1674</v>
      </c>
      <c r="O6741" s="153" t="s">
        <v>951</v>
      </c>
    </row>
    <row r="6742" spans="10:15">
      <c r="J6742" s="576"/>
      <c r="K6742" s="153" t="s">
        <v>1674</v>
      </c>
      <c r="O6742" s="153" t="s">
        <v>955</v>
      </c>
    </row>
    <row r="6743" spans="10:15">
      <c r="J6743" s="576"/>
      <c r="K6743" s="153" t="s">
        <v>1674</v>
      </c>
      <c r="O6743" s="153" t="s">
        <v>960</v>
      </c>
    </row>
    <row r="6744" spans="10:15">
      <c r="J6744" s="576"/>
      <c r="K6744" s="153" t="s">
        <v>1674</v>
      </c>
      <c r="O6744" s="153" t="s">
        <v>964</v>
      </c>
    </row>
    <row r="6745" spans="10:15">
      <c r="J6745" s="576"/>
      <c r="K6745" s="153" t="s">
        <v>1674</v>
      </c>
      <c r="O6745" s="153" t="s">
        <v>968</v>
      </c>
    </row>
    <row r="6746" spans="10:15">
      <c r="J6746" s="576"/>
      <c r="K6746" s="153" t="s">
        <v>1674</v>
      </c>
      <c r="O6746" s="153" t="s">
        <v>973</v>
      </c>
    </row>
    <row r="6747" spans="10:15">
      <c r="J6747" s="576"/>
      <c r="K6747" s="153" t="s">
        <v>1674</v>
      </c>
      <c r="O6747" s="153" t="s">
        <v>979</v>
      </c>
    </row>
    <row r="6748" spans="10:15">
      <c r="J6748" s="576"/>
      <c r="K6748" s="153" t="s">
        <v>1674</v>
      </c>
      <c r="O6748" s="153" t="s">
        <v>983</v>
      </c>
    </row>
    <row r="6749" spans="10:15">
      <c r="J6749" s="576"/>
      <c r="K6749" s="153" t="s">
        <v>1674</v>
      </c>
      <c r="O6749" s="153" t="s">
        <v>987</v>
      </c>
    </row>
    <row r="6750" spans="10:15">
      <c r="J6750" s="576"/>
      <c r="K6750" s="153" t="s">
        <v>1674</v>
      </c>
      <c r="O6750" s="153" t="s">
        <v>992</v>
      </c>
    </row>
    <row r="6751" spans="10:15">
      <c r="K6751" s="153" t="s">
        <v>1674</v>
      </c>
      <c r="O6751" s="153" t="s">
        <v>996</v>
      </c>
    </row>
    <row r="6752" spans="10:15">
      <c r="K6752" s="153" t="s">
        <v>1674</v>
      </c>
      <c r="O6752" s="153" t="s">
        <v>1000</v>
      </c>
    </row>
    <row r="6753" spans="11:15">
      <c r="K6753" s="153" t="s">
        <v>1674</v>
      </c>
      <c r="O6753" s="153" t="s">
        <v>1005</v>
      </c>
    </row>
    <row r="6754" spans="11:15">
      <c r="K6754" s="153" t="s">
        <v>1674</v>
      </c>
      <c r="O6754" s="153" t="s">
        <v>1009</v>
      </c>
    </row>
    <row r="6755" spans="11:15">
      <c r="K6755" s="153" t="s">
        <v>1674</v>
      </c>
      <c r="O6755" s="153" t="s">
        <v>1013</v>
      </c>
    </row>
    <row r="6756" spans="11:15">
      <c r="K6756" s="153" t="s">
        <v>1674</v>
      </c>
      <c r="O6756" s="153" t="s">
        <v>1019</v>
      </c>
    </row>
    <row r="6757" spans="11:15">
      <c r="K6757" s="153" t="s">
        <v>1674</v>
      </c>
      <c r="O6757" s="153" t="s">
        <v>1023</v>
      </c>
    </row>
    <row r="6758" spans="11:15">
      <c r="K6758" s="153" t="s">
        <v>1674</v>
      </c>
      <c r="O6758" s="153" t="s">
        <v>1027</v>
      </c>
    </row>
    <row r="6759" spans="11:15">
      <c r="K6759" s="153" t="s">
        <v>1674</v>
      </c>
      <c r="O6759" s="153" t="s">
        <v>1031</v>
      </c>
    </row>
    <row r="6760" spans="11:15">
      <c r="K6760" s="153" t="s">
        <v>1674</v>
      </c>
      <c r="O6760" s="153" t="s">
        <v>1033</v>
      </c>
    </row>
    <row r="6761" spans="11:15">
      <c r="K6761" s="153" t="s">
        <v>1674</v>
      </c>
      <c r="O6761" s="153" t="s">
        <v>1035</v>
      </c>
    </row>
    <row r="6762" spans="11:15">
      <c r="K6762" s="153" t="s">
        <v>1674</v>
      </c>
      <c r="O6762" s="153" t="s">
        <v>1038</v>
      </c>
    </row>
    <row r="6763" spans="11:15">
      <c r="K6763" s="153" t="s">
        <v>1674</v>
      </c>
      <c r="O6763" s="153" t="s">
        <v>1040</v>
      </c>
    </row>
    <row r="6764" spans="11:15">
      <c r="K6764" s="153" t="s">
        <v>1674</v>
      </c>
      <c r="O6764" s="153" t="s">
        <v>1042</v>
      </c>
    </row>
    <row r="6765" spans="11:15">
      <c r="K6765" s="153" t="s">
        <v>1674</v>
      </c>
      <c r="O6765" s="153" t="s">
        <v>1044</v>
      </c>
    </row>
    <row r="6766" spans="11:15">
      <c r="K6766" s="153" t="s">
        <v>1674</v>
      </c>
      <c r="O6766" s="153" t="s">
        <v>1048</v>
      </c>
    </row>
    <row r="6767" spans="11:15">
      <c r="K6767" s="153" t="s">
        <v>1674</v>
      </c>
      <c r="O6767" s="153" t="s">
        <v>1052</v>
      </c>
    </row>
    <row r="6768" spans="11:15">
      <c r="K6768" s="153" t="s">
        <v>1674</v>
      </c>
      <c r="O6768" s="153" t="s">
        <v>1056</v>
      </c>
    </row>
    <row r="6769" spans="11:15">
      <c r="K6769" s="153" t="s">
        <v>1674</v>
      </c>
      <c r="O6769" s="153" t="s">
        <v>1060</v>
      </c>
    </row>
    <row r="6770" spans="11:15">
      <c r="K6770" s="153" t="s">
        <v>1674</v>
      </c>
      <c r="O6770" s="153" t="s">
        <v>1064</v>
      </c>
    </row>
    <row r="6771" spans="11:15">
      <c r="K6771" s="153" t="s">
        <v>1674</v>
      </c>
      <c r="O6771" s="153" t="s">
        <v>1067</v>
      </c>
    </row>
    <row r="6772" spans="11:15">
      <c r="K6772" s="153" t="s">
        <v>1674</v>
      </c>
      <c r="O6772" s="153" t="s">
        <v>1071</v>
      </c>
    </row>
    <row r="6773" spans="11:15">
      <c r="K6773" s="153" t="s">
        <v>1674</v>
      </c>
      <c r="O6773" s="153" t="s">
        <v>1075</v>
      </c>
    </row>
    <row r="6774" spans="11:15">
      <c r="K6774" s="153" t="s">
        <v>1674</v>
      </c>
      <c r="O6774" s="153" t="s">
        <v>1078</v>
      </c>
    </row>
    <row r="6775" spans="11:15">
      <c r="K6775" s="153" t="s">
        <v>1674</v>
      </c>
      <c r="O6775" s="153" t="s">
        <v>1082</v>
      </c>
    </row>
    <row r="6776" spans="11:15">
      <c r="K6776" s="153" t="s">
        <v>1674</v>
      </c>
      <c r="O6776" s="153" t="s">
        <v>1086</v>
      </c>
    </row>
    <row r="6777" spans="11:15">
      <c r="K6777" s="153" t="s">
        <v>1674</v>
      </c>
      <c r="O6777" s="153" t="s">
        <v>1821</v>
      </c>
    </row>
    <row r="6778" spans="11:15">
      <c r="K6778" s="153" t="s">
        <v>1674</v>
      </c>
      <c r="O6778" s="153" t="s">
        <v>1822</v>
      </c>
    </row>
    <row r="6779" spans="11:15">
      <c r="K6779" s="153" t="s">
        <v>1674</v>
      </c>
      <c r="O6779" s="153" t="s">
        <v>1823</v>
      </c>
    </row>
    <row r="6780" spans="11:15">
      <c r="K6780" s="153" t="s">
        <v>1674</v>
      </c>
      <c r="O6780" s="153" t="s">
        <v>1824</v>
      </c>
    </row>
    <row r="6781" spans="11:15">
      <c r="K6781" s="153" t="s">
        <v>1674</v>
      </c>
      <c r="O6781" s="153" t="s">
        <v>1825</v>
      </c>
    </row>
    <row r="6782" spans="11:15">
      <c r="K6782" s="153" t="s">
        <v>1674</v>
      </c>
      <c r="O6782" s="153" t="s">
        <v>1826</v>
      </c>
    </row>
    <row r="6783" spans="11:15">
      <c r="K6783" s="153" t="s">
        <v>1674</v>
      </c>
      <c r="O6783" s="153" t="s">
        <v>1827</v>
      </c>
    </row>
    <row r="6784" spans="11:15">
      <c r="K6784" s="153" t="s">
        <v>1674</v>
      </c>
      <c r="O6784" s="153" t="s">
        <v>1828</v>
      </c>
    </row>
    <row r="6785" spans="11:15">
      <c r="K6785" s="153" t="s">
        <v>1674</v>
      </c>
      <c r="O6785" s="153" t="s">
        <v>1829</v>
      </c>
    </row>
    <row r="6786" spans="11:15">
      <c r="K6786" s="153" t="s">
        <v>1674</v>
      </c>
      <c r="O6786" s="153" t="s">
        <v>1830</v>
      </c>
    </row>
    <row r="6787" spans="11:15">
      <c r="K6787" s="153" t="s">
        <v>1674</v>
      </c>
      <c r="O6787" s="153" t="s">
        <v>1831</v>
      </c>
    </row>
    <row r="6788" spans="11:15">
      <c r="K6788" s="153" t="s">
        <v>1674</v>
      </c>
      <c r="O6788" s="153" t="s">
        <v>1832</v>
      </c>
    </row>
    <row r="6789" spans="11:15">
      <c r="K6789" s="153" t="s">
        <v>1674</v>
      </c>
      <c r="O6789" s="153" t="s">
        <v>1833</v>
      </c>
    </row>
    <row r="6790" spans="11:15">
      <c r="K6790" s="153" t="s">
        <v>1674</v>
      </c>
      <c r="O6790" s="153" t="s">
        <v>1834</v>
      </c>
    </row>
    <row r="6791" spans="11:15">
      <c r="K6791" s="153" t="s">
        <v>1674</v>
      </c>
      <c r="O6791" s="153" t="s">
        <v>1835</v>
      </c>
    </row>
    <row r="6792" spans="11:15">
      <c r="K6792" s="153" t="s">
        <v>1674</v>
      </c>
      <c r="O6792" s="153" t="s">
        <v>1836</v>
      </c>
    </row>
    <row r="6793" spans="11:15">
      <c r="K6793" s="153" t="s">
        <v>1674</v>
      </c>
      <c r="O6793" s="153" t="s">
        <v>1837</v>
      </c>
    </row>
    <row r="6794" spans="11:15">
      <c r="K6794" s="153" t="s">
        <v>1674</v>
      </c>
      <c r="O6794" s="153" t="s">
        <v>1838</v>
      </c>
    </row>
    <row r="6795" spans="11:15">
      <c r="K6795" s="153" t="s">
        <v>1674</v>
      </c>
      <c r="O6795" s="153" t="s">
        <v>1839</v>
      </c>
    </row>
    <row r="6796" spans="11:15">
      <c r="K6796" s="153" t="s">
        <v>1674</v>
      </c>
      <c r="O6796" s="153" t="s">
        <v>1840</v>
      </c>
    </row>
    <row r="6797" spans="11:15">
      <c r="K6797" s="153" t="s">
        <v>1674</v>
      </c>
      <c r="O6797" s="153" t="s">
        <v>1841</v>
      </c>
    </row>
    <row r="6798" spans="11:15">
      <c r="K6798" s="153" t="s">
        <v>1674</v>
      </c>
      <c r="O6798" s="153" t="s">
        <v>1842</v>
      </c>
    </row>
    <row r="6799" spans="11:15">
      <c r="K6799" s="153" t="s">
        <v>1674</v>
      </c>
      <c r="O6799" s="153" t="s">
        <v>1843</v>
      </c>
    </row>
    <row r="6800" spans="11:15">
      <c r="K6800" s="153" t="s">
        <v>1674</v>
      </c>
      <c r="O6800" s="153" t="s">
        <v>1844</v>
      </c>
    </row>
    <row r="6801" spans="11:15">
      <c r="K6801" s="153" t="s">
        <v>1674</v>
      </c>
      <c r="O6801" s="153" t="s">
        <v>1845</v>
      </c>
    </row>
    <row r="6802" spans="11:15">
      <c r="K6802" s="153" t="s">
        <v>1674</v>
      </c>
      <c r="O6802" s="153" t="s">
        <v>1846</v>
      </c>
    </row>
    <row r="6803" spans="11:15">
      <c r="K6803" s="153" t="s">
        <v>1674</v>
      </c>
      <c r="O6803" s="153" t="s">
        <v>1847</v>
      </c>
    </row>
    <row r="6804" spans="11:15">
      <c r="K6804" s="153" t="s">
        <v>1674</v>
      </c>
      <c r="O6804" s="153" t="s">
        <v>1848</v>
      </c>
    </row>
    <row r="6805" spans="11:15">
      <c r="K6805" s="153" t="s">
        <v>1674</v>
      </c>
      <c r="O6805" s="153" t="s">
        <v>1849</v>
      </c>
    </row>
    <row r="6806" spans="11:15">
      <c r="K6806" s="153" t="s">
        <v>1674</v>
      </c>
      <c r="O6806" s="153" t="s">
        <v>1850</v>
      </c>
    </row>
    <row r="6807" spans="11:15">
      <c r="K6807" s="153" t="s">
        <v>1674</v>
      </c>
      <c r="O6807" s="153" t="s">
        <v>1851</v>
      </c>
    </row>
    <row r="6808" spans="11:15">
      <c r="K6808" s="153" t="s">
        <v>1674</v>
      </c>
      <c r="O6808" s="153" t="s">
        <v>1852</v>
      </c>
    </row>
    <row r="6809" spans="11:15">
      <c r="K6809" s="153" t="s">
        <v>1674</v>
      </c>
      <c r="O6809" s="153" t="s">
        <v>1853</v>
      </c>
    </row>
    <row r="6810" spans="11:15">
      <c r="K6810" s="153" t="s">
        <v>1674</v>
      </c>
      <c r="O6810" s="153" t="s">
        <v>1854</v>
      </c>
    </row>
    <row r="6811" spans="11:15">
      <c r="K6811" s="153" t="s">
        <v>1674</v>
      </c>
      <c r="O6811" s="153" t="s">
        <v>1855</v>
      </c>
    </row>
    <row r="6812" spans="11:15">
      <c r="K6812" s="153" t="s">
        <v>1674</v>
      </c>
      <c r="O6812" s="153" t="s">
        <v>1856</v>
      </c>
    </row>
    <row r="6813" spans="11:15">
      <c r="K6813" s="153" t="s">
        <v>1674</v>
      </c>
      <c r="O6813" s="153" t="s">
        <v>1857</v>
      </c>
    </row>
    <row r="6814" spans="11:15">
      <c r="K6814" s="153" t="s">
        <v>1674</v>
      </c>
      <c r="O6814" s="153" t="s">
        <v>1858</v>
      </c>
    </row>
    <row r="6815" spans="11:15">
      <c r="K6815" s="153" t="s">
        <v>1674</v>
      </c>
      <c r="O6815" s="153" t="s">
        <v>1201</v>
      </c>
    </row>
    <row r="6816" spans="11:15">
      <c r="K6816" s="153" t="s">
        <v>1674</v>
      </c>
      <c r="O6816" s="153" t="s">
        <v>1204</v>
      </c>
    </row>
    <row r="6817" spans="11:15">
      <c r="K6817" s="153" t="s">
        <v>1674</v>
      </c>
      <c r="O6817" s="153" t="s">
        <v>1859</v>
      </c>
    </row>
    <row r="6818" spans="11:15">
      <c r="K6818" s="153" t="s">
        <v>1674</v>
      </c>
      <c r="O6818" s="153" t="s">
        <v>1860</v>
      </c>
    </row>
    <row r="6819" spans="11:15">
      <c r="K6819" s="153" t="s">
        <v>1674</v>
      </c>
      <c r="O6819" s="153" t="s">
        <v>1210</v>
      </c>
    </row>
    <row r="6820" spans="11:15">
      <c r="K6820" s="153" t="s">
        <v>1674</v>
      </c>
      <c r="O6820" s="153" t="s">
        <v>1213</v>
      </c>
    </row>
    <row r="6821" spans="11:15">
      <c r="K6821" s="153" t="s">
        <v>1674</v>
      </c>
      <c r="O6821" s="153" t="s">
        <v>1861</v>
      </c>
    </row>
    <row r="6822" spans="11:15">
      <c r="K6822" s="153" t="s">
        <v>1674</v>
      </c>
      <c r="O6822" s="153" t="s">
        <v>1862</v>
      </c>
    </row>
    <row r="6823" spans="11:15">
      <c r="K6823" s="153" t="s">
        <v>1674</v>
      </c>
      <c r="O6823" s="153" t="s">
        <v>1863</v>
      </c>
    </row>
    <row r="6824" spans="11:15">
      <c r="K6824" s="153" t="s">
        <v>1674</v>
      </c>
      <c r="O6824" s="153" t="s">
        <v>1864</v>
      </c>
    </row>
    <row r="6825" spans="11:15">
      <c r="K6825" s="153" t="s">
        <v>1674</v>
      </c>
      <c r="O6825" s="153" t="s">
        <v>1865</v>
      </c>
    </row>
    <row r="6826" spans="11:15">
      <c r="K6826" s="153" t="s">
        <v>1674</v>
      </c>
      <c r="O6826" s="153" t="s">
        <v>1866</v>
      </c>
    </row>
    <row r="6827" spans="11:15">
      <c r="K6827" s="153" t="s">
        <v>1674</v>
      </c>
      <c r="O6827" s="153" t="s">
        <v>1231</v>
      </c>
    </row>
    <row r="6828" spans="11:15">
      <c r="K6828" s="153" t="s">
        <v>1674</v>
      </c>
      <c r="O6828" s="153" t="s">
        <v>1867</v>
      </c>
    </row>
    <row r="6829" spans="11:15">
      <c r="K6829" s="153" t="s">
        <v>1674</v>
      </c>
      <c r="O6829" s="153" t="s">
        <v>1868</v>
      </c>
    </row>
    <row r="6830" spans="11:15">
      <c r="K6830" s="153" t="s">
        <v>1674</v>
      </c>
      <c r="O6830" s="153" t="s">
        <v>1869</v>
      </c>
    </row>
    <row r="6831" spans="11:15">
      <c r="K6831" s="153" t="s">
        <v>1674</v>
      </c>
      <c r="O6831" s="153" t="s">
        <v>1870</v>
      </c>
    </row>
    <row r="6832" spans="11:15">
      <c r="K6832" s="153" t="s">
        <v>1674</v>
      </c>
      <c r="O6832" s="153" t="s">
        <v>1871</v>
      </c>
    </row>
    <row r="6833" spans="11:15">
      <c r="K6833" s="153" t="s">
        <v>1674</v>
      </c>
      <c r="O6833" s="153" t="s">
        <v>1249</v>
      </c>
    </row>
    <row r="6834" spans="11:15">
      <c r="K6834" s="153" t="s">
        <v>1674</v>
      </c>
      <c r="O6834" s="153" t="s">
        <v>1251</v>
      </c>
    </row>
    <row r="6835" spans="11:15">
      <c r="K6835" s="153" t="s">
        <v>1674</v>
      </c>
      <c r="O6835" s="153" t="s">
        <v>1253</v>
      </c>
    </row>
    <row r="6836" spans="11:15">
      <c r="K6836" s="153" t="s">
        <v>1674</v>
      </c>
      <c r="O6836" s="153" t="s">
        <v>1872</v>
      </c>
    </row>
    <row r="6837" spans="11:15">
      <c r="K6837" s="153" t="s">
        <v>1674</v>
      </c>
      <c r="O6837" s="153" t="s">
        <v>1257</v>
      </c>
    </row>
    <row r="6838" spans="11:15">
      <c r="K6838" s="153" t="s">
        <v>1674</v>
      </c>
      <c r="O6838" s="153" t="s">
        <v>1261</v>
      </c>
    </row>
    <row r="6839" spans="11:15">
      <c r="K6839" s="153" t="s">
        <v>1674</v>
      </c>
      <c r="O6839" s="153" t="s">
        <v>1873</v>
      </c>
    </row>
    <row r="6840" spans="11:15">
      <c r="K6840" s="153" t="s">
        <v>1674</v>
      </c>
      <c r="O6840" s="153" t="s">
        <v>1874</v>
      </c>
    </row>
    <row r="6841" spans="11:15">
      <c r="K6841" s="153" t="s">
        <v>1674</v>
      </c>
      <c r="O6841" s="153" t="s">
        <v>1875</v>
      </c>
    </row>
    <row r="6842" spans="11:15">
      <c r="K6842" s="153" t="s">
        <v>1674</v>
      </c>
      <c r="O6842" s="153" t="s">
        <v>1876</v>
      </c>
    </row>
    <row r="6843" spans="11:15">
      <c r="K6843" s="153" t="s">
        <v>1674</v>
      </c>
      <c r="O6843" s="153" t="s">
        <v>1877</v>
      </c>
    </row>
    <row r="6844" spans="11:15">
      <c r="K6844" s="153" t="s">
        <v>1674</v>
      </c>
      <c r="O6844" s="153" t="s">
        <v>1878</v>
      </c>
    </row>
    <row r="6845" spans="11:15">
      <c r="K6845" s="153" t="s">
        <v>1674</v>
      </c>
      <c r="O6845" s="153" t="s">
        <v>1285</v>
      </c>
    </row>
    <row r="6846" spans="11:15">
      <c r="K6846" s="153" t="s">
        <v>1674</v>
      </c>
      <c r="O6846" s="153" t="s">
        <v>1879</v>
      </c>
    </row>
    <row r="6847" spans="11:15">
      <c r="K6847" s="153" t="s">
        <v>1674</v>
      </c>
      <c r="O6847" s="153" t="s">
        <v>1880</v>
      </c>
    </row>
    <row r="6848" spans="11:15">
      <c r="K6848" s="153" t="s">
        <v>1674</v>
      </c>
      <c r="O6848" s="153" t="s">
        <v>1881</v>
      </c>
    </row>
    <row r="6849" spans="11:15">
      <c r="K6849" s="153" t="s">
        <v>1674</v>
      </c>
      <c r="O6849" s="153" t="s">
        <v>1882</v>
      </c>
    </row>
    <row r="6850" spans="11:15">
      <c r="K6850" s="153" t="s">
        <v>1674</v>
      </c>
      <c r="O6850" s="153" t="s">
        <v>1883</v>
      </c>
    </row>
    <row r="6851" spans="11:15">
      <c r="K6851" s="153" t="s">
        <v>1674</v>
      </c>
      <c r="O6851" s="153" t="s">
        <v>1304</v>
      </c>
    </row>
    <row r="6852" spans="11:15">
      <c r="K6852" s="153" t="s">
        <v>1674</v>
      </c>
      <c r="O6852" s="153" t="s">
        <v>1307</v>
      </c>
    </row>
    <row r="6853" spans="11:15">
      <c r="K6853" s="153" t="s">
        <v>1674</v>
      </c>
      <c r="O6853" s="153" t="s">
        <v>1884</v>
      </c>
    </row>
    <row r="6854" spans="11:15">
      <c r="K6854" s="153" t="s">
        <v>1674</v>
      </c>
      <c r="O6854" s="153" t="s">
        <v>1885</v>
      </c>
    </row>
    <row r="6855" spans="11:15">
      <c r="K6855" s="153" t="s">
        <v>1674</v>
      </c>
      <c r="O6855" s="153" t="s">
        <v>1319</v>
      </c>
    </row>
    <row r="6856" spans="11:15">
      <c r="K6856" s="153" t="s">
        <v>1674</v>
      </c>
      <c r="O6856" s="153" t="s">
        <v>1322</v>
      </c>
    </row>
    <row r="6857" spans="11:15">
      <c r="K6857" s="153" t="s">
        <v>1674</v>
      </c>
      <c r="O6857" s="153" t="s">
        <v>1886</v>
      </c>
    </row>
    <row r="6858" spans="11:15">
      <c r="K6858" s="153" t="s">
        <v>1674</v>
      </c>
      <c r="O6858" s="153" t="s">
        <v>1887</v>
      </c>
    </row>
    <row r="6859" spans="11:15">
      <c r="K6859" s="153" t="s">
        <v>1674</v>
      </c>
      <c r="O6859" s="153" t="s">
        <v>1888</v>
      </c>
    </row>
    <row r="6860" spans="11:15">
      <c r="K6860" s="153" t="s">
        <v>1674</v>
      </c>
      <c r="O6860" s="153" t="s">
        <v>1889</v>
      </c>
    </row>
    <row r="6861" spans="11:15">
      <c r="K6861" s="153" t="s">
        <v>1674</v>
      </c>
      <c r="O6861" s="153" t="s">
        <v>1890</v>
      </c>
    </row>
    <row r="6862" spans="11:15">
      <c r="K6862" s="153" t="s">
        <v>1674</v>
      </c>
      <c r="O6862" s="153" t="s">
        <v>1891</v>
      </c>
    </row>
    <row r="6863" spans="11:15">
      <c r="K6863" s="153" t="s">
        <v>1674</v>
      </c>
      <c r="O6863" s="153" t="s">
        <v>1344</v>
      </c>
    </row>
    <row r="6864" spans="11:15">
      <c r="K6864" s="153" t="s">
        <v>1674</v>
      </c>
      <c r="O6864" s="153" t="s">
        <v>1892</v>
      </c>
    </row>
    <row r="6865" spans="11:15">
      <c r="K6865" s="153" t="s">
        <v>1674</v>
      </c>
      <c r="O6865" s="153" t="s">
        <v>1893</v>
      </c>
    </row>
    <row r="6866" spans="11:15">
      <c r="K6866" s="153" t="s">
        <v>1674</v>
      </c>
      <c r="O6866" s="153" t="s">
        <v>1894</v>
      </c>
    </row>
    <row r="6867" spans="11:15">
      <c r="K6867" s="153" t="s">
        <v>1674</v>
      </c>
      <c r="O6867" s="153" t="s">
        <v>1895</v>
      </c>
    </row>
    <row r="6868" spans="11:15">
      <c r="K6868" s="153" t="s">
        <v>1674</v>
      </c>
      <c r="O6868" s="153" t="s">
        <v>1896</v>
      </c>
    </row>
    <row r="6869" spans="11:15">
      <c r="K6869" s="153" t="s">
        <v>1674</v>
      </c>
      <c r="O6869" s="153" t="s">
        <v>1352</v>
      </c>
    </row>
    <row r="6870" spans="11:15">
      <c r="K6870" s="153" t="s">
        <v>1674</v>
      </c>
      <c r="O6870" s="153" t="s">
        <v>1354</v>
      </c>
    </row>
    <row r="6871" spans="11:15">
      <c r="K6871" s="153" t="s">
        <v>1674</v>
      </c>
      <c r="O6871" s="153" t="s">
        <v>1897</v>
      </c>
    </row>
    <row r="6872" spans="11:15">
      <c r="K6872" s="153" t="s">
        <v>1674</v>
      </c>
      <c r="O6872" s="153" t="s">
        <v>1898</v>
      </c>
    </row>
    <row r="6873" spans="11:15">
      <c r="K6873" s="153" t="s">
        <v>1674</v>
      </c>
      <c r="O6873" s="153" t="s">
        <v>1358</v>
      </c>
    </row>
    <row r="6874" spans="11:15">
      <c r="K6874" s="153" t="s">
        <v>1674</v>
      </c>
      <c r="O6874" s="153" t="s">
        <v>1360</v>
      </c>
    </row>
    <row r="6875" spans="11:15">
      <c r="K6875" s="153" t="s">
        <v>1674</v>
      </c>
      <c r="O6875" s="153" t="s">
        <v>1899</v>
      </c>
    </row>
    <row r="6876" spans="11:15">
      <c r="K6876" s="153" t="s">
        <v>1674</v>
      </c>
      <c r="O6876" s="153" t="s">
        <v>1900</v>
      </c>
    </row>
    <row r="6877" spans="11:15">
      <c r="K6877" s="153" t="s">
        <v>1674</v>
      </c>
      <c r="O6877" s="153" t="s">
        <v>1901</v>
      </c>
    </row>
    <row r="6878" spans="11:15">
      <c r="K6878" s="153" t="s">
        <v>1674</v>
      </c>
      <c r="O6878" s="153" t="s">
        <v>1902</v>
      </c>
    </row>
    <row r="6879" spans="11:15">
      <c r="K6879" s="153" t="s">
        <v>1674</v>
      </c>
      <c r="O6879" s="153" t="s">
        <v>1903</v>
      </c>
    </row>
    <row r="6880" spans="11:15">
      <c r="K6880" s="153" t="s">
        <v>1674</v>
      </c>
      <c r="O6880" s="153" t="s">
        <v>1904</v>
      </c>
    </row>
    <row r="6881" spans="11:15">
      <c r="K6881" s="153" t="s">
        <v>1674</v>
      </c>
      <c r="O6881" s="153" t="s">
        <v>1374</v>
      </c>
    </row>
    <row r="6882" spans="11:15">
      <c r="K6882" s="153" t="s">
        <v>1674</v>
      </c>
      <c r="O6882" s="153" t="s">
        <v>1905</v>
      </c>
    </row>
    <row r="6883" spans="11:15">
      <c r="K6883" s="153" t="s">
        <v>1674</v>
      </c>
      <c r="O6883" s="153" t="s">
        <v>1906</v>
      </c>
    </row>
    <row r="6884" spans="11:15">
      <c r="K6884" s="153" t="s">
        <v>1674</v>
      </c>
      <c r="O6884" s="153" t="s">
        <v>1907</v>
      </c>
    </row>
    <row r="6885" spans="11:15">
      <c r="K6885" s="153" t="s">
        <v>1674</v>
      </c>
      <c r="O6885" s="153" t="s">
        <v>1908</v>
      </c>
    </row>
    <row r="6886" spans="11:15">
      <c r="K6886" s="153" t="s">
        <v>1674</v>
      </c>
      <c r="O6886" s="153" t="s">
        <v>1909</v>
      </c>
    </row>
    <row r="6887" spans="11:15">
      <c r="K6887" s="153" t="s">
        <v>1674</v>
      </c>
      <c r="O6887" s="153" t="s">
        <v>1393</v>
      </c>
    </row>
    <row r="6888" spans="11:15">
      <c r="K6888" s="153" t="s">
        <v>1674</v>
      </c>
      <c r="O6888" s="153" t="s">
        <v>1397</v>
      </c>
    </row>
    <row r="6889" spans="11:15">
      <c r="K6889" s="153" t="s">
        <v>1674</v>
      </c>
      <c r="O6889" s="153" t="s">
        <v>1910</v>
      </c>
    </row>
    <row r="6890" spans="11:15">
      <c r="K6890" s="153" t="s">
        <v>1674</v>
      </c>
      <c r="O6890" s="153" t="s">
        <v>1911</v>
      </c>
    </row>
    <row r="6891" spans="11:15">
      <c r="K6891" s="153" t="s">
        <v>1674</v>
      </c>
      <c r="O6891" s="153" t="s">
        <v>1407</v>
      </c>
    </row>
    <row r="6892" spans="11:15">
      <c r="K6892" s="153" t="s">
        <v>1674</v>
      </c>
      <c r="O6892" s="153" t="s">
        <v>1409</v>
      </c>
    </row>
    <row r="6893" spans="11:15">
      <c r="K6893" s="153" t="s">
        <v>1674</v>
      </c>
      <c r="O6893" s="153" t="s">
        <v>1912</v>
      </c>
    </row>
    <row r="6894" spans="11:15">
      <c r="K6894" s="153" t="s">
        <v>1674</v>
      </c>
      <c r="O6894" s="153" t="s">
        <v>1913</v>
      </c>
    </row>
    <row r="6895" spans="11:15">
      <c r="K6895" s="153" t="s">
        <v>1674</v>
      </c>
      <c r="O6895" s="153" t="s">
        <v>1914</v>
      </c>
    </row>
    <row r="6896" spans="11:15">
      <c r="K6896" s="153" t="s">
        <v>1674</v>
      </c>
      <c r="O6896" s="153" t="s">
        <v>1915</v>
      </c>
    </row>
    <row r="6897" spans="11:15">
      <c r="K6897" s="153" t="s">
        <v>1674</v>
      </c>
      <c r="O6897" s="153" t="s">
        <v>1916</v>
      </c>
    </row>
    <row r="6898" spans="11:15">
      <c r="K6898" s="153" t="s">
        <v>1674</v>
      </c>
      <c r="O6898" s="153" t="s">
        <v>1917</v>
      </c>
    </row>
    <row r="6899" spans="11:15">
      <c r="K6899" s="153" t="s">
        <v>1674</v>
      </c>
      <c r="O6899" s="153" t="s">
        <v>1430</v>
      </c>
    </row>
    <row r="6900" spans="11:15">
      <c r="K6900" s="153" t="s">
        <v>1674</v>
      </c>
      <c r="O6900" s="153" t="s">
        <v>1918</v>
      </c>
    </row>
    <row r="6901" spans="11:15">
      <c r="K6901" s="153" t="s">
        <v>1674</v>
      </c>
      <c r="O6901" s="153" t="s">
        <v>1919</v>
      </c>
    </row>
    <row r="6902" spans="11:15">
      <c r="K6902" s="153" t="s">
        <v>1674</v>
      </c>
      <c r="O6902" s="153" t="s">
        <v>1920</v>
      </c>
    </row>
    <row r="6903" spans="11:15">
      <c r="K6903" s="153" t="s">
        <v>1674</v>
      </c>
      <c r="O6903" s="153" t="s">
        <v>1921</v>
      </c>
    </row>
    <row r="6904" spans="11:15">
      <c r="K6904" s="153" t="s">
        <v>1674</v>
      </c>
      <c r="O6904" s="153" t="s">
        <v>1922</v>
      </c>
    </row>
    <row r="6905" spans="11:15">
      <c r="K6905" s="153" t="s">
        <v>1674</v>
      </c>
      <c r="O6905" s="153" t="s">
        <v>71</v>
      </c>
    </row>
    <row r="6906" spans="11:15">
      <c r="K6906" s="153" t="s">
        <v>1674</v>
      </c>
      <c r="O6906" s="153" t="s">
        <v>75</v>
      </c>
    </row>
    <row r="6907" spans="11:15">
      <c r="K6907" s="153" t="s">
        <v>1674</v>
      </c>
      <c r="O6907" s="153" t="s">
        <v>1923</v>
      </c>
    </row>
    <row r="6908" spans="11:15">
      <c r="K6908" s="153" t="s">
        <v>1674</v>
      </c>
      <c r="O6908" s="153" t="s">
        <v>1924</v>
      </c>
    </row>
    <row r="6909" spans="11:15">
      <c r="K6909" s="153" t="s">
        <v>1674</v>
      </c>
      <c r="O6909" s="153" t="s">
        <v>84</v>
      </c>
    </row>
    <row r="6910" spans="11:15">
      <c r="K6910" s="153" t="s">
        <v>1674</v>
      </c>
      <c r="O6910" s="153" t="s">
        <v>86</v>
      </c>
    </row>
    <row r="6911" spans="11:15">
      <c r="K6911" s="153" t="s">
        <v>1674</v>
      </c>
      <c r="O6911" s="153" t="s">
        <v>1925</v>
      </c>
    </row>
    <row r="6912" spans="11:15">
      <c r="K6912" s="153" t="s">
        <v>1674</v>
      </c>
      <c r="O6912" s="153" t="s">
        <v>1926</v>
      </c>
    </row>
    <row r="6913" spans="11:15">
      <c r="K6913" s="153" t="s">
        <v>1674</v>
      </c>
      <c r="O6913" s="153" t="s">
        <v>1927</v>
      </c>
    </row>
    <row r="6914" spans="11:15">
      <c r="K6914" s="153" t="s">
        <v>1674</v>
      </c>
      <c r="O6914" s="153" t="s">
        <v>1928</v>
      </c>
    </row>
    <row r="6915" spans="11:15">
      <c r="K6915" s="153" t="s">
        <v>1674</v>
      </c>
      <c r="O6915" s="153" t="s">
        <v>1929</v>
      </c>
    </row>
    <row r="6916" spans="11:15">
      <c r="K6916" s="153" t="s">
        <v>1674</v>
      </c>
      <c r="O6916" s="153" t="s">
        <v>1930</v>
      </c>
    </row>
    <row r="6917" spans="11:15">
      <c r="K6917" s="153" t="s">
        <v>1674</v>
      </c>
      <c r="O6917" s="153" t="s">
        <v>1931</v>
      </c>
    </row>
    <row r="6918" spans="11:15">
      <c r="K6918" s="153" t="s">
        <v>1674</v>
      </c>
      <c r="O6918" s="153" t="s">
        <v>1932</v>
      </c>
    </row>
    <row r="6919" spans="11:15">
      <c r="K6919" s="153" t="s">
        <v>1674</v>
      </c>
      <c r="O6919" s="153" t="s">
        <v>1933</v>
      </c>
    </row>
    <row r="6920" spans="11:15">
      <c r="K6920" s="153" t="s">
        <v>1674</v>
      </c>
      <c r="O6920" s="153" t="s">
        <v>1934</v>
      </c>
    </row>
    <row r="6921" spans="11:15">
      <c r="K6921" s="153" t="s">
        <v>1674</v>
      </c>
      <c r="O6921" s="153" t="s">
        <v>1935</v>
      </c>
    </row>
    <row r="6922" spans="11:15">
      <c r="K6922" s="153" t="s">
        <v>1674</v>
      </c>
      <c r="O6922" s="153" t="s">
        <v>1936</v>
      </c>
    </row>
    <row r="6923" spans="11:15">
      <c r="K6923" s="153" t="s">
        <v>1674</v>
      </c>
      <c r="O6923" s="153" t="s">
        <v>128</v>
      </c>
    </row>
    <row r="6924" spans="11:15">
      <c r="K6924" s="153" t="s">
        <v>1674</v>
      </c>
      <c r="O6924" s="153" t="s">
        <v>132</v>
      </c>
    </row>
    <row r="6925" spans="11:15">
      <c r="K6925" s="153" t="s">
        <v>1674</v>
      </c>
      <c r="O6925" s="153" t="s">
        <v>1937</v>
      </c>
    </row>
    <row r="6926" spans="11:15">
      <c r="K6926" s="153" t="s">
        <v>1674</v>
      </c>
      <c r="O6926" s="153" t="s">
        <v>1938</v>
      </c>
    </row>
    <row r="6927" spans="11:15">
      <c r="K6927" s="153" t="s">
        <v>1674</v>
      </c>
      <c r="O6927" s="153" t="s">
        <v>1939</v>
      </c>
    </row>
    <row r="6928" spans="11:15">
      <c r="K6928" s="153" t="s">
        <v>1674</v>
      </c>
      <c r="O6928" s="153" t="s">
        <v>148</v>
      </c>
    </row>
    <row r="6929" spans="11:15">
      <c r="K6929" s="153" t="s">
        <v>1674</v>
      </c>
      <c r="O6929" s="153" t="s">
        <v>150</v>
      </c>
    </row>
    <row r="6930" spans="11:15">
      <c r="K6930" s="153" t="s">
        <v>1674</v>
      </c>
      <c r="O6930" s="153" t="s">
        <v>154</v>
      </c>
    </row>
    <row r="6931" spans="11:15">
      <c r="K6931" s="153" t="s">
        <v>1674</v>
      </c>
      <c r="O6931" s="153" t="s">
        <v>1940</v>
      </c>
    </row>
    <row r="6932" spans="11:15">
      <c r="K6932" s="153" t="s">
        <v>1674</v>
      </c>
      <c r="O6932" s="153" t="s">
        <v>1941</v>
      </c>
    </row>
    <row r="6933" spans="11:15">
      <c r="K6933" s="153" t="s">
        <v>1674</v>
      </c>
      <c r="O6933" s="153" t="s">
        <v>1942</v>
      </c>
    </row>
    <row r="6934" spans="11:15">
      <c r="K6934" s="153" t="s">
        <v>1674</v>
      </c>
      <c r="O6934" s="153" t="s">
        <v>1943</v>
      </c>
    </row>
    <row r="6935" spans="11:15">
      <c r="K6935" s="153" t="s">
        <v>1674</v>
      </c>
      <c r="O6935" s="153" t="s">
        <v>1944</v>
      </c>
    </row>
    <row r="6936" spans="11:15">
      <c r="K6936" s="153" t="s">
        <v>1674</v>
      </c>
      <c r="O6936" s="153" t="s">
        <v>1945</v>
      </c>
    </row>
    <row r="6937" spans="11:15">
      <c r="K6937" s="153" t="s">
        <v>1674</v>
      </c>
      <c r="O6937" s="153" t="s">
        <v>1946</v>
      </c>
    </row>
    <row r="6938" spans="11:15">
      <c r="K6938" s="153" t="s">
        <v>1674</v>
      </c>
      <c r="O6938" s="153" t="s">
        <v>1947</v>
      </c>
    </row>
    <row r="6939" spans="11:15">
      <c r="K6939" s="153" t="s">
        <v>1674</v>
      </c>
      <c r="O6939" s="153" t="s">
        <v>1948</v>
      </c>
    </row>
    <row r="6940" spans="11:15">
      <c r="K6940" s="153" t="s">
        <v>1674</v>
      </c>
      <c r="O6940" s="153" t="s">
        <v>1949</v>
      </c>
    </row>
    <row r="6941" spans="11:15">
      <c r="K6941" s="153" t="s">
        <v>1674</v>
      </c>
      <c r="O6941" s="153" t="s">
        <v>1950</v>
      </c>
    </row>
    <row r="6942" spans="11:15">
      <c r="K6942" s="153" t="s">
        <v>1674</v>
      </c>
      <c r="O6942" s="153" t="s">
        <v>1951</v>
      </c>
    </row>
    <row r="6943" spans="11:15">
      <c r="K6943" s="153" t="s">
        <v>1674</v>
      </c>
      <c r="O6943" s="153" t="s">
        <v>193</v>
      </c>
    </row>
    <row r="6944" spans="11:15">
      <c r="K6944" s="153" t="s">
        <v>1674</v>
      </c>
      <c r="O6944" s="153" t="s">
        <v>196</v>
      </c>
    </row>
    <row r="6945" spans="11:15">
      <c r="K6945" s="153" t="s">
        <v>1674</v>
      </c>
      <c r="O6945" s="153" t="s">
        <v>1952</v>
      </c>
    </row>
    <row r="6946" spans="11:15">
      <c r="K6946" s="153" t="s">
        <v>1674</v>
      </c>
      <c r="O6946" s="153" t="s">
        <v>1953</v>
      </c>
    </row>
    <row r="6947" spans="11:15">
      <c r="K6947" s="153" t="s">
        <v>1674</v>
      </c>
      <c r="O6947" s="153" t="s">
        <v>1954</v>
      </c>
    </row>
    <row r="6948" spans="11:15">
      <c r="K6948" s="153" t="s">
        <v>1674</v>
      </c>
      <c r="O6948" s="153" t="s">
        <v>207</v>
      </c>
    </row>
    <row r="6949" spans="11:15">
      <c r="K6949" s="153" t="s">
        <v>1674</v>
      </c>
      <c r="O6949" s="153" t="s">
        <v>209</v>
      </c>
    </row>
    <row r="6950" spans="11:15">
      <c r="K6950" s="153" t="s">
        <v>1674</v>
      </c>
      <c r="O6950" s="153" t="s">
        <v>212</v>
      </c>
    </row>
    <row r="6951" spans="11:15">
      <c r="K6951" s="153" t="s">
        <v>1674</v>
      </c>
      <c r="O6951" s="153" t="s">
        <v>1955</v>
      </c>
    </row>
    <row r="6952" spans="11:15">
      <c r="K6952" s="153" t="s">
        <v>1674</v>
      </c>
      <c r="O6952" s="153" t="s">
        <v>1956</v>
      </c>
    </row>
    <row r="6953" spans="11:15">
      <c r="K6953" s="153" t="s">
        <v>1674</v>
      </c>
      <c r="O6953" s="153" t="s">
        <v>1957</v>
      </c>
    </row>
    <row r="6954" spans="11:15">
      <c r="K6954" s="153" t="s">
        <v>1674</v>
      </c>
      <c r="O6954" s="153" t="s">
        <v>1958</v>
      </c>
    </row>
    <row r="6955" spans="11:15">
      <c r="K6955" s="153" t="s">
        <v>1674</v>
      </c>
      <c r="O6955" s="153" t="s">
        <v>1959</v>
      </c>
    </row>
    <row r="6956" spans="11:15">
      <c r="K6956" s="153" t="s">
        <v>1674</v>
      </c>
      <c r="O6956" s="153" t="s">
        <v>1960</v>
      </c>
    </row>
    <row r="6957" spans="11:15">
      <c r="K6957" s="153" t="s">
        <v>1674</v>
      </c>
      <c r="O6957" s="153" t="s">
        <v>1961</v>
      </c>
    </row>
    <row r="6958" spans="11:15">
      <c r="K6958" s="153" t="s">
        <v>1674</v>
      </c>
      <c r="O6958" s="153" t="s">
        <v>1962</v>
      </c>
    </row>
    <row r="6959" spans="11:15">
      <c r="K6959" s="153" t="s">
        <v>1674</v>
      </c>
      <c r="O6959" s="153" t="s">
        <v>1963</v>
      </c>
    </row>
    <row r="6960" spans="11:15">
      <c r="K6960" s="153" t="s">
        <v>1674</v>
      </c>
      <c r="O6960" s="153" t="s">
        <v>1964</v>
      </c>
    </row>
    <row r="6961" spans="11:15">
      <c r="K6961" s="153" t="s">
        <v>1674</v>
      </c>
      <c r="O6961" s="153" t="s">
        <v>1965</v>
      </c>
    </row>
    <row r="6962" spans="11:15">
      <c r="K6962" s="153" t="s">
        <v>1674</v>
      </c>
      <c r="O6962" s="153" t="s">
        <v>1966</v>
      </c>
    </row>
    <row r="6963" spans="11:15">
      <c r="K6963" s="153" t="s">
        <v>1674</v>
      </c>
      <c r="O6963" s="153" t="s">
        <v>254</v>
      </c>
    </row>
    <row r="6964" spans="11:15">
      <c r="K6964" s="153" t="s">
        <v>1674</v>
      </c>
      <c r="O6964" s="153" t="s">
        <v>258</v>
      </c>
    </row>
    <row r="6965" spans="11:15">
      <c r="K6965" s="153" t="s">
        <v>1674</v>
      </c>
      <c r="O6965" s="153" t="s">
        <v>1967</v>
      </c>
    </row>
    <row r="6966" spans="11:15">
      <c r="K6966" s="153" t="s">
        <v>1674</v>
      </c>
      <c r="O6966" s="153" t="s">
        <v>1968</v>
      </c>
    </row>
    <row r="6967" spans="11:15">
      <c r="K6967" s="153" t="s">
        <v>1674</v>
      </c>
      <c r="O6967" s="153" t="s">
        <v>1969</v>
      </c>
    </row>
    <row r="6968" spans="11:15">
      <c r="K6968" s="153" t="s">
        <v>1674</v>
      </c>
      <c r="O6968" s="153" t="s">
        <v>273</v>
      </c>
    </row>
    <row r="6969" spans="11:15">
      <c r="K6969" s="153" t="s">
        <v>1674</v>
      </c>
      <c r="O6969" s="153" t="s">
        <v>276</v>
      </c>
    </row>
    <row r="6970" spans="11:15">
      <c r="K6970" s="153" t="s">
        <v>1674</v>
      </c>
      <c r="O6970" s="153" t="s">
        <v>280</v>
      </c>
    </row>
    <row r="6971" spans="11:15">
      <c r="K6971" s="153" t="s">
        <v>1674</v>
      </c>
      <c r="O6971" s="153" t="s">
        <v>1970</v>
      </c>
    </row>
    <row r="6972" spans="11:15">
      <c r="K6972" s="153" t="s">
        <v>1674</v>
      </c>
      <c r="O6972" s="153" t="s">
        <v>1971</v>
      </c>
    </row>
    <row r="6973" spans="11:15">
      <c r="K6973" s="153" t="s">
        <v>1674</v>
      </c>
      <c r="O6973" s="153" t="s">
        <v>1972</v>
      </c>
    </row>
    <row r="6974" spans="11:15">
      <c r="K6974" s="153" t="s">
        <v>1674</v>
      </c>
      <c r="O6974" s="153" t="s">
        <v>1973</v>
      </c>
    </row>
    <row r="6975" spans="11:15">
      <c r="K6975" s="153" t="s">
        <v>1674</v>
      </c>
      <c r="O6975" s="153" t="s">
        <v>1974</v>
      </c>
    </row>
    <row r="6976" spans="11:15">
      <c r="K6976" s="153" t="s">
        <v>1674</v>
      </c>
      <c r="O6976" s="153" t="s">
        <v>1975</v>
      </c>
    </row>
    <row r="6977" spans="11:15">
      <c r="K6977" s="153" t="s">
        <v>1674</v>
      </c>
      <c r="O6977" s="153" t="s">
        <v>1976</v>
      </c>
    </row>
    <row r="6978" spans="11:15">
      <c r="K6978" s="153" t="s">
        <v>1674</v>
      </c>
      <c r="O6978" s="153" t="s">
        <v>1977</v>
      </c>
    </row>
    <row r="6979" spans="11:15">
      <c r="K6979" s="153" t="s">
        <v>1674</v>
      </c>
      <c r="O6979" s="153" t="s">
        <v>1978</v>
      </c>
    </row>
    <row r="6980" spans="11:15">
      <c r="K6980" s="153" t="s">
        <v>1674</v>
      </c>
      <c r="O6980" s="153" t="s">
        <v>1979</v>
      </c>
    </row>
    <row r="6981" spans="11:15">
      <c r="K6981" s="153" t="s">
        <v>1674</v>
      </c>
      <c r="O6981" s="153" t="s">
        <v>1980</v>
      </c>
    </row>
    <row r="6982" spans="11:15">
      <c r="K6982" s="153" t="s">
        <v>1674</v>
      </c>
      <c r="O6982" s="153" t="s">
        <v>1981</v>
      </c>
    </row>
    <row r="6983" spans="11:15">
      <c r="K6983" s="153" t="s">
        <v>1674</v>
      </c>
      <c r="O6983" s="153" t="s">
        <v>1982</v>
      </c>
    </row>
    <row r="6984" spans="11:15">
      <c r="K6984" s="153" t="s">
        <v>1674</v>
      </c>
      <c r="O6984" s="153" t="s">
        <v>1983</v>
      </c>
    </row>
    <row r="6985" spans="11:15">
      <c r="K6985" s="153" t="s">
        <v>1674</v>
      </c>
      <c r="O6985" s="153" t="s">
        <v>333</v>
      </c>
    </row>
    <row r="6986" spans="11:15">
      <c r="K6986" s="153" t="s">
        <v>1674</v>
      </c>
      <c r="O6986" s="153" t="s">
        <v>337</v>
      </c>
    </row>
    <row r="6987" spans="11:15">
      <c r="K6987" s="153" t="s">
        <v>1674</v>
      </c>
      <c r="O6987" s="153" t="s">
        <v>1984</v>
      </c>
    </row>
    <row r="6988" spans="11:15">
      <c r="K6988" s="153" t="s">
        <v>1674</v>
      </c>
      <c r="O6988" s="153" t="s">
        <v>1985</v>
      </c>
    </row>
    <row r="6989" spans="11:15">
      <c r="K6989" s="153" t="s">
        <v>1674</v>
      </c>
      <c r="O6989" s="153" t="s">
        <v>1986</v>
      </c>
    </row>
    <row r="6990" spans="11:15">
      <c r="K6990" s="153" t="s">
        <v>1674</v>
      </c>
      <c r="O6990" s="153" t="s">
        <v>351</v>
      </c>
    </row>
    <row r="6991" spans="11:15">
      <c r="K6991" s="153" t="s">
        <v>1674</v>
      </c>
      <c r="O6991" s="153" t="s">
        <v>354</v>
      </c>
    </row>
    <row r="6992" spans="11:15">
      <c r="K6992" s="153" t="s">
        <v>1674</v>
      </c>
      <c r="O6992" s="153" t="s">
        <v>358</v>
      </c>
    </row>
    <row r="6993" spans="11:15">
      <c r="K6993" s="153" t="s">
        <v>1674</v>
      </c>
      <c r="O6993" s="153" t="s">
        <v>1987</v>
      </c>
    </row>
    <row r="6994" spans="11:15">
      <c r="K6994" s="153" t="s">
        <v>1674</v>
      </c>
      <c r="O6994" s="153" t="s">
        <v>1988</v>
      </c>
    </row>
    <row r="6995" spans="11:15">
      <c r="K6995" s="153" t="s">
        <v>1674</v>
      </c>
      <c r="O6995" s="153" t="s">
        <v>1989</v>
      </c>
    </row>
    <row r="6996" spans="11:15">
      <c r="K6996" s="153" t="s">
        <v>1674</v>
      </c>
      <c r="O6996" s="153" t="s">
        <v>1990</v>
      </c>
    </row>
    <row r="6997" spans="11:15">
      <c r="K6997" s="153" t="s">
        <v>1674</v>
      </c>
      <c r="O6997" s="153" t="s">
        <v>375</v>
      </c>
    </row>
    <row r="6998" spans="11:15">
      <c r="K6998" s="153" t="s">
        <v>1674</v>
      </c>
      <c r="O6998" s="153" t="s">
        <v>378</v>
      </c>
    </row>
    <row r="6999" spans="11:15">
      <c r="K6999" s="153" t="s">
        <v>1674</v>
      </c>
      <c r="O6999" s="153" t="s">
        <v>381</v>
      </c>
    </row>
    <row r="7000" spans="11:15">
      <c r="K7000" s="153" t="s">
        <v>1674</v>
      </c>
      <c r="O7000" s="153" t="s">
        <v>384</v>
      </c>
    </row>
    <row r="7001" spans="11:15">
      <c r="K7001" s="153" t="s">
        <v>1674</v>
      </c>
      <c r="O7001" s="153" t="s">
        <v>385</v>
      </c>
    </row>
    <row r="7002" spans="11:15">
      <c r="K7002" s="153" t="s">
        <v>1674</v>
      </c>
      <c r="O7002" s="153" t="s">
        <v>388</v>
      </c>
    </row>
    <row r="7003" spans="11:15">
      <c r="K7003" s="153" t="s">
        <v>1674</v>
      </c>
      <c r="O7003" s="153" t="s">
        <v>391</v>
      </c>
    </row>
    <row r="7004" spans="11:15">
      <c r="K7004" s="153" t="s">
        <v>1674</v>
      </c>
      <c r="O7004" s="153" t="s">
        <v>394</v>
      </c>
    </row>
    <row r="7005" spans="11:15">
      <c r="K7005" s="153" t="s">
        <v>1674</v>
      </c>
      <c r="O7005" s="153" t="s">
        <v>397</v>
      </c>
    </row>
    <row r="7006" spans="11:15">
      <c r="K7006" s="153" t="s">
        <v>1674</v>
      </c>
      <c r="O7006" s="153" t="s">
        <v>400</v>
      </c>
    </row>
    <row r="7007" spans="11:15">
      <c r="K7007" s="153" t="s">
        <v>1674</v>
      </c>
      <c r="O7007" s="153" t="s">
        <v>403</v>
      </c>
    </row>
    <row r="7008" spans="11:15">
      <c r="K7008" s="153" t="s">
        <v>1674</v>
      </c>
      <c r="O7008" s="153" t="s">
        <v>404</v>
      </c>
    </row>
    <row r="7009" spans="10:15">
      <c r="K7009" s="153" t="s">
        <v>1674</v>
      </c>
      <c r="O7009" s="153" t="s">
        <v>407</v>
      </c>
    </row>
    <row r="7010" spans="10:15">
      <c r="K7010" s="153" t="s">
        <v>1674</v>
      </c>
      <c r="O7010" s="153" t="s">
        <v>409</v>
      </c>
    </row>
    <row r="7011" spans="10:15">
      <c r="K7011" s="153" t="s">
        <v>1674</v>
      </c>
      <c r="O7011" s="153" t="s">
        <v>412</v>
      </c>
    </row>
    <row r="7012" spans="10:15">
      <c r="K7012" s="153" t="s">
        <v>1674</v>
      </c>
      <c r="O7012" s="153" t="s">
        <v>413</v>
      </c>
    </row>
    <row r="7013" spans="10:15">
      <c r="K7013" s="153" t="s">
        <v>1674</v>
      </c>
      <c r="O7013" s="153" t="s">
        <v>416</v>
      </c>
    </row>
    <row r="7014" spans="10:15">
      <c r="K7014" s="153" t="s">
        <v>1674</v>
      </c>
      <c r="O7014" s="153" t="s">
        <v>419</v>
      </c>
    </row>
    <row r="7015" spans="10:15">
      <c r="K7015" s="153" t="s">
        <v>1674</v>
      </c>
      <c r="O7015" s="153" t="s">
        <v>422</v>
      </c>
    </row>
    <row r="7016" spans="10:15">
      <c r="K7016" s="153" t="s">
        <v>1674</v>
      </c>
      <c r="O7016" s="153" t="s">
        <v>425</v>
      </c>
    </row>
    <row r="7017" spans="10:15">
      <c r="K7017" s="153" t="s">
        <v>1674</v>
      </c>
      <c r="O7017" s="153" t="s">
        <v>428</v>
      </c>
    </row>
    <row r="7018" spans="10:15">
      <c r="K7018" s="153" t="s">
        <v>1674</v>
      </c>
      <c r="O7018" s="153" t="s">
        <v>431</v>
      </c>
    </row>
    <row r="7019" spans="10:15">
      <c r="K7019" s="153" t="s">
        <v>1674</v>
      </c>
      <c r="O7019" s="153" t="s">
        <v>432</v>
      </c>
    </row>
    <row r="7020" spans="10:15">
      <c r="K7020" s="153" t="s">
        <v>1674</v>
      </c>
      <c r="O7020" s="153" t="s">
        <v>435</v>
      </c>
    </row>
    <row r="7021" spans="10:15">
      <c r="K7021" s="153" t="s">
        <v>1674</v>
      </c>
      <c r="O7021" s="153" t="s">
        <v>438</v>
      </c>
    </row>
    <row r="7022" spans="10:15">
      <c r="K7022" s="153" t="s">
        <v>1674</v>
      </c>
      <c r="O7022" s="153" t="s">
        <v>441</v>
      </c>
    </row>
    <row r="7023" spans="10:15">
      <c r="K7023" s="153" t="s">
        <v>1674</v>
      </c>
      <c r="O7023" s="153" t="s">
        <v>444</v>
      </c>
    </row>
    <row r="7024" spans="10:15">
      <c r="J7024" s="576"/>
      <c r="K7024" s="153" t="s">
        <v>1674</v>
      </c>
      <c r="O7024" s="153" t="s">
        <v>447</v>
      </c>
    </row>
    <row r="7025" spans="10:15">
      <c r="J7025" s="576"/>
      <c r="K7025" s="153" t="s">
        <v>1674</v>
      </c>
      <c r="O7025" s="153" t="s">
        <v>450</v>
      </c>
    </row>
    <row r="7026" spans="10:15">
      <c r="J7026" s="576"/>
      <c r="K7026" s="153" t="s">
        <v>1674</v>
      </c>
      <c r="O7026" s="153" t="s">
        <v>451</v>
      </c>
    </row>
    <row r="7027" spans="10:15">
      <c r="J7027" s="576"/>
      <c r="K7027" s="153" t="s">
        <v>1674</v>
      </c>
      <c r="O7027" s="153" t="s">
        <v>454</v>
      </c>
    </row>
    <row r="7028" spans="10:15">
      <c r="J7028" s="576"/>
      <c r="K7028" s="153" t="s">
        <v>1674</v>
      </c>
      <c r="O7028" s="153" t="s">
        <v>457</v>
      </c>
    </row>
    <row r="7029" spans="10:15">
      <c r="J7029" s="576"/>
      <c r="K7029" s="153" t="s">
        <v>1674</v>
      </c>
      <c r="O7029" s="153" t="s">
        <v>460</v>
      </c>
    </row>
    <row r="7030" spans="10:15">
      <c r="J7030" s="576"/>
      <c r="K7030" s="153" t="s">
        <v>1674</v>
      </c>
      <c r="O7030" s="153" t="s">
        <v>461</v>
      </c>
    </row>
    <row r="7031" spans="10:15">
      <c r="J7031" s="576"/>
      <c r="K7031" s="153" t="s">
        <v>1674</v>
      </c>
      <c r="O7031" s="153" t="s">
        <v>464</v>
      </c>
    </row>
    <row r="7032" spans="10:15">
      <c r="J7032" s="576"/>
      <c r="K7032" s="153" t="s">
        <v>1674</v>
      </c>
      <c r="O7032" s="153" t="s">
        <v>467</v>
      </c>
    </row>
    <row r="7033" spans="10:15">
      <c r="J7033" s="576"/>
      <c r="K7033" s="153" t="s">
        <v>1674</v>
      </c>
      <c r="O7033" s="153" t="s">
        <v>469</v>
      </c>
    </row>
    <row r="7034" spans="10:15">
      <c r="J7034" s="576"/>
      <c r="K7034" s="153" t="s">
        <v>1674</v>
      </c>
      <c r="O7034" s="153" t="s">
        <v>471</v>
      </c>
    </row>
    <row r="7035" spans="10:15">
      <c r="J7035" s="576"/>
      <c r="K7035" s="153" t="s">
        <v>1674</v>
      </c>
      <c r="O7035" s="153" t="s">
        <v>1285</v>
      </c>
    </row>
    <row r="7036" spans="10:15">
      <c r="J7036" s="576"/>
      <c r="K7036" s="153" t="s">
        <v>1674</v>
      </c>
      <c r="O7036" s="153" t="s">
        <v>474</v>
      </c>
    </row>
    <row r="7037" spans="10:15">
      <c r="J7037" s="576"/>
      <c r="K7037" s="153" t="s">
        <v>1674</v>
      </c>
      <c r="O7037" s="153" t="s">
        <v>475</v>
      </c>
    </row>
    <row r="7038" spans="10:15">
      <c r="J7038" s="576"/>
      <c r="K7038" s="153" t="s">
        <v>1674</v>
      </c>
      <c r="O7038" s="153" t="s">
        <v>477</v>
      </c>
    </row>
    <row r="7039" spans="10:15">
      <c r="J7039" s="576"/>
      <c r="K7039" s="153" t="s">
        <v>1674</v>
      </c>
      <c r="O7039" s="153" t="s">
        <v>479</v>
      </c>
    </row>
    <row r="7040" spans="10:15">
      <c r="K7040" s="153" t="s">
        <v>1674</v>
      </c>
      <c r="O7040" s="153" t="s">
        <v>481</v>
      </c>
    </row>
    <row r="7041" spans="11:15">
      <c r="K7041" s="153" t="s">
        <v>1674</v>
      </c>
      <c r="O7041" s="153" t="s">
        <v>483</v>
      </c>
    </row>
    <row r="7042" spans="11:15">
      <c r="K7042" s="153" t="s">
        <v>1674</v>
      </c>
      <c r="O7042" s="153" t="s">
        <v>485</v>
      </c>
    </row>
    <row r="7043" spans="11:15">
      <c r="K7043" s="153" t="s">
        <v>1674</v>
      </c>
      <c r="O7043" s="153" t="s">
        <v>487</v>
      </c>
    </row>
    <row r="7044" spans="11:15">
      <c r="K7044" s="153" t="s">
        <v>1674</v>
      </c>
      <c r="O7044" s="153" t="s">
        <v>488</v>
      </c>
    </row>
    <row r="7045" spans="11:15">
      <c r="K7045" s="153" t="s">
        <v>1674</v>
      </c>
      <c r="O7045" s="153" t="s">
        <v>490</v>
      </c>
    </row>
    <row r="7046" spans="11:15">
      <c r="K7046" s="153" t="s">
        <v>1674</v>
      </c>
      <c r="O7046" s="153" t="s">
        <v>492</v>
      </c>
    </row>
    <row r="7047" spans="11:15">
      <c r="K7047" s="153" t="s">
        <v>1674</v>
      </c>
      <c r="O7047" s="153" t="s">
        <v>494</v>
      </c>
    </row>
    <row r="7048" spans="11:15">
      <c r="K7048" s="153" t="s">
        <v>1674</v>
      </c>
      <c r="O7048" s="153" t="s">
        <v>495</v>
      </c>
    </row>
    <row r="7049" spans="11:15">
      <c r="K7049" s="153" t="s">
        <v>1674</v>
      </c>
      <c r="O7049" s="153" t="s">
        <v>497</v>
      </c>
    </row>
    <row r="7050" spans="11:15">
      <c r="K7050" s="153" t="s">
        <v>1674</v>
      </c>
      <c r="O7050" s="153" t="s">
        <v>499</v>
      </c>
    </row>
    <row r="7051" spans="11:15">
      <c r="K7051" s="153" t="s">
        <v>1674</v>
      </c>
      <c r="O7051" s="153" t="s">
        <v>502</v>
      </c>
    </row>
    <row r="7052" spans="11:15">
      <c r="K7052" s="153" t="s">
        <v>1674</v>
      </c>
      <c r="O7052" s="153" t="s">
        <v>505</v>
      </c>
    </row>
    <row r="7053" spans="11:15">
      <c r="K7053" s="153" t="s">
        <v>1674</v>
      </c>
      <c r="O7053" s="153" t="s">
        <v>1344</v>
      </c>
    </row>
    <row r="7054" spans="11:15">
      <c r="K7054" s="153" t="s">
        <v>1674</v>
      </c>
      <c r="O7054" s="153" t="s">
        <v>510</v>
      </c>
    </row>
    <row r="7055" spans="11:15">
      <c r="K7055" s="153" t="s">
        <v>1674</v>
      </c>
      <c r="O7055" s="153" t="s">
        <v>511</v>
      </c>
    </row>
    <row r="7056" spans="11:15">
      <c r="K7056" s="153" t="s">
        <v>1674</v>
      </c>
      <c r="O7056" s="153" t="s">
        <v>514</v>
      </c>
    </row>
    <row r="7057" spans="11:15">
      <c r="K7057" s="153" t="s">
        <v>1674</v>
      </c>
      <c r="O7057" s="153" t="s">
        <v>517</v>
      </c>
    </row>
    <row r="7058" spans="11:15">
      <c r="K7058" s="153" t="s">
        <v>1674</v>
      </c>
      <c r="O7058" s="153" t="s">
        <v>520</v>
      </c>
    </row>
    <row r="7059" spans="11:15">
      <c r="K7059" s="153" t="s">
        <v>1674</v>
      </c>
      <c r="O7059" s="153" t="s">
        <v>523</v>
      </c>
    </row>
    <row r="7060" spans="11:15">
      <c r="K7060" s="153" t="s">
        <v>1674</v>
      </c>
      <c r="O7060" s="153" t="s">
        <v>526</v>
      </c>
    </row>
    <row r="7061" spans="11:15">
      <c r="K7061" s="153" t="s">
        <v>1674</v>
      </c>
      <c r="O7061" s="153" t="s">
        <v>529</v>
      </c>
    </row>
    <row r="7062" spans="11:15">
      <c r="K7062" s="153" t="s">
        <v>1674</v>
      </c>
      <c r="O7062" s="153" t="s">
        <v>530</v>
      </c>
    </row>
    <row r="7063" spans="11:15">
      <c r="K7063" s="153" t="s">
        <v>1674</v>
      </c>
      <c r="O7063" s="153" t="s">
        <v>533</v>
      </c>
    </row>
    <row r="7064" spans="11:15">
      <c r="K7064" s="153" t="s">
        <v>1674</v>
      </c>
      <c r="O7064" s="153" t="s">
        <v>534</v>
      </c>
    </row>
    <row r="7065" spans="11:15">
      <c r="K7065" s="153" t="s">
        <v>1674</v>
      </c>
      <c r="O7065" s="153" t="s">
        <v>535</v>
      </c>
    </row>
    <row r="7066" spans="11:15">
      <c r="K7066" s="153" t="s">
        <v>1674</v>
      </c>
      <c r="O7066" s="153" t="s">
        <v>536</v>
      </c>
    </row>
    <row r="7067" spans="11:15">
      <c r="K7067" s="153" t="s">
        <v>1674</v>
      </c>
      <c r="O7067" s="153" t="s">
        <v>539</v>
      </c>
    </row>
    <row r="7068" spans="11:15">
      <c r="K7068" s="153" t="s">
        <v>1674</v>
      </c>
      <c r="O7068" s="153" t="s">
        <v>542</v>
      </c>
    </row>
    <row r="7069" spans="11:15">
      <c r="K7069" s="153" t="s">
        <v>1674</v>
      </c>
      <c r="O7069" s="153" t="s">
        <v>545</v>
      </c>
    </row>
    <row r="7070" spans="11:15">
      <c r="K7070" s="153" t="s">
        <v>1674</v>
      </c>
      <c r="O7070" s="153" t="s">
        <v>548</v>
      </c>
    </row>
    <row r="7071" spans="11:15">
      <c r="K7071" s="153" t="s">
        <v>1674</v>
      </c>
      <c r="O7071" s="153" t="s">
        <v>1374</v>
      </c>
    </row>
    <row r="7072" spans="11:15">
      <c r="K7072" s="153" t="s">
        <v>1674</v>
      </c>
      <c r="O7072" s="153" t="s">
        <v>553</v>
      </c>
    </row>
    <row r="7073" spans="11:15">
      <c r="K7073" s="153" t="s">
        <v>1674</v>
      </c>
      <c r="O7073" s="153" t="s">
        <v>554</v>
      </c>
    </row>
    <row r="7074" spans="11:15">
      <c r="K7074" s="153" t="s">
        <v>1674</v>
      </c>
      <c r="O7074" s="153" t="s">
        <v>557</v>
      </c>
    </row>
    <row r="7075" spans="11:15">
      <c r="K7075" s="153" t="s">
        <v>1674</v>
      </c>
      <c r="O7075" s="153" t="s">
        <v>560</v>
      </c>
    </row>
    <row r="7076" spans="11:15">
      <c r="K7076" s="153" t="s">
        <v>1674</v>
      </c>
      <c r="O7076" s="153" t="s">
        <v>563</v>
      </c>
    </row>
    <row r="7077" spans="11:15">
      <c r="K7077" s="153" t="s">
        <v>1674</v>
      </c>
      <c r="O7077" s="153" t="s">
        <v>566</v>
      </c>
    </row>
    <row r="7078" spans="11:15">
      <c r="K7078" s="153" t="s">
        <v>1674</v>
      </c>
      <c r="O7078" s="153" t="s">
        <v>569</v>
      </c>
    </row>
    <row r="7079" spans="11:15">
      <c r="K7079" s="153" t="s">
        <v>1674</v>
      </c>
      <c r="O7079" s="153" t="s">
        <v>572</v>
      </c>
    </row>
    <row r="7080" spans="11:15">
      <c r="K7080" s="153" t="s">
        <v>1674</v>
      </c>
      <c r="O7080" s="153" t="s">
        <v>573</v>
      </c>
    </row>
    <row r="7081" spans="11:15">
      <c r="K7081" s="153" t="s">
        <v>1674</v>
      </c>
      <c r="O7081" s="153" t="s">
        <v>576</v>
      </c>
    </row>
    <row r="7082" spans="11:15">
      <c r="K7082" s="153" t="s">
        <v>1674</v>
      </c>
      <c r="O7082" s="153" t="s">
        <v>577</v>
      </c>
    </row>
    <row r="7083" spans="11:15">
      <c r="K7083" s="153" t="s">
        <v>1674</v>
      </c>
      <c r="O7083" s="153" t="s">
        <v>578</v>
      </c>
    </row>
    <row r="7084" spans="11:15">
      <c r="K7084" s="153" t="s">
        <v>1674</v>
      </c>
      <c r="O7084" s="153" t="s">
        <v>579</v>
      </c>
    </row>
    <row r="7085" spans="11:15">
      <c r="K7085" s="153" t="s">
        <v>1674</v>
      </c>
      <c r="O7085" s="153" t="s">
        <v>582</v>
      </c>
    </row>
    <row r="7086" spans="11:15">
      <c r="K7086" s="153" t="s">
        <v>1674</v>
      </c>
      <c r="O7086" s="153" t="s">
        <v>585</v>
      </c>
    </row>
    <row r="7087" spans="11:15">
      <c r="K7087" s="153" t="s">
        <v>1674</v>
      </c>
      <c r="O7087" s="153" t="s">
        <v>588</v>
      </c>
    </row>
    <row r="7088" spans="11:15">
      <c r="K7088" s="153" t="s">
        <v>1674</v>
      </c>
      <c r="O7088" s="153" t="s">
        <v>591</v>
      </c>
    </row>
    <row r="7089" spans="11:15">
      <c r="K7089" s="153" t="s">
        <v>1674</v>
      </c>
      <c r="O7089" s="153" t="s">
        <v>1430</v>
      </c>
    </row>
    <row r="7090" spans="11:15">
      <c r="K7090" s="153" t="s">
        <v>1674</v>
      </c>
      <c r="O7090" s="153" t="s">
        <v>596</v>
      </c>
    </row>
    <row r="7091" spans="11:15">
      <c r="K7091" s="153" t="s">
        <v>1674</v>
      </c>
      <c r="O7091" s="153" t="s">
        <v>597</v>
      </c>
    </row>
    <row r="7092" spans="11:15">
      <c r="K7092" s="153" t="s">
        <v>1674</v>
      </c>
      <c r="O7092" s="153" t="s">
        <v>600</v>
      </c>
    </row>
    <row r="7093" spans="11:15">
      <c r="K7093" s="153" t="s">
        <v>1674</v>
      </c>
      <c r="O7093" s="153" t="s">
        <v>603</v>
      </c>
    </row>
    <row r="7094" spans="11:15">
      <c r="K7094" s="153" t="s">
        <v>1674</v>
      </c>
      <c r="O7094" s="153" t="s">
        <v>606</v>
      </c>
    </row>
    <row r="7095" spans="11:15">
      <c r="K7095" s="153" t="s">
        <v>1674</v>
      </c>
      <c r="O7095" s="153" t="s">
        <v>609</v>
      </c>
    </row>
    <row r="7096" spans="11:15">
      <c r="K7096" s="153" t="s">
        <v>1674</v>
      </c>
      <c r="O7096" s="153" t="s">
        <v>612</v>
      </c>
    </row>
    <row r="7097" spans="11:15">
      <c r="K7097" s="153" t="s">
        <v>1674</v>
      </c>
      <c r="O7097" s="153" t="s">
        <v>615</v>
      </c>
    </row>
    <row r="7098" spans="11:15">
      <c r="K7098" s="153" t="s">
        <v>1674</v>
      </c>
      <c r="O7098" s="153" t="s">
        <v>616</v>
      </c>
    </row>
    <row r="7099" spans="11:15">
      <c r="K7099" s="153" t="s">
        <v>1674</v>
      </c>
      <c r="O7099" s="153" t="s">
        <v>619</v>
      </c>
    </row>
    <row r="7100" spans="11:15">
      <c r="K7100" s="153" t="s">
        <v>1674</v>
      </c>
      <c r="O7100" s="153" t="s">
        <v>620</v>
      </c>
    </row>
    <row r="7101" spans="11:15">
      <c r="K7101" s="153" t="s">
        <v>1674</v>
      </c>
      <c r="O7101" s="153" t="s">
        <v>622</v>
      </c>
    </row>
    <row r="7102" spans="11:15">
      <c r="K7102" s="153" t="s">
        <v>1674</v>
      </c>
      <c r="O7102" s="153" t="s">
        <v>623</v>
      </c>
    </row>
    <row r="7103" spans="11:15">
      <c r="K7103" s="153" t="s">
        <v>1674</v>
      </c>
      <c r="O7103" s="153" t="s">
        <v>626</v>
      </c>
    </row>
    <row r="7104" spans="11:15">
      <c r="K7104" s="153" t="s">
        <v>1674</v>
      </c>
      <c r="O7104" s="153" t="s">
        <v>629</v>
      </c>
    </row>
    <row r="7105" spans="11:15">
      <c r="K7105" s="153" t="s">
        <v>1674</v>
      </c>
      <c r="O7105" s="153" t="s">
        <v>632</v>
      </c>
    </row>
    <row r="7106" spans="11:15">
      <c r="K7106" s="153" t="s">
        <v>1674</v>
      </c>
      <c r="O7106" s="153" t="s">
        <v>635</v>
      </c>
    </row>
    <row r="7107" spans="11:15">
      <c r="K7107" s="153" t="s">
        <v>1674</v>
      </c>
      <c r="O7107" s="153" t="s">
        <v>638</v>
      </c>
    </row>
    <row r="7108" spans="11:15">
      <c r="K7108" s="153" t="s">
        <v>1674</v>
      </c>
      <c r="O7108" s="153" t="s">
        <v>641</v>
      </c>
    </row>
    <row r="7109" spans="11:15">
      <c r="K7109" s="153" t="s">
        <v>1674</v>
      </c>
      <c r="O7109" s="153" t="s">
        <v>642</v>
      </c>
    </row>
    <row r="7110" spans="11:15">
      <c r="K7110" s="153" t="s">
        <v>1674</v>
      </c>
      <c r="O7110" s="153" t="s">
        <v>645</v>
      </c>
    </row>
    <row r="7111" spans="11:15">
      <c r="K7111" s="153" t="s">
        <v>1674</v>
      </c>
      <c r="O7111" s="153" t="s">
        <v>648</v>
      </c>
    </row>
    <row r="7112" spans="11:15">
      <c r="K7112" s="153" t="s">
        <v>1674</v>
      </c>
      <c r="O7112" s="153" t="s">
        <v>651</v>
      </c>
    </row>
    <row r="7113" spans="11:15">
      <c r="K7113" s="153" t="s">
        <v>1674</v>
      </c>
      <c r="O7113" s="153" t="s">
        <v>654</v>
      </c>
    </row>
    <row r="7114" spans="11:15">
      <c r="K7114" s="153" t="s">
        <v>1674</v>
      </c>
      <c r="O7114" s="153" t="s">
        <v>657</v>
      </c>
    </row>
    <row r="7115" spans="11:15">
      <c r="K7115" s="153" t="s">
        <v>1674</v>
      </c>
      <c r="O7115" s="153" t="s">
        <v>660</v>
      </c>
    </row>
    <row r="7116" spans="11:15">
      <c r="K7116" s="153" t="s">
        <v>1674</v>
      </c>
      <c r="O7116" s="153" t="s">
        <v>661</v>
      </c>
    </row>
    <row r="7117" spans="11:15">
      <c r="K7117" s="153" t="s">
        <v>1674</v>
      </c>
      <c r="O7117" s="153" t="s">
        <v>664</v>
      </c>
    </row>
    <row r="7118" spans="11:15">
      <c r="K7118" s="153" t="s">
        <v>1674</v>
      </c>
      <c r="O7118" s="153" t="s">
        <v>667</v>
      </c>
    </row>
    <row r="7119" spans="11:15">
      <c r="K7119" s="153" t="s">
        <v>1674</v>
      </c>
      <c r="O7119" s="153" t="s">
        <v>668</v>
      </c>
    </row>
    <row r="7120" spans="11:15">
      <c r="K7120" s="153" t="s">
        <v>1674</v>
      </c>
      <c r="O7120" s="153" t="s">
        <v>671</v>
      </c>
    </row>
    <row r="7121" spans="11:15">
      <c r="K7121" s="153" t="s">
        <v>1674</v>
      </c>
      <c r="O7121" s="153" t="s">
        <v>672</v>
      </c>
    </row>
    <row r="7122" spans="11:15">
      <c r="K7122" s="153" t="s">
        <v>1674</v>
      </c>
      <c r="O7122" s="153" t="s">
        <v>673</v>
      </c>
    </row>
    <row r="7123" spans="11:15">
      <c r="K7123" s="153" t="s">
        <v>1674</v>
      </c>
      <c r="O7123" s="153" t="s">
        <v>676</v>
      </c>
    </row>
    <row r="7124" spans="11:15">
      <c r="K7124" s="153" t="s">
        <v>1674</v>
      </c>
      <c r="O7124" s="153" t="s">
        <v>679</v>
      </c>
    </row>
    <row r="7125" spans="11:15">
      <c r="K7125" s="153" t="s">
        <v>1674</v>
      </c>
      <c r="O7125" s="153" t="s">
        <v>682</v>
      </c>
    </row>
    <row r="7126" spans="11:15">
      <c r="K7126" s="153" t="s">
        <v>1674</v>
      </c>
      <c r="O7126" s="153" t="s">
        <v>685</v>
      </c>
    </row>
    <row r="7127" spans="11:15">
      <c r="K7127" s="153" t="s">
        <v>1674</v>
      </c>
      <c r="O7127" s="153" t="s">
        <v>688</v>
      </c>
    </row>
    <row r="7128" spans="11:15">
      <c r="K7128" s="153" t="s">
        <v>1674</v>
      </c>
      <c r="O7128" s="153" t="s">
        <v>691</v>
      </c>
    </row>
    <row r="7129" spans="11:15">
      <c r="K7129" s="153" t="s">
        <v>1674</v>
      </c>
      <c r="O7129" s="153" t="s">
        <v>692</v>
      </c>
    </row>
    <row r="7130" spans="11:15">
      <c r="K7130" s="153" t="s">
        <v>1674</v>
      </c>
      <c r="O7130" s="153" t="s">
        <v>695</v>
      </c>
    </row>
    <row r="7131" spans="11:15">
      <c r="K7131" s="153" t="s">
        <v>1674</v>
      </c>
      <c r="O7131" s="153" t="s">
        <v>698</v>
      </c>
    </row>
    <row r="7132" spans="11:15">
      <c r="K7132" s="153" t="s">
        <v>1674</v>
      </c>
      <c r="O7132" s="153" t="s">
        <v>701</v>
      </c>
    </row>
    <row r="7133" spans="11:15">
      <c r="K7133" s="153" t="s">
        <v>1674</v>
      </c>
      <c r="O7133" s="153" t="s">
        <v>704</v>
      </c>
    </row>
    <row r="7134" spans="11:15">
      <c r="K7134" s="153" t="s">
        <v>1674</v>
      </c>
      <c r="O7134" s="153" t="s">
        <v>707</v>
      </c>
    </row>
    <row r="7135" spans="11:15">
      <c r="K7135" s="153" t="s">
        <v>1674</v>
      </c>
      <c r="O7135" s="153" t="s">
        <v>710</v>
      </c>
    </row>
    <row r="7136" spans="11:15">
      <c r="K7136" s="153" t="s">
        <v>1674</v>
      </c>
      <c r="O7136" s="153" t="s">
        <v>711</v>
      </c>
    </row>
    <row r="7137" spans="11:15">
      <c r="K7137" s="153" t="s">
        <v>1674</v>
      </c>
      <c r="O7137" s="153" t="s">
        <v>714</v>
      </c>
    </row>
    <row r="7138" spans="11:15">
      <c r="K7138" s="153" t="s">
        <v>1674</v>
      </c>
      <c r="O7138" s="153" t="s">
        <v>717</v>
      </c>
    </row>
    <row r="7139" spans="11:15">
      <c r="K7139" s="153" t="s">
        <v>1674</v>
      </c>
      <c r="O7139" s="153" t="s">
        <v>718</v>
      </c>
    </row>
    <row r="7140" spans="11:15">
      <c r="K7140" s="153" t="s">
        <v>1674</v>
      </c>
      <c r="O7140" s="153" t="s">
        <v>721</v>
      </c>
    </row>
    <row r="7141" spans="11:15">
      <c r="K7141" s="153" t="s">
        <v>1674</v>
      </c>
      <c r="O7141" s="153" t="s">
        <v>722</v>
      </c>
    </row>
    <row r="7142" spans="11:15">
      <c r="K7142" s="153" t="s">
        <v>1674</v>
      </c>
      <c r="O7142" s="153" t="s">
        <v>723</v>
      </c>
    </row>
    <row r="7143" spans="11:15">
      <c r="K7143" s="153" t="s">
        <v>1674</v>
      </c>
      <c r="O7143" s="153" t="s">
        <v>726</v>
      </c>
    </row>
    <row r="7144" spans="11:15">
      <c r="K7144" s="153" t="s">
        <v>1674</v>
      </c>
      <c r="O7144" s="153" t="s">
        <v>729</v>
      </c>
    </row>
    <row r="7145" spans="11:15">
      <c r="K7145" s="153" t="s">
        <v>1674</v>
      </c>
      <c r="O7145" s="153" t="s">
        <v>732</v>
      </c>
    </row>
    <row r="7146" spans="11:15">
      <c r="K7146" s="153" t="s">
        <v>1674</v>
      </c>
      <c r="O7146" s="153" t="s">
        <v>735</v>
      </c>
    </row>
    <row r="7147" spans="11:15">
      <c r="K7147" s="153" t="s">
        <v>1674</v>
      </c>
      <c r="O7147" s="153" t="s">
        <v>738</v>
      </c>
    </row>
    <row r="7148" spans="11:15">
      <c r="K7148" s="153" t="s">
        <v>1674</v>
      </c>
      <c r="O7148" s="153" t="s">
        <v>741</v>
      </c>
    </row>
    <row r="7149" spans="11:15">
      <c r="K7149" s="153" t="s">
        <v>1674</v>
      </c>
      <c r="O7149" s="153" t="s">
        <v>742</v>
      </c>
    </row>
    <row r="7150" spans="11:15">
      <c r="K7150" s="153" t="s">
        <v>1674</v>
      </c>
      <c r="O7150" s="153" t="s">
        <v>745</v>
      </c>
    </row>
    <row r="7151" spans="11:15">
      <c r="K7151" s="153" t="s">
        <v>1674</v>
      </c>
      <c r="O7151" s="153" t="s">
        <v>748</v>
      </c>
    </row>
    <row r="7152" spans="11:15">
      <c r="K7152" s="153" t="s">
        <v>1674</v>
      </c>
      <c r="O7152" s="153" t="s">
        <v>751</v>
      </c>
    </row>
    <row r="7153" spans="11:15">
      <c r="K7153" s="153" t="s">
        <v>1674</v>
      </c>
      <c r="O7153" s="153" t="s">
        <v>754</v>
      </c>
    </row>
    <row r="7154" spans="11:15">
      <c r="K7154" s="153" t="s">
        <v>1674</v>
      </c>
      <c r="O7154" s="153" t="s">
        <v>757</v>
      </c>
    </row>
    <row r="7155" spans="11:15">
      <c r="K7155" s="153" t="s">
        <v>1674</v>
      </c>
      <c r="O7155" s="153" t="s">
        <v>0</v>
      </c>
    </row>
    <row r="7156" spans="11:15">
      <c r="K7156" s="153" t="s">
        <v>1674</v>
      </c>
      <c r="O7156" s="153" t="s">
        <v>1</v>
      </c>
    </row>
    <row r="7157" spans="11:15">
      <c r="K7157" s="153" t="s">
        <v>1674</v>
      </c>
      <c r="O7157" s="153" t="s">
        <v>4</v>
      </c>
    </row>
    <row r="7158" spans="11:15">
      <c r="K7158" s="153" t="s">
        <v>1674</v>
      </c>
      <c r="O7158" s="153" t="s">
        <v>7</v>
      </c>
    </row>
    <row r="7159" spans="11:15">
      <c r="K7159" s="153" t="s">
        <v>1674</v>
      </c>
      <c r="O7159" s="153" t="s">
        <v>8</v>
      </c>
    </row>
    <row r="7160" spans="11:15">
      <c r="K7160" s="153" t="s">
        <v>1674</v>
      </c>
      <c r="O7160" s="153" t="s">
        <v>11</v>
      </c>
    </row>
    <row r="7161" spans="11:15">
      <c r="K7161" s="153" t="s">
        <v>1674</v>
      </c>
      <c r="O7161" s="153" t="s">
        <v>12</v>
      </c>
    </row>
    <row r="7162" spans="11:15">
      <c r="K7162" s="153" t="s">
        <v>1674</v>
      </c>
      <c r="O7162" s="153" t="s">
        <v>13</v>
      </c>
    </row>
    <row r="7163" spans="11:15">
      <c r="K7163" s="153" t="s">
        <v>1674</v>
      </c>
      <c r="O7163" s="153" t="s">
        <v>16</v>
      </c>
    </row>
    <row r="7164" spans="11:15">
      <c r="K7164" s="153" t="s">
        <v>1674</v>
      </c>
      <c r="O7164" s="153" t="s">
        <v>19</v>
      </c>
    </row>
    <row r="7165" spans="11:15">
      <c r="K7165" s="153" t="s">
        <v>1674</v>
      </c>
      <c r="O7165" s="153" t="s">
        <v>20</v>
      </c>
    </row>
    <row r="7166" spans="11:15">
      <c r="K7166" s="153" t="s">
        <v>1674</v>
      </c>
      <c r="O7166" s="153" t="s">
        <v>23</v>
      </c>
    </row>
    <row r="7167" spans="11:15">
      <c r="K7167" s="153" t="s">
        <v>1674</v>
      </c>
      <c r="O7167" s="153" t="s">
        <v>25</v>
      </c>
    </row>
    <row r="7168" spans="11:15">
      <c r="K7168" s="153" t="s">
        <v>1674</v>
      </c>
      <c r="O7168" s="153" t="s">
        <v>27</v>
      </c>
    </row>
    <row r="7169" spans="11:15">
      <c r="K7169" s="153" t="s">
        <v>1674</v>
      </c>
      <c r="O7169" s="153" t="s">
        <v>29</v>
      </c>
    </row>
    <row r="7170" spans="11:15">
      <c r="K7170" s="153" t="s">
        <v>1674</v>
      </c>
      <c r="O7170" s="153" t="s">
        <v>31</v>
      </c>
    </row>
    <row r="7171" spans="11:15">
      <c r="K7171" s="153" t="s">
        <v>1674</v>
      </c>
      <c r="O7171" s="153" t="s">
        <v>32</v>
      </c>
    </row>
    <row r="7172" spans="11:15">
      <c r="K7172" s="153" t="s">
        <v>1674</v>
      </c>
      <c r="O7172" s="153" t="s">
        <v>34</v>
      </c>
    </row>
    <row r="7173" spans="11:15">
      <c r="K7173" s="153" t="s">
        <v>1674</v>
      </c>
      <c r="O7173" s="153" t="s">
        <v>36</v>
      </c>
    </row>
    <row r="7174" spans="11:15">
      <c r="K7174" s="153" t="s">
        <v>1674</v>
      </c>
      <c r="O7174" s="153" t="s">
        <v>38</v>
      </c>
    </row>
    <row r="7175" spans="11:15">
      <c r="K7175" s="153" t="s">
        <v>1674</v>
      </c>
      <c r="O7175" s="153" t="s">
        <v>40</v>
      </c>
    </row>
    <row r="7176" spans="11:15">
      <c r="K7176" s="153" t="s">
        <v>1674</v>
      </c>
      <c r="O7176" s="153" t="s">
        <v>42</v>
      </c>
    </row>
    <row r="7177" spans="11:15">
      <c r="K7177" s="153" t="s">
        <v>1674</v>
      </c>
      <c r="O7177" s="153" t="s">
        <v>44</v>
      </c>
    </row>
    <row r="7178" spans="11:15">
      <c r="K7178" s="153" t="s">
        <v>1674</v>
      </c>
      <c r="O7178" s="153" t="s">
        <v>45</v>
      </c>
    </row>
    <row r="7179" spans="11:15">
      <c r="K7179" s="153" t="s">
        <v>1674</v>
      </c>
      <c r="O7179" s="153" t="s">
        <v>47</v>
      </c>
    </row>
    <row r="7180" spans="11:15">
      <c r="K7180" s="153" t="s">
        <v>1674</v>
      </c>
      <c r="O7180" s="153" t="s">
        <v>49</v>
      </c>
    </row>
    <row r="7181" spans="11:15">
      <c r="K7181" s="153" t="s">
        <v>1674</v>
      </c>
      <c r="O7181" s="153" t="s">
        <v>51</v>
      </c>
    </row>
    <row r="7182" spans="11:15">
      <c r="K7182" s="153" t="s">
        <v>1674</v>
      </c>
      <c r="O7182" s="153" t="s">
        <v>53</v>
      </c>
    </row>
    <row r="7183" spans="11:15">
      <c r="K7183" s="153" t="s">
        <v>1674</v>
      </c>
      <c r="O7183" s="153" t="s">
        <v>55</v>
      </c>
    </row>
    <row r="7184" spans="11:15">
      <c r="K7184" s="153" t="s">
        <v>1674</v>
      </c>
      <c r="O7184" s="153" t="s">
        <v>56</v>
      </c>
    </row>
    <row r="7185" spans="10:15">
      <c r="K7185" s="153" t="s">
        <v>1674</v>
      </c>
      <c r="O7185" s="153" t="s">
        <v>58</v>
      </c>
    </row>
    <row r="7186" spans="10:15">
      <c r="K7186" s="153" t="s">
        <v>1674</v>
      </c>
      <c r="O7186" s="153" t="s">
        <v>60</v>
      </c>
    </row>
    <row r="7187" spans="10:15">
      <c r="O7187" s="153" t="s">
        <v>812</v>
      </c>
    </row>
    <row r="7188" spans="10:15">
      <c r="J7188" s="578"/>
      <c r="O7188" s="153" t="s">
        <v>815</v>
      </c>
    </row>
    <row r="7189" spans="10:15">
      <c r="O7189" s="153" t="s">
        <v>818</v>
      </c>
    </row>
    <row r="7190" spans="10:15">
      <c r="K7190" s="153" t="s">
        <v>1674</v>
      </c>
      <c r="O7190" s="153" t="s">
        <v>824</v>
      </c>
    </row>
    <row r="7191" spans="10:15">
      <c r="K7191" s="153" t="s">
        <v>1674</v>
      </c>
      <c r="O7191" s="153" t="s">
        <v>829</v>
      </c>
    </row>
    <row r="7192" spans="10:15">
      <c r="K7192" s="153" t="s">
        <v>1674</v>
      </c>
      <c r="O7192" s="153" t="s">
        <v>833</v>
      </c>
    </row>
    <row r="7193" spans="10:15">
      <c r="K7193" s="153" t="s">
        <v>1579</v>
      </c>
      <c r="O7193" s="153" t="s">
        <v>837</v>
      </c>
    </row>
    <row r="7194" spans="10:15">
      <c r="K7194" s="153" t="s">
        <v>1674</v>
      </c>
      <c r="O7194" s="153" t="s">
        <v>842</v>
      </c>
    </row>
    <row r="7195" spans="10:15">
      <c r="K7195" s="153" t="s">
        <v>1674</v>
      </c>
      <c r="O7195" s="153" t="s">
        <v>846</v>
      </c>
    </row>
    <row r="7196" spans="10:15">
      <c r="K7196" s="153" t="s">
        <v>1674</v>
      </c>
      <c r="O7196" s="153" t="s">
        <v>850</v>
      </c>
    </row>
    <row r="7197" spans="10:15">
      <c r="K7197" s="153" t="s">
        <v>1579</v>
      </c>
      <c r="O7197" s="153" t="s">
        <v>854</v>
      </c>
    </row>
    <row r="7198" spans="10:15">
      <c r="K7198" s="153" t="s">
        <v>1674</v>
      </c>
      <c r="O7198" s="153" t="s">
        <v>858</v>
      </c>
    </row>
    <row r="7199" spans="10:15">
      <c r="K7199" s="153" t="s">
        <v>1674</v>
      </c>
      <c r="O7199" s="153" t="s">
        <v>862</v>
      </c>
    </row>
    <row r="7200" spans="10:15">
      <c r="K7200" s="153" t="s">
        <v>1674</v>
      </c>
      <c r="O7200" s="153" t="s">
        <v>866</v>
      </c>
    </row>
    <row r="7201" spans="11:15">
      <c r="K7201" s="153" t="s">
        <v>1579</v>
      </c>
      <c r="O7201" s="153" t="s">
        <v>870</v>
      </c>
    </row>
    <row r="7202" spans="11:15">
      <c r="K7202" s="153" t="s">
        <v>1674</v>
      </c>
      <c r="O7202" s="153" t="s">
        <v>873</v>
      </c>
    </row>
    <row r="7203" spans="11:15">
      <c r="K7203" s="153" t="s">
        <v>1674</v>
      </c>
      <c r="O7203" s="153" t="s">
        <v>877</v>
      </c>
    </row>
    <row r="7204" spans="11:15">
      <c r="K7204" s="153" t="s">
        <v>1674</v>
      </c>
      <c r="O7204" s="153" t="s">
        <v>881</v>
      </c>
    </row>
    <row r="7205" spans="11:15">
      <c r="K7205" s="153" t="s">
        <v>1579</v>
      </c>
      <c r="O7205" s="153" t="s">
        <v>885</v>
      </c>
    </row>
    <row r="7206" spans="11:15">
      <c r="K7206" s="153" t="s">
        <v>1674</v>
      </c>
      <c r="O7206" s="153" t="s">
        <v>890</v>
      </c>
    </row>
    <row r="7207" spans="11:15">
      <c r="K7207" s="153" t="s">
        <v>1674</v>
      </c>
      <c r="O7207" s="153" t="s">
        <v>894</v>
      </c>
    </row>
    <row r="7208" spans="11:15">
      <c r="K7208" s="153" t="s">
        <v>1674</v>
      </c>
      <c r="O7208" s="153" t="s">
        <v>898</v>
      </c>
    </row>
    <row r="7209" spans="11:15">
      <c r="K7209" s="153" t="s">
        <v>1674</v>
      </c>
      <c r="O7209" s="153" t="s">
        <v>902</v>
      </c>
    </row>
    <row r="7210" spans="11:15">
      <c r="K7210" s="153" t="s">
        <v>1674</v>
      </c>
      <c r="O7210" s="153" t="s">
        <v>906</v>
      </c>
    </row>
    <row r="7211" spans="11:15">
      <c r="K7211" s="153" t="s">
        <v>1674</v>
      </c>
      <c r="O7211" s="153" t="s">
        <v>910</v>
      </c>
    </row>
    <row r="7212" spans="11:15">
      <c r="K7212" s="153" t="s">
        <v>1674</v>
      </c>
      <c r="O7212" s="153" t="s">
        <v>914</v>
      </c>
    </row>
    <row r="7213" spans="11:15">
      <c r="K7213" s="153" t="s">
        <v>1674</v>
      </c>
      <c r="O7213" s="153" t="s">
        <v>919</v>
      </c>
    </row>
    <row r="7214" spans="11:15">
      <c r="K7214" s="153" t="s">
        <v>1674</v>
      </c>
      <c r="O7214" s="153" t="s">
        <v>923</v>
      </c>
    </row>
    <row r="7215" spans="11:15">
      <c r="K7215" s="153" t="s">
        <v>1674</v>
      </c>
      <c r="O7215" s="153" t="s">
        <v>928</v>
      </c>
    </row>
    <row r="7216" spans="11:15">
      <c r="K7216" s="153" t="s">
        <v>1674</v>
      </c>
      <c r="O7216" s="153" t="s">
        <v>934</v>
      </c>
    </row>
    <row r="7217" spans="11:15">
      <c r="K7217" s="153" t="s">
        <v>1674</v>
      </c>
      <c r="O7217" s="153" t="s">
        <v>938</v>
      </c>
    </row>
    <row r="7218" spans="11:15">
      <c r="K7218" s="153" t="s">
        <v>1674</v>
      </c>
      <c r="O7218" s="153" t="s">
        <v>942</v>
      </c>
    </row>
    <row r="7219" spans="11:15">
      <c r="K7219" s="153" t="s">
        <v>1674</v>
      </c>
      <c r="O7219" s="153" t="s">
        <v>947</v>
      </c>
    </row>
    <row r="7220" spans="11:15">
      <c r="K7220" s="153" t="s">
        <v>1674</v>
      </c>
      <c r="O7220" s="153" t="s">
        <v>951</v>
      </c>
    </row>
    <row r="7221" spans="11:15">
      <c r="K7221" s="153" t="s">
        <v>1674</v>
      </c>
      <c r="O7221" s="153" t="s">
        <v>955</v>
      </c>
    </row>
    <row r="7222" spans="11:15">
      <c r="K7222" s="153" t="s">
        <v>1674</v>
      </c>
      <c r="O7222" s="153" t="s">
        <v>960</v>
      </c>
    </row>
    <row r="7223" spans="11:15">
      <c r="K7223" s="153" t="s">
        <v>1674</v>
      </c>
      <c r="O7223" s="153" t="s">
        <v>964</v>
      </c>
    </row>
    <row r="7224" spans="11:15">
      <c r="K7224" s="153" t="s">
        <v>1674</v>
      </c>
      <c r="O7224" s="153" t="s">
        <v>968</v>
      </c>
    </row>
    <row r="7225" spans="11:15">
      <c r="K7225" s="153" t="s">
        <v>1674</v>
      </c>
      <c r="O7225" s="153" t="s">
        <v>973</v>
      </c>
    </row>
    <row r="7226" spans="11:15">
      <c r="K7226" s="153" t="s">
        <v>1674</v>
      </c>
      <c r="O7226" s="153" t="s">
        <v>979</v>
      </c>
    </row>
    <row r="7227" spans="11:15">
      <c r="K7227" s="153" t="s">
        <v>1674</v>
      </c>
      <c r="O7227" s="153" t="s">
        <v>983</v>
      </c>
    </row>
    <row r="7228" spans="11:15">
      <c r="K7228" s="153" t="s">
        <v>1674</v>
      </c>
      <c r="O7228" s="153" t="s">
        <v>987</v>
      </c>
    </row>
    <row r="7229" spans="11:15">
      <c r="K7229" s="153" t="s">
        <v>1674</v>
      </c>
      <c r="O7229" s="153" t="s">
        <v>992</v>
      </c>
    </row>
    <row r="7230" spans="11:15">
      <c r="K7230" s="153" t="s">
        <v>1674</v>
      </c>
      <c r="O7230" s="153" t="s">
        <v>996</v>
      </c>
    </row>
    <row r="7231" spans="11:15">
      <c r="K7231" s="153" t="s">
        <v>1674</v>
      </c>
      <c r="O7231" s="153" t="s">
        <v>1000</v>
      </c>
    </row>
    <row r="7232" spans="11:15">
      <c r="K7232" s="153" t="s">
        <v>1674</v>
      </c>
      <c r="O7232" s="153" t="s">
        <v>1005</v>
      </c>
    </row>
    <row r="7233" spans="11:15">
      <c r="K7233" s="153" t="s">
        <v>1674</v>
      </c>
      <c r="O7233" s="153" t="s">
        <v>1009</v>
      </c>
    </row>
    <row r="7234" spans="11:15">
      <c r="K7234" s="153" t="s">
        <v>1674</v>
      </c>
      <c r="O7234" s="153" t="s">
        <v>1013</v>
      </c>
    </row>
    <row r="7235" spans="11:15">
      <c r="K7235" s="153" t="s">
        <v>1674</v>
      </c>
      <c r="O7235" s="153" t="s">
        <v>1019</v>
      </c>
    </row>
    <row r="7236" spans="11:15">
      <c r="K7236" s="153" t="s">
        <v>1674</v>
      </c>
      <c r="O7236" s="153" t="s">
        <v>1023</v>
      </c>
    </row>
    <row r="7237" spans="11:15">
      <c r="K7237" s="153" t="s">
        <v>1674</v>
      </c>
      <c r="O7237" s="153" t="s">
        <v>1027</v>
      </c>
    </row>
    <row r="7238" spans="11:15">
      <c r="K7238" s="153" t="s">
        <v>1674</v>
      </c>
      <c r="O7238" s="153" t="s">
        <v>1031</v>
      </c>
    </row>
    <row r="7239" spans="11:15">
      <c r="K7239" s="153" t="s">
        <v>1674</v>
      </c>
      <c r="O7239" s="153" t="s">
        <v>1033</v>
      </c>
    </row>
    <row r="7240" spans="11:15">
      <c r="K7240" s="153" t="s">
        <v>1674</v>
      </c>
      <c r="O7240" s="153" t="s">
        <v>1035</v>
      </c>
    </row>
    <row r="7241" spans="11:15">
      <c r="K7241" s="153" t="s">
        <v>1674</v>
      </c>
      <c r="O7241" s="153" t="s">
        <v>1038</v>
      </c>
    </row>
    <row r="7242" spans="11:15">
      <c r="K7242" s="153" t="s">
        <v>1674</v>
      </c>
      <c r="O7242" s="153" t="s">
        <v>1040</v>
      </c>
    </row>
    <row r="7243" spans="11:15">
      <c r="K7243" s="153" t="s">
        <v>1674</v>
      </c>
      <c r="O7243" s="153" t="s">
        <v>1042</v>
      </c>
    </row>
    <row r="7244" spans="11:15">
      <c r="K7244" s="153" t="s">
        <v>1674</v>
      </c>
      <c r="O7244" s="153" t="s">
        <v>1044</v>
      </c>
    </row>
    <row r="7245" spans="11:15">
      <c r="K7245" s="153" t="s">
        <v>1674</v>
      </c>
      <c r="O7245" s="153" t="s">
        <v>1048</v>
      </c>
    </row>
    <row r="7246" spans="11:15">
      <c r="K7246" s="153" t="s">
        <v>1674</v>
      </c>
      <c r="O7246" s="153" t="s">
        <v>1052</v>
      </c>
    </row>
    <row r="7247" spans="11:15">
      <c r="K7247" s="153" t="s">
        <v>1674</v>
      </c>
      <c r="O7247" s="153" t="s">
        <v>1056</v>
      </c>
    </row>
    <row r="7248" spans="11:15">
      <c r="K7248" s="153" t="s">
        <v>1674</v>
      </c>
      <c r="O7248" s="153" t="s">
        <v>1060</v>
      </c>
    </row>
    <row r="7249" spans="11:15">
      <c r="K7249" s="153" t="s">
        <v>1674</v>
      </c>
      <c r="O7249" s="153" t="s">
        <v>1064</v>
      </c>
    </row>
    <row r="7250" spans="11:15">
      <c r="K7250" s="153" t="s">
        <v>1674</v>
      </c>
      <c r="O7250" s="153" t="s">
        <v>1067</v>
      </c>
    </row>
    <row r="7251" spans="11:15">
      <c r="K7251" s="153" t="s">
        <v>1674</v>
      </c>
      <c r="O7251" s="153" t="s">
        <v>1071</v>
      </c>
    </row>
    <row r="7252" spans="11:15">
      <c r="K7252" s="153" t="s">
        <v>1674</v>
      </c>
      <c r="O7252" s="153" t="s">
        <v>1075</v>
      </c>
    </row>
    <row r="7253" spans="11:15">
      <c r="K7253" s="153" t="s">
        <v>1674</v>
      </c>
      <c r="O7253" s="153" t="s">
        <v>1078</v>
      </c>
    </row>
    <row r="7254" spans="11:15">
      <c r="K7254" s="153" t="s">
        <v>1674</v>
      </c>
      <c r="O7254" s="153" t="s">
        <v>1082</v>
      </c>
    </row>
    <row r="7255" spans="11:15">
      <c r="K7255" s="153" t="s">
        <v>1674</v>
      </c>
      <c r="O7255" s="153" t="s">
        <v>1086</v>
      </c>
    </row>
    <row r="7256" spans="11:15">
      <c r="K7256" s="153" t="s">
        <v>1674</v>
      </c>
      <c r="O7256" s="153" t="s">
        <v>1821</v>
      </c>
    </row>
    <row r="7257" spans="11:15">
      <c r="K7257" s="153" t="s">
        <v>1674</v>
      </c>
      <c r="O7257" s="153" t="s">
        <v>1822</v>
      </c>
    </row>
    <row r="7258" spans="11:15">
      <c r="K7258" s="153" t="s">
        <v>1674</v>
      </c>
      <c r="O7258" s="153" t="s">
        <v>1823</v>
      </c>
    </row>
    <row r="7259" spans="11:15">
      <c r="K7259" s="153" t="s">
        <v>1674</v>
      </c>
      <c r="O7259" s="153" t="s">
        <v>1824</v>
      </c>
    </row>
    <row r="7260" spans="11:15">
      <c r="K7260" s="153" t="s">
        <v>1674</v>
      </c>
      <c r="O7260" s="153" t="s">
        <v>1825</v>
      </c>
    </row>
    <row r="7261" spans="11:15">
      <c r="K7261" s="153" t="s">
        <v>1674</v>
      </c>
      <c r="O7261" s="153" t="s">
        <v>1826</v>
      </c>
    </row>
    <row r="7262" spans="11:15">
      <c r="K7262" s="153" t="s">
        <v>1674</v>
      </c>
      <c r="O7262" s="153" t="s">
        <v>1827</v>
      </c>
    </row>
    <row r="7263" spans="11:15">
      <c r="K7263" s="153" t="s">
        <v>1674</v>
      </c>
      <c r="O7263" s="153" t="s">
        <v>1828</v>
      </c>
    </row>
    <row r="7264" spans="11:15">
      <c r="K7264" s="153" t="s">
        <v>1674</v>
      </c>
      <c r="O7264" s="153" t="s">
        <v>1829</v>
      </c>
    </row>
    <row r="7265" spans="11:15">
      <c r="K7265" s="153" t="s">
        <v>1674</v>
      </c>
      <c r="O7265" s="153" t="s">
        <v>1830</v>
      </c>
    </row>
    <row r="7266" spans="11:15">
      <c r="K7266" s="153" t="s">
        <v>1674</v>
      </c>
      <c r="O7266" s="153" t="s">
        <v>1831</v>
      </c>
    </row>
    <row r="7267" spans="11:15">
      <c r="K7267" s="153" t="s">
        <v>1674</v>
      </c>
      <c r="O7267" s="153" t="s">
        <v>1832</v>
      </c>
    </row>
    <row r="7268" spans="11:15">
      <c r="K7268" s="153" t="s">
        <v>1674</v>
      </c>
      <c r="O7268" s="153" t="s">
        <v>1833</v>
      </c>
    </row>
    <row r="7269" spans="11:15">
      <c r="K7269" s="153" t="s">
        <v>1674</v>
      </c>
      <c r="O7269" s="153" t="s">
        <v>1834</v>
      </c>
    </row>
    <row r="7270" spans="11:15">
      <c r="K7270" s="153" t="s">
        <v>1674</v>
      </c>
      <c r="O7270" s="153" t="s">
        <v>1835</v>
      </c>
    </row>
    <row r="7271" spans="11:15">
      <c r="K7271" s="153" t="s">
        <v>1674</v>
      </c>
      <c r="O7271" s="153" t="s">
        <v>1836</v>
      </c>
    </row>
    <row r="7272" spans="11:15">
      <c r="K7272" s="153" t="s">
        <v>1674</v>
      </c>
      <c r="O7272" s="153" t="s">
        <v>1837</v>
      </c>
    </row>
    <row r="7273" spans="11:15">
      <c r="K7273" s="153" t="s">
        <v>1674</v>
      </c>
      <c r="O7273" s="153" t="s">
        <v>1838</v>
      </c>
    </row>
    <row r="7274" spans="11:15">
      <c r="K7274" s="153" t="s">
        <v>1674</v>
      </c>
      <c r="O7274" s="153" t="s">
        <v>1839</v>
      </c>
    </row>
    <row r="7275" spans="11:15">
      <c r="K7275" s="153" t="s">
        <v>1674</v>
      </c>
      <c r="O7275" s="153" t="s">
        <v>1840</v>
      </c>
    </row>
    <row r="7276" spans="11:15">
      <c r="K7276" s="153" t="s">
        <v>1674</v>
      </c>
      <c r="O7276" s="153" t="s">
        <v>1841</v>
      </c>
    </row>
    <row r="7277" spans="11:15">
      <c r="K7277" s="153" t="s">
        <v>1674</v>
      </c>
      <c r="O7277" s="153" t="s">
        <v>1842</v>
      </c>
    </row>
    <row r="7278" spans="11:15">
      <c r="K7278" s="153" t="s">
        <v>1674</v>
      </c>
      <c r="O7278" s="153" t="s">
        <v>1843</v>
      </c>
    </row>
    <row r="7279" spans="11:15">
      <c r="K7279" s="153" t="s">
        <v>1674</v>
      </c>
      <c r="O7279" s="153" t="s">
        <v>1844</v>
      </c>
    </row>
    <row r="7280" spans="11:15">
      <c r="K7280" s="153" t="s">
        <v>1674</v>
      </c>
      <c r="O7280" s="153" t="s">
        <v>1845</v>
      </c>
    </row>
    <row r="7281" spans="11:15">
      <c r="K7281" s="153" t="s">
        <v>1674</v>
      </c>
      <c r="O7281" s="153" t="s">
        <v>1846</v>
      </c>
    </row>
    <row r="7282" spans="11:15">
      <c r="K7282" s="153" t="s">
        <v>1674</v>
      </c>
      <c r="O7282" s="153" t="s">
        <v>1847</v>
      </c>
    </row>
    <row r="7283" spans="11:15">
      <c r="K7283" s="153" t="s">
        <v>1674</v>
      </c>
      <c r="O7283" s="153" t="s">
        <v>1848</v>
      </c>
    </row>
    <row r="7284" spans="11:15">
      <c r="K7284" s="153" t="s">
        <v>1674</v>
      </c>
      <c r="O7284" s="153" t="s">
        <v>1849</v>
      </c>
    </row>
    <row r="7285" spans="11:15">
      <c r="K7285" s="153" t="s">
        <v>1674</v>
      </c>
      <c r="O7285" s="153" t="s">
        <v>1850</v>
      </c>
    </row>
    <row r="7286" spans="11:15">
      <c r="K7286" s="153" t="s">
        <v>1674</v>
      </c>
      <c r="O7286" s="153" t="s">
        <v>1851</v>
      </c>
    </row>
    <row r="7287" spans="11:15">
      <c r="K7287" s="153" t="s">
        <v>1674</v>
      </c>
      <c r="O7287" s="153" t="s">
        <v>1852</v>
      </c>
    </row>
    <row r="7288" spans="11:15">
      <c r="K7288" s="153" t="s">
        <v>1674</v>
      </c>
      <c r="O7288" s="153" t="s">
        <v>1853</v>
      </c>
    </row>
    <row r="7289" spans="11:15">
      <c r="K7289" s="153" t="s">
        <v>1674</v>
      </c>
      <c r="O7289" s="153" t="s">
        <v>1854</v>
      </c>
    </row>
    <row r="7290" spans="11:15">
      <c r="K7290" s="153" t="s">
        <v>1674</v>
      </c>
      <c r="O7290" s="153" t="s">
        <v>1855</v>
      </c>
    </row>
    <row r="7291" spans="11:15">
      <c r="K7291" s="153" t="s">
        <v>1674</v>
      </c>
      <c r="O7291" s="153" t="s">
        <v>1856</v>
      </c>
    </row>
    <row r="7292" spans="11:15">
      <c r="K7292" s="153" t="s">
        <v>1674</v>
      </c>
      <c r="O7292" s="153" t="s">
        <v>1857</v>
      </c>
    </row>
    <row r="7293" spans="11:15">
      <c r="K7293" s="153" t="s">
        <v>1674</v>
      </c>
      <c r="O7293" s="153" t="s">
        <v>1858</v>
      </c>
    </row>
    <row r="7294" spans="11:15">
      <c r="K7294" s="153" t="s">
        <v>1674</v>
      </c>
      <c r="O7294" s="153" t="s">
        <v>1201</v>
      </c>
    </row>
    <row r="7295" spans="11:15">
      <c r="K7295" s="153" t="s">
        <v>1674</v>
      </c>
      <c r="O7295" s="153" t="s">
        <v>1204</v>
      </c>
    </row>
    <row r="7296" spans="11:15">
      <c r="K7296" s="153" t="s">
        <v>1674</v>
      </c>
      <c r="O7296" s="153" t="s">
        <v>1859</v>
      </c>
    </row>
    <row r="7297" spans="11:15">
      <c r="K7297" s="153" t="s">
        <v>1674</v>
      </c>
      <c r="O7297" s="153" t="s">
        <v>1860</v>
      </c>
    </row>
    <row r="7298" spans="11:15">
      <c r="K7298" s="153" t="s">
        <v>1674</v>
      </c>
      <c r="O7298" s="153" t="s">
        <v>1210</v>
      </c>
    </row>
    <row r="7299" spans="11:15">
      <c r="K7299" s="153" t="s">
        <v>1674</v>
      </c>
      <c r="O7299" s="153" t="s">
        <v>1213</v>
      </c>
    </row>
    <row r="7300" spans="11:15">
      <c r="K7300" s="153" t="s">
        <v>1674</v>
      </c>
      <c r="O7300" s="153" t="s">
        <v>1861</v>
      </c>
    </row>
    <row r="7301" spans="11:15">
      <c r="K7301" s="153" t="s">
        <v>1674</v>
      </c>
      <c r="O7301" s="153" t="s">
        <v>1862</v>
      </c>
    </row>
    <row r="7302" spans="11:15">
      <c r="K7302" s="153" t="s">
        <v>1674</v>
      </c>
      <c r="O7302" s="153" t="s">
        <v>1863</v>
      </c>
    </row>
    <row r="7303" spans="11:15">
      <c r="K7303" s="153" t="s">
        <v>1674</v>
      </c>
      <c r="O7303" s="153" t="s">
        <v>1864</v>
      </c>
    </row>
    <row r="7304" spans="11:15">
      <c r="K7304" s="153" t="s">
        <v>1674</v>
      </c>
      <c r="O7304" s="153" t="s">
        <v>1865</v>
      </c>
    </row>
    <row r="7305" spans="11:15">
      <c r="K7305" s="153" t="s">
        <v>1674</v>
      </c>
      <c r="O7305" s="153" t="s">
        <v>1866</v>
      </c>
    </row>
    <row r="7306" spans="11:15">
      <c r="K7306" s="153" t="s">
        <v>1674</v>
      </c>
      <c r="O7306" s="153" t="s">
        <v>1231</v>
      </c>
    </row>
    <row r="7307" spans="11:15">
      <c r="K7307" s="153" t="s">
        <v>1674</v>
      </c>
      <c r="O7307" s="153" t="s">
        <v>1867</v>
      </c>
    </row>
    <row r="7308" spans="11:15">
      <c r="K7308" s="153" t="s">
        <v>1674</v>
      </c>
      <c r="O7308" s="153" t="s">
        <v>1868</v>
      </c>
    </row>
    <row r="7309" spans="11:15">
      <c r="K7309" s="153" t="s">
        <v>1674</v>
      </c>
      <c r="O7309" s="153" t="s">
        <v>1869</v>
      </c>
    </row>
    <row r="7310" spans="11:15">
      <c r="K7310" s="153" t="s">
        <v>1674</v>
      </c>
      <c r="O7310" s="153" t="s">
        <v>1870</v>
      </c>
    </row>
    <row r="7311" spans="11:15">
      <c r="K7311" s="153" t="s">
        <v>1674</v>
      </c>
      <c r="O7311" s="153" t="s">
        <v>1871</v>
      </c>
    </row>
    <row r="7312" spans="11:15">
      <c r="K7312" s="153" t="s">
        <v>1674</v>
      </c>
      <c r="O7312" s="153" t="s">
        <v>1249</v>
      </c>
    </row>
    <row r="7313" spans="10:15">
      <c r="J7313" s="576"/>
      <c r="K7313" s="153" t="s">
        <v>1674</v>
      </c>
      <c r="O7313" s="153" t="s">
        <v>1251</v>
      </c>
    </row>
    <row r="7314" spans="10:15">
      <c r="J7314" s="576"/>
      <c r="K7314" s="153" t="s">
        <v>1674</v>
      </c>
      <c r="O7314" s="153" t="s">
        <v>1253</v>
      </c>
    </row>
    <row r="7315" spans="10:15">
      <c r="J7315" s="576"/>
      <c r="K7315" s="153" t="s">
        <v>1674</v>
      </c>
      <c r="O7315" s="153" t="s">
        <v>1872</v>
      </c>
    </row>
    <row r="7316" spans="10:15">
      <c r="J7316" s="576"/>
      <c r="K7316" s="153" t="s">
        <v>1674</v>
      </c>
      <c r="O7316" s="153" t="s">
        <v>1257</v>
      </c>
    </row>
    <row r="7317" spans="10:15">
      <c r="J7317" s="576"/>
      <c r="K7317" s="153" t="s">
        <v>1674</v>
      </c>
      <c r="O7317" s="153" t="s">
        <v>1261</v>
      </c>
    </row>
    <row r="7318" spans="10:15">
      <c r="J7318" s="576"/>
      <c r="K7318" s="153" t="s">
        <v>1674</v>
      </c>
      <c r="O7318" s="153" t="s">
        <v>1873</v>
      </c>
    </row>
    <row r="7319" spans="10:15">
      <c r="J7319" s="576"/>
      <c r="K7319" s="153" t="s">
        <v>1674</v>
      </c>
      <c r="O7319" s="153" t="s">
        <v>1874</v>
      </c>
    </row>
    <row r="7320" spans="10:15">
      <c r="J7320" s="576"/>
      <c r="K7320" s="153" t="s">
        <v>1674</v>
      </c>
      <c r="O7320" s="153" t="s">
        <v>1875</v>
      </c>
    </row>
    <row r="7321" spans="10:15">
      <c r="J7321" s="576"/>
      <c r="K7321" s="153" t="s">
        <v>1674</v>
      </c>
      <c r="O7321" s="153" t="s">
        <v>1876</v>
      </c>
    </row>
    <row r="7322" spans="10:15">
      <c r="J7322" s="576"/>
      <c r="K7322" s="153" t="s">
        <v>1674</v>
      </c>
      <c r="O7322" s="153" t="s">
        <v>1877</v>
      </c>
    </row>
    <row r="7323" spans="10:15">
      <c r="J7323" s="576"/>
      <c r="K7323" s="153" t="s">
        <v>1674</v>
      </c>
      <c r="O7323" s="153" t="s">
        <v>1878</v>
      </c>
    </row>
    <row r="7324" spans="10:15">
      <c r="J7324" s="576"/>
      <c r="K7324" s="153" t="s">
        <v>1674</v>
      </c>
      <c r="O7324" s="153" t="s">
        <v>1285</v>
      </c>
    </row>
    <row r="7325" spans="10:15">
      <c r="J7325" s="576"/>
      <c r="K7325" s="153" t="s">
        <v>1674</v>
      </c>
      <c r="O7325" s="153" t="s">
        <v>1879</v>
      </c>
    </row>
    <row r="7326" spans="10:15">
      <c r="J7326" s="576"/>
      <c r="K7326" s="153" t="s">
        <v>1674</v>
      </c>
      <c r="O7326" s="153" t="s">
        <v>1880</v>
      </c>
    </row>
    <row r="7327" spans="10:15">
      <c r="J7327" s="576"/>
      <c r="K7327" s="153" t="s">
        <v>1674</v>
      </c>
      <c r="O7327" s="153" t="s">
        <v>1881</v>
      </c>
    </row>
    <row r="7328" spans="10:15">
      <c r="J7328" s="576"/>
      <c r="K7328" s="153" t="s">
        <v>1674</v>
      </c>
      <c r="O7328" s="153" t="s">
        <v>1882</v>
      </c>
    </row>
    <row r="7329" spans="11:15">
      <c r="K7329" s="153" t="s">
        <v>1674</v>
      </c>
      <c r="O7329" s="153" t="s">
        <v>1883</v>
      </c>
    </row>
    <row r="7330" spans="11:15">
      <c r="K7330" s="153" t="s">
        <v>1674</v>
      </c>
      <c r="O7330" s="153" t="s">
        <v>1304</v>
      </c>
    </row>
    <row r="7331" spans="11:15">
      <c r="K7331" s="153" t="s">
        <v>1674</v>
      </c>
      <c r="O7331" s="153" t="s">
        <v>1307</v>
      </c>
    </row>
    <row r="7332" spans="11:15">
      <c r="K7332" s="153" t="s">
        <v>1674</v>
      </c>
      <c r="O7332" s="153" t="s">
        <v>1884</v>
      </c>
    </row>
    <row r="7333" spans="11:15">
      <c r="K7333" s="153" t="s">
        <v>1674</v>
      </c>
      <c r="O7333" s="153" t="s">
        <v>1885</v>
      </c>
    </row>
    <row r="7334" spans="11:15">
      <c r="K7334" s="153" t="s">
        <v>1674</v>
      </c>
      <c r="O7334" s="153" t="s">
        <v>1319</v>
      </c>
    </row>
    <row r="7335" spans="11:15">
      <c r="K7335" s="153" t="s">
        <v>1674</v>
      </c>
      <c r="O7335" s="153" t="s">
        <v>1322</v>
      </c>
    </row>
    <row r="7336" spans="11:15">
      <c r="K7336" s="153" t="s">
        <v>1674</v>
      </c>
      <c r="O7336" s="153" t="s">
        <v>1886</v>
      </c>
    </row>
    <row r="7337" spans="11:15">
      <c r="K7337" s="153" t="s">
        <v>1674</v>
      </c>
      <c r="O7337" s="153" t="s">
        <v>1887</v>
      </c>
    </row>
    <row r="7338" spans="11:15">
      <c r="K7338" s="153" t="s">
        <v>1674</v>
      </c>
      <c r="O7338" s="153" t="s">
        <v>1888</v>
      </c>
    </row>
    <row r="7339" spans="11:15">
      <c r="K7339" s="153" t="s">
        <v>1674</v>
      </c>
      <c r="O7339" s="153" t="s">
        <v>1889</v>
      </c>
    </row>
    <row r="7340" spans="11:15">
      <c r="K7340" s="153" t="s">
        <v>1674</v>
      </c>
      <c r="O7340" s="153" t="s">
        <v>1890</v>
      </c>
    </row>
    <row r="7341" spans="11:15">
      <c r="K7341" s="153" t="s">
        <v>1674</v>
      </c>
      <c r="O7341" s="153" t="s">
        <v>1891</v>
      </c>
    </row>
    <row r="7342" spans="11:15">
      <c r="K7342" s="153" t="s">
        <v>1674</v>
      </c>
      <c r="O7342" s="153" t="s">
        <v>1344</v>
      </c>
    </row>
    <row r="7343" spans="11:15">
      <c r="K7343" s="153" t="s">
        <v>1674</v>
      </c>
      <c r="O7343" s="153" t="s">
        <v>1892</v>
      </c>
    </row>
    <row r="7344" spans="11:15">
      <c r="K7344" s="153" t="s">
        <v>1674</v>
      </c>
      <c r="O7344" s="153" t="s">
        <v>1893</v>
      </c>
    </row>
    <row r="7345" spans="11:15">
      <c r="K7345" s="153" t="s">
        <v>1674</v>
      </c>
      <c r="O7345" s="153" t="s">
        <v>1894</v>
      </c>
    </row>
    <row r="7346" spans="11:15">
      <c r="K7346" s="153" t="s">
        <v>1674</v>
      </c>
      <c r="O7346" s="153" t="s">
        <v>1895</v>
      </c>
    </row>
    <row r="7347" spans="11:15">
      <c r="K7347" s="153" t="s">
        <v>1674</v>
      </c>
      <c r="O7347" s="153" t="s">
        <v>1896</v>
      </c>
    </row>
    <row r="7348" spans="11:15">
      <c r="K7348" s="153" t="s">
        <v>1674</v>
      </c>
      <c r="O7348" s="153" t="s">
        <v>1352</v>
      </c>
    </row>
    <row r="7349" spans="11:15">
      <c r="K7349" s="153" t="s">
        <v>1674</v>
      </c>
      <c r="O7349" s="153" t="s">
        <v>1354</v>
      </c>
    </row>
    <row r="7350" spans="11:15">
      <c r="K7350" s="153" t="s">
        <v>1674</v>
      </c>
      <c r="O7350" s="153" t="s">
        <v>1897</v>
      </c>
    </row>
    <row r="7351" spans="11:15">
      <c r="K7351" s="153" t="s">
        <v>1674</v>
      </c>
      <c r="O7351" s="153" t="s">
        <v>1898</v>
      </c>
    </row>
    <row r="7352" spans="11:15">
      <c r="K7352" s="153" t="s">
        <v>1674</v>
      </c>
      <c r="O7352" s="153" t="s">
        <v>1358</v>
      </c>
    </row>
    <row r="7353" spans="11:15">
      <c r="K7353" s="153" t="s">
        <v>1674</v>
      </c>
      <c r="O7353" s="153" t="s">
        <v>1360</v>
      </c>
    </row>
    <row r="7354" spans="11:15">
      <c r="K7354" s="153" t="s">
        <v>1674</v>
      </c>
      <c r="O7354" s="153" t="s">
        <v>1899</v>
      </c>
    </row>
    <row r="7355" spans="11:15">
      <c r="K7355" s="153" t="s">
        <v>1674</v>
      </c>
      <c r="O7355" s="153" t="s">
        <v>1900</v>
      </c>
    </row>
    <row r="7356" spans="11:15">
      <c r="K7356" s="153" t="s">
        <v>1674</v>
      </c>
      <c r="O7356" s="153" t="s">
        <v>1901</v>
      </c>
    </row>
    <row r="7357" spans="11:15">
      <c r="K7357" s="153" t="s">
        <v>1674</v>
      </c>
      <c r="O7357" s="153" t="s">
        <v>1902</v>
      </c>
    </row>
    <row r="7358" spans="11:15">
      <c r="K7358" s="153" t="s">
        <v>1674</v>
      </c>
      <c r="O7358" s="153" t="s">
        <v>1903</v>
      </c>
    </row>
    <row r="7359" spans="11:15">
      <c r="K7359" s="153" t="s">
        <v>1674</v>
      </c>
      <c r="O7359" s="153" t="s">
        <v>1904</v>
      </c>
    </row>
    <row r="7360" spans="11:15">
      <c r="K7360" s="153" t="s">
        <v>1674</v>
      </c>
      <c r="O7360" s="153" t="s">
        <v>1374</v>
      </c>
    </row>
    <row r="7361" spans="11:15">
      <c r="K7361" s="153" t="s">
        <v>1674</v>
      </c>
      <c r="O7361" s="153" t="s">
        <v>1905</v>
      </c>
    </row>
    <row r="7362" spans="11:15">
      <c r="K7362" s="153" t="s">
        <v>1674</v>
      </c>
      <c r="O7362" s="153" t="s">
        <v>1906</v>
      </c>
    </row>
    <row r="7363" spans="11:15">
      <c r="K7363" s="153" t="s">
        <v>1674</v>
      </c>
      <c r="O7363" s="153" t="s">
        <v>1907</v>
      </c>
    </row>
    <row r="7364" spans="11:15">
      <c r="K7364" s="153" t="s">
        <v>1674</v>
      </c>
      <c r="O7364" s="153" t="s">
        <v>1908</v>
      </c>
    </row>
    <row r="7365" spans="11:15">
      <c r="K7365" s="153" t="s">
        <v>1674</v>
      </c>
      <c r="O7365" s="153" t="s">
        <v>1909</v>
      </c>
    </row>
    <row r="7366" spans="11:15">
      <c r="K7366" s="153" t="s">
        <v>1674</v>
      </c>
      <c r="O7366" s="153" t="s">
        <v>1393</v>
      </c>
    </row>
    <row r="7367" spans="11:15">
      <c r="K7367" s="153" t="s">
        <v>1674</v>
      </c>
      <c r="O7367" s="153" t="s">
        <v>1397</v>
      </c>
    </row>
    <row r="7368" spans="11:15">
      <c r="K7368" s="153" t="s">
        <v>1674</v>
      </c>
      <c r="O7368" s="153" t="s">
        <v>1910</v>
      </c>
    </row>
    <row r="7369" spans="11:15">
      <c r="K7369" s="153" t="s">
        <v>1674</v>
      </c>
      <c r="O7369" s="153" t="s">
        <v>1911</v>
      </c>
    </row>
    <row r="7370" spans="11:15">
      <c r="K7370" s="153" t="s">
        <v>1674</v>
      </c>
      <c r="O7370" s="153" t="s">
        <v>1407</v>
      </c>
    </row>
    <row r="7371" spans="11:15">
      <c r="K7371" s="153" t="s">
        <v>1674</v>
      </c>
      <c r="O7371" s="153" t="s">
        <v>1409</v>
      </c>
    </row>
    <row r="7372" spans="11:15">
      <c r="K7372" s="153" t="s">
        <v>1674</v>
      </c>
      <c r="O7372" s="153" t="s">
        <v>1912</v>
      </c>
    </row>
    <row r="7373" spans="11:15">
      <c r="K7373" s="153" t="s">
        <v>1674</v>
      </c>
      <c r="O7373" s="153" t="s">
        <v>1913</v>
      </c>
    </row>
    <row r="7374" spans="11:15">
      <c r="K7374" s="153" t="s">
        <v>1674</v>
      </c>
      <c r="O7374" s="153" t="s">
        <v>1914</v>
      </c>
    </row>
    <row r="7375" spans="11:15">
      <c r="K7375" s="153" t="s">
        <v>1674</v>
      </c>
      <c r="O7375" s="153" t="s">
        <v>1915</v>
      </c>
    </row>
    <row r="7376" spans="11:15">
      <c r="K7376" s="153" t="s">
        <v>1674</v>
      </c>
      <c r="O7376" s="153" t="s">
        <v>1916</v>
      </c>
    </row>
    <row r="7377" spans="11:15">
      <c r="K7377" s="153" t="s">
        <v>1674</v>
      </c>
      <c r="O7377" s="153" t="s">
        <v>1917</v>
      </c>
    </row>
    <row r="7378" spans="11:15">
      <c r="K7378" s="153" t="s">
        <v>1674</v>
      </c>
      <c r="O7378" s="153" t="s">
        <v>1430</v>
      </c>
    </row>
    <row r="7379" spans="11:15">
      <c r="K7379" s="153" t="s">
        <v>1674</v>
      </c>
      <c r="O7379" s="153" t="s">
        <v>1918</v>
      </c>
    </row>
    <row r="7380" spans="11:15">
      <c r="K7380" s="153" t="s">
        <v>1674</v>
      </c>
      <c r="O7380" s="153" t="s">
        <v>1919</v>
      </c>
    </row>
    <row r="7381" spans="11:15">
      <c r="K7381" s="153" t="s">
        <v>1674</v>
      </c>
      <c r="O7381" s="153" t="s">
        <v>1920</v>
      </c>
    </row>
    <row r="7382" spans="11:15">
      <c r="K7382" s="153" t="s">
        <v>1674</v>
      </c>
      <c r="O7382" s="153" t="s">
        <v>1921</v>
      </c>
    </row>
    <row r="7383" spans="11:15">
      <c r="K7383" s="153" t="s">
        <v>1674</v>
      </c>
      <c r="O7383" s="153" t="s">
        <v>1922</v>
      </c>
    </row>
    <row r="7384" spans="11:15">
      <c r="K7384" s="153" t="s">
        <v>1674</v>
      </c>
      <c r="O7384" s="153" t="s">
        <v>71</v>
      </c>
    </row>
    <row r="7385" spans="11:15">
      <c r="K7385" s="153" t="s">
        <v>1674</v>
      </c>
      <c r="O7385" s="153" t="s">
        <v>75</v>
      </c>
    </row>
    <row r="7386" spans="11:15">
      <c r="K7386" s="153" t="s">
        <v>1674</v>
      </c>
      <c r="O7386" s="153" t="s">
        <v>1923</v>
      </c>
    </row>
    <row r="7387" spans="11:15">
      <c r="K7387" s="153" t="s">
        <v>1674</v>
      </c>
      <c r="O7387" s="153" t="s">
        <v>1924</v>
      </c>
    </row>
    <row r="7388" spans="11:15">
      <c r="K7388" s="153" t="s">
        <v>1674</v>
      </c>
      <c r="O7388" s="153" t="s">
        <v>84</v>
      </c>
    </row>
    <row r="7389" spans="11:15">
      <c r="K7389" s="153" t="s">
        <v>1674</v>
      </c>
      <c r="O7389" s="153" t="s">
        <v>86</v>
      </c>
    </row>
    <row r="7390" spans="11:15">
      <c r="K7390" s="153" t="s">
        <v>1674</v>
      </c>
      <c r="O7390" s="153" t="s">
        <v>1925</v>
      </c>
    </row>
    <row r="7391" spans="11:15">
      <c r="K7391" s="153" t="s">
        <v>1674</v>
      </c>
      <c r="O7391" s="153" t="s">
        <v>1926</v>
      </c>
    </row>
    <row r="7392" spans="11:15">
      <c r="K7392" s="153" t="s">
        <v>1674</v>
      </c>
      <c r="O7392" s="153" t="s">
        <v>1927</v>
      </c>
    </row>
    <row r="7393" spans="11:15">
      <c r="K7393" s="153" t="s">
        <v>1674</v>
      </c>
      <c r="O7393" s="153" t="s">
        <v>1928</v>
      </c>
    </row>
    <row r="7394" spans="11:15">
      <c r="K7394" s="153" t="s">
        <v>1674</v>
      </c>
      <c r="O7394" s="153" t="s">
        <v>1929</v>
      </c>
    </row>
    <row r="7395" spans="11:15">
      <c r="K7395" s="153" t="s">
        <v>1674</v>
      </c>
      <c r="O7395" s="153" t="s">
        <v>1930</v>
      </c>
    </row>
    <row r="7396" spans="11:15">
      <c r="K7396" s="153" t="s">
        <v>1674</v>
      </c>
      <c r="O7396" s="153" t="s">
        <v>1931</v>
      </c>
    </row>
    <row r="7397" spans="11:15">
      <c r="K7397" s="153" t="s">
        <v>1674</v>
      </c>
      <c r="O7397" s="153" t="s">
        <v>1932</v>
      </c>
    </row>
    <row r="7398" spans="11:15">
      <c r="K7398" s="153" t="s">
        <v>1674</v>
      </c>
      <c r="O7398" s="153" t="s">
        <v>1933</v>
      </c>
    </row>
    <row r="7399" spans="11:15">
      <c r="K7399" s="153" t="s">
        <v>1674</v>
      </c>
      <c r="O7399" s="153" t="s">
        <v>1934</v>
      </c>
    </row>
    <row r="7400" spans="11:15">
      <c r="K7400" s="153" t="s">
        <v>1674</v>
      </c>
      <c r="O7400" s="153" t="s">
        <v>1935</v>
      </c>
    </row>
    <row r="7401" spans="11:15">
      <c r="K7401" s="153" t="s">
        <v>1674</v>
      </c>
      <c r="O7401" s="153" t="s">
        <v>1936</v>
      </c>
    </row>
    <row r="7402" spans="11:15">
      <c r="K7402" s="153" t="s">
        <v>1674</v>
      </c>
      <c r="O7402" s="153" t="s">
        <v>128</v>
      </c>
    </row>
    <row r="7403" spans="11:15">
      <c r="K7403" s="153" t="s">
        <v>1674</v>
      </c>
      <c r="O7403" s="153" t="s">
        <v>132</v>
      </c>
    </row>
    <row r="7404" spans="11:15">
      <c r="K7404" s="153" t="s">
        <v>1674</v>
      </c>
      <c r="O7404" s="153" t="s">
        <v>1937</v>
      </c>
    </row>
    <row r="7405" spans="11:15">
      <c r="K7405" s="153" t="s">
        <v>1674</v>
      </c>
      <c r="O7405" s="153" t="s">
        <v>1938</v>
      </c>
    </row>
    <row r="7406" spans="11:15">
      <c r="K7406" s="153" t="s">
        <v>1674</v>
      </c>
      <c r="O7406" s="153" t="s">
        <v>1939</v>
      </c>
    </row>
    <row r="7407" spans="11:15">
      <c r="K7407" s="153" t="s">
        <v>1674</v>
      </c>
      <c r="O7407" s="153" t="s">
        <v>148</v>
      </c>
    </row>
    <row r="7408" spans="11:15">
      <c r="K7408" s="153" t="s">
        <v>1674</v>
      </c>
      <c r="O7408" s="153" t="s">
        <v>150</v>
      </c>
    </row>
    <row r="7409" spans="11:15">
      <c r="K7409" s="153" t="s">
        <v>1674</v>
      </c>
      <c r="O7409" s="153" t="s">
        <v>154</v>
      </c>
    </row>
    <row r="7410" spans="11:15">
      <c r="K7410" s="153" t="s">
        <v>1674</v>
      </c>
      <c r="O7410" s="153" t="s">
        <v>1940</v>
      </c>
    </row>
    <row r="7411" spans="11:15">
      <c r="K7411" s="153" t="s">
        <v>1674</v>
      </c>
      <c r="O7411" s="153" t="s">
        <v>1941</v>
      </c>
    </row>
    <row r="7412" spans="11:15">
      <c r="K7412" s="153" t="s">
        <v>1674</v>
      </c>
      <c r="O7412" s="153" t="s">
        <v>1942</v>
      </c>
    </row>
    <row r="7413" spans="11:15">
      <c r="K7413" s="153" t="s">
        <v>1674</v>
      </c>
      <c r="O7413" s="153" t="s">
        <v>1943</v>
      </c>
    </row>
    <row r="7414" spans="11:15">
      <c r="K7414" s="153" t="s">
        <v>1674</v>
      </c>
      <c r="O7414" s="153" t="s">
        <v>1944</v>
      </c>
    </row>
    <row r="7415" spans="11:15">
      <c r="K7415" s="153" t="s">
        <v>1674</v>
      </c>
      <c r="O7415" s="153" t="s">
        <v>1945</v>
      </c>
    </row>
    <row r="7416" spans="11:15">
      <c r="K7416" s="153" t="s">
        <v>1674</v>
      </c>
      <c r="O7416" s="153" t="s">
        <v>1946</v>
      </c>
    </row>
    <row r="7417" spans="11:15">
      <c r="K7417" s="153" t="s">
        <v>1674</v>
      </c>
      <c r="O7417" s="153" t="s">
        <v>1947</v>
      </c>
    </row>
    <row r="7418" spans="11:15">
      <c r="K7418" s="153" t="s">
        <v>1674</v>
      </c>
      <c r="O7418" s="153" t="s">
        <v>1948</v>
      </c>
    </row>
    <row r="7419" spans="11:15">
      <c r="K7419" s="153" t="s">
        <v>1674</v>
      </c>
      <c r="O7419" s="153" t="s">
        <v>1949</v>
      </c>
    </row>
    <row r="7420" spans="11:15">
      <c r="K7420" s="153" t="s">
        <v>1674</v>
      </c>
      <c r="O7420" s="153" t="s">
        <v>1950</v>
      </c>
    </row>
    <row r="7421" spans="11:15">
      <c r="K7421" s="153" t="s">
        <v>1674</v>
      </c>
      <c r="O7421" s="153" t="s">
        <v>1951</v>
      </c>
    </row>
    <row r="7422" spans="11:15">
      <c r="K7422" s="153" t="s">
        <v>1674</v>
      </c>
      <c r="O7422" s="153" t="s">
        <v>193</v>
      </c>
    </row>
    <row r="7423" spans="11:15">
      <c r="K7423" s="153" t="s">
        <v>1674</v>
      </c>
      <c r="O7423" s="153" t="s">
        <v>196</v>
      </c>
    </row>
    <row r="7424" spans="11:15">
      <c r="K7424" s="153" t="s">
        <v>1674</v>
      </c>
      <c r="O7424" s="153" t="s">
        <v>1952</v>
      </c>
    </row>
    <row r="7425" spans="11:15">
      <c r="K7425" s="153" t="s">
        <v>1674</v>
      </c>
      <c r="O7425" s="153" t="s">
        <v>1953</v>
      </c>
    </row>
    <row r="7426" spans="11:15">
      <c r="K7426" s="153" t="s">
        <v>1674</v>
      </c>
      <c r="O7426" s="153" t="s">
        <v>1954</v>
      </c>
    </row>
    <row r="7427" spans="11:15">
      <c r="K7427" s="153" t="s">
        <v>1674</v>
      </c>
      <c r="O7427" s="153" t="s">
        <v>207</v>
      </c>
    </row>
    <row r="7428" spans="11:15">
      <c r="K7428" s="153" t="s">
        <v>1674</v>
      </c>
      <c r="O7428" s="153" t="s">
        <v>209</v>
      </c>
    </row>
    <row r="7429" spans="11:15">
      <c r="K7429" s="153" t="s">
        <v>1674</v>
      </c>
      <c r="O7429" s="153" t="s">
        <v>212</v>
      </c>
    </row>
    <row r="7430" spans="11:15">
      <c r="K7430" s="153" t="s">
        <v>1674</v>
      </c>
      <c r="O7430" s="153" t="s">
        <v>1955</v>
      </c>
    </row>
    <row r="7431" spans="11:15">
      <c r="K7431" s="153" t="s">
        <v>1674</v>
      </c>
      <c r="O7431" s="153" t="s">
        <v>1956</v>
      </c>
    </row>
    <row r="7432" spans="11:15">
      <c r="K7432" s="153" t="s">
        <v>1674</v>
      </c>
      <c r="O7432" s="153" t="s">
        <v>1957</v>
      </c>
    </row>
    <row r="7433" spans="11:15">
      <c r="K7433" s="153" t="s">
        <v>1674</v>
      </c>
      <c r="O7433" s="153" t="s">
        <v>1958</v>
      </c>
    </row>
    <row r="7434" spans="11:15">
      <c r="K7434" s="153" t="s">
        <v>1674</v>
      </c>
      <c r="O7434" s="153" t="s">
        <v>1959</v>
      </c>
    </row>
    <row r="7435" spans="11:15">
      <c r="K7435" s="153" t="s">
        <v>1674</v>
      </c>
      <c r="O7435" s="153" t="s">
        <v>1960</v>
      </c>
    </row>
    <row r="7436" spans="11:15">
      <c r="K7436" s="153" t="s">
        <v>1674</v>
      </c>
      <c r="O7436" s="153" t="s">
        <v>1961</v>
      </c>
    </row>
    <row r="7437" spans="11:15">
      <c r="K7437" s="153" t="s">
        <v>1674</v>
      </c>
      <c r="O7437" s="153" t="s">
        <v>1962</v>
      </c>
    </row>
    <row r="7438" spans="11:15">
      <c r="K7438" s="153" t="s">
        <v>1674</v>
      </c>
      <c r="O7438" s="153" t="s">
        <v>1963</v>
      </c>
    </row>
    <row r="7439" spans="11:15">
      <c r="K7439" s="153" t="s">
        <v>1674</v>
      </c>
      <c r="O7439" s="153" t="s">
        <v>1964</v>
      </c>
    </row>
    <row r="7440" spans="11:15">
      <c r="K7440" s="153" t="s">
        <v>1674</v>
      </c>
      <c r="O7440" s="153" t="s">
        <v>1965</v>
      </c>
    </row>
    <row r="7441" spans="11:15">
      <c r="K7441" s="153" t="s">
        <v>1674</v>
      </c>
      <c r="O7441" s="153" t="s">
        <v>1966</v>
      </c>
    </row>
    <row r="7442" spans="11:15">
      <c r="K7442" s="153" t="s">
        <v>1674</v>
      </c>
      <c r="O7442" s="153" t="s">
        <v>254</v>
      </c>
    </row>
    <row r="7443" spans="11:15">
      <c r="K7443" s="153" t="s">
        <v>1674</v>
      </c>
      <c r="O7443" s="153" t="s">
        <v>258</v>
      </c>
    </row>
    <row r="7444" spans="11:15">
      <c r="K7444" s="153" t="s">
        <v>1674</v>
      </c>
      <c r="O7444" s="153" t="s">
        <v>1967</v>
      </c>
    </row>
    <row r="7445" spans="11:15">
      <c r="K7445" s="153" t="s">
        <v>1674</v>
      </c>
      <c r="O7445" s="153" t="s">
        <v>1968</v>
      </c>
    </row>
    <row r="7446" spans="11:15">
      <c r="K7446" s="153" t="s">
        <v>1674</v>
      </c>
      <c r="O7446" s="153" t="s">
        <v>1969</v>
      </c>
    </row>
    <row r="7447" spans="11:15">
      <c r="K7447" s="153" t="s">
        <v>1674</v>
      </c>
      <c r="O7447" s="153" t="s">
        <v>273</v>
      </c>
    </row>
    <row r="7448" spans="11:15">
      <c r="K7448" s="153" t="s">
        <v>1674</v>
      </c>
      <c r="O7448" s="153" t="s">
        <v>276</v>
      </c>
    </row>
    <row r="7449" spans="11:15">
      <c r="K7449" s="153" t="s">
        <v>1674</v>
      </c>
      <c r="O7449" s="153" t="s">
        <v>280</v>
      </c>
    </row>
    <row r="7450" spans="11:15">
      <c r="K7450" s="153" t="s">
        <v>1674</v>
      </c>
      <c r="O7450" s="153" t="s">
        <v>1970</v>
      </c>
    </row>
    <row r="7451" spans="11:15">
      <c r="K7451" s="153" t="s">
        <v>1674</v>
      </c>
      <c r="O7451" s="153" t="s">
        <v>1971</v>
      </c>
    </row>
    <row r="7452" spans="11:15">
      <c r="K7452" s="153" t="s">
        <v>1674</v>
      </c>
      <c r="O7452" s="153" t="s">
        <v>1972</v>
      </c>
    </row>
    <row r="7453" spans="11:15">
      <c r="K7453" s="153" t="s">
        <v>1674</v>
      </c>
      <c r="O7453" s="153" t="s">
        <v>1973</v>
      </c>
    </row>
    <row r="7454" spans="11:15">
      <c r="K7454" s="153" t="s">
        <v>1674</v>
      </c>
      <c r="O7454" s="153" t="s">
        <v>1974</v>
      </c>
    </row>
    <row r="7455" spans="11:15">
      <c r="K7455" s="153" t="s">
        <v>1674</v>
      </c>
      <c r="O7455" s="153" t="s">
        <v>1975</v>
      </c>
    </row>
    <row r="7456" spans="11:15">
      <c r="K7456" s="153" t="s">
        <v>1674</v>
      </c>
      <c r="O7456" s="153" t="s">
        <v>1976</v>
      </c>
    </row>
    <row r="7457" spans="11:15">
      <c r="K7457" s="153" t="s">
        <v>1674</v>
      </c>
      <c r="O7457" s="153" t="s">
        <v>1977</v>
      </c>
    </row>
    <row r="7458" spans="11:15">
      <c r="K7458" s="153" t="s">
        <v>1674</v>
      </c>
      <c r="O7458" s="153" t="s">
        <v>1978</v>
      </c>
    </row>
    <row r="7459" spans="11:15">
      <c r="K7459" s="153" t="s">
        <v>1674</v>
      </c>
      <c r="O7459" s="153" t="s">
        <v>1979</v>
      </c>
    </row>
    <row r="7460" spans="11:15">
      <c r="K7460" s="153" t="s">
        <v>1674</v>
      </c>
      <c r="O7460" s="153" t="s">
        <v>1980</v>
      </c>
    </row>
    <row r="7461" spans="11:15">
      <c r="K7461" s="153" t="s">
        <v>1674</v>
      </c>
      <c r="O7461" s="153" t="s">
        <v>1981</v>
      </c>
    </row>
    <row r="7462" spans="11:15">
      <c r="K7462" s="153" t="s">
        <v>1674</v>
      </c>
      <c r="O7462" s="153" t="s">
        <v>1982</v>
      </c>
    </row>
    <row r="7463" spans="11:15">
      <c r="K7463" s="153" t="s">
        <v>1674</v>
      </c>
      <c r="O7463" s="153" t="s">
        <v>1983</v>
      </c>
    </row>
    <row r="7464" spans="11:15">
      <c r="K7464" s="153" t="s">
        <v>1674</v>
      </c>
      <c r="O7464" s="153" t="s">
        <v>333</v>
      </c>
    </row>
    <row r="7465" spans="11:15">
      <c r="K7465" s="153" t="s">
        <v>1674</v>
      </c>
      <c r="O7465" s="153" t="s">
        <v>337</v>
      </c>
    </row>
    <row r="7466" spans="11:15">
      <c r="K7466" s="153" t="s">
        <v>1674</v>
      </c>
      <c r="O7466" s="153" t="s">
        <v>1984</v>
      </c>
    </row>
    <row r="7467" spans="11:15">
      <c r="K7467" s="153" t="s">
        <v>1674</v>
      </c>
      <c r="O7467" s="153" t="s">
        <v>1985</v>
      </c>
    </row>
    <row r="7468" spans="11:15">
      <c r="K7468" s="153" t="s">
        <v>1674</v>
      </c>
      <c r="O7468" s="153" t="s">
        <v>1986</v>
      </c>
    </row>
    <row r="7469" spans="11:15">
      <c r="K7469" s="153" t="s">
        <v>1674</v>
      </c>
      <c r="O7469" s="153" t="s">
        <v>351</v>
      </c>
    </row>
    <row r="7470" spans="11:15">
      <c r="K7470" s="153" t="s">
        <v>1674</v>
      </c>
      <c r="O7470" s="153" t="s">
        <v>354</v>
      </c>
    </row>
    <row r="7471" spans="11:15">
      <c r="K7471" s="153" t="s">
        <v>1674</v>
      </c>
      <c r="O7471" s="153" t="s">
        <v>358</v>
      </c>
    </row>
    <row r="7472" spans="11:15">
      <c r="K7472" s="153" t="s">
        <v>1674</v>
      </c>
      <c r="O7472" s="153" t="s">
        <v>1987</v>
      </c>
    </row>
    <row r="7473" spans="11:15">
      <c r="K7473" s="153" t="s">
        <v>1674</v>
      </c>
      <c r="O7473" s="153" t="s">
        <v>1988</v>
      </c>
    </row>
    <row r="7474" spans="11:15">
      <c r="K7474" s="153" t="s">
        <v>1674</v>
      </c>
      <c r="O7474" s="153" t="s">
        <v>1989</v>
      </c>
    </row>
    <row r="7475" spans="11:15">
      <c r="K7475" s="153" t="s">
        <v>1674</v>
      </c>
      <c r="O7475" s="153" t="s">
        <v>1990</v>
      </c>
    </row>
    <row r="7476" spans="11:15">
      <c r="K7476" s="153" t="s">
        <v>1674</v>
      </c>
      <c r="O7476" s="153" t="s">
        <v>375</v>
      </c>
    </row>
    <row r="7477" spans="11:15">
      <c r="K7477" s="153" t="s">
        <v>1674</v>
      </c>
      <c r="O7477" s="153" t="s">
        <v>378</v>
      </c>
    </row>
    <row r="7478" spans="11:15">
      <c r="K7478" s="153" t="s">
        <v>1674</v>
      </c>
      <c r="O7478" s="153" t="s">
        <v>381</v>
      </c>
    </row>
    <row r="7479" spans="11:15">
      <c r="K7479" s="153" t="s">
        <v>1674</v>
      </c>
      <c r="O7479" s="153" t="s">
        <v>384</v>
      </c>
    </row>
    <row r="7480" spans="11:15">
      <c r="K7480" s="153" t="s">
        <v>1674</v>
      </c>
      <c r="O7480" s="153" t="s">
        <v>385</v>
      </c>
    </row>
    <row r="7481" spans="11:15">
      <c r="K7481" s="153" t="s">
        <v>1674</v>
      </c>
      <c r="O7481" s="153" t="s">
        <v>388</v>
      </c>
    </row>
    <row r="7482" spans="11:15">
      <c r="K7482" s="153" t="s">
        <v>1674</v>
      </c>
      <c r="O7482" s="153" t="s">
        <v>391</v>
      </c>
    </row>
    <row r="7483" spans="11:15">
      <c r="K7483" s="153" t="s">
        <v>1674</v>
      </c>
      <c r="O7483" s="153" t="s">
        <v>394</v>
      </c>
    </row>
    <row r="7484" spans="11:15">
      <c r="K7484" s="153" t="s">
        <v>1674</v>
      </c>
      <c r="O7484" s="153" t="s">
        <v>397</v>
      </c>
    </row>
    <row r="7485" spans="11:15">
      <c r="K7485" s="153" t="s">
        <v>1674</v>
      </c>
      <c r="O7485" s="153" t="s">
        <v>400</v>
      </c>
    </row>
    <row r="7486" spans="11:15">
      <c r="K7486" s="153" t="s">
        <v>1674</v>
      </c>
      <c r="O7486" s="153" t="s">
        <v>403</v>
      </c>
    </row>
    <row r="7487" spans="11:15">
      <c r="K7487" s="153" t="s">
        <v>1674</v>
      </c>
      <c r="O7487" s="153" t="s">
        <v>404</v>
      </c>
    </row>
    <row r="7488" spans="11:15">
      <c r="K7488" s="153" t="s">
        <v>1674</v>
      </c>
      <c r="O7488" s="153" t="s">
        <v>407</v>
      </c>
    </row>
    <row r="7489" spans="11:15">
      <c r="K7489" s="153" t="s">
        <v>1674</v>
      </c>
      <c r="O7489" s="153" t="s">
        <v>409</v>
      </c>
    </row>
    <row r="7490" spans="11:15">
      <c r="K7490" s="153" t="s">
        <v>1674</v>
      </c>
      <c r="O7490" s="153" t="s">
        <v>412</v>
      </c>
    </row>
    <row r="7491" spans="11:15">
      <c r="K7491" s="153" t="s">
        <v>1674</v>
      </c>
      <c r="O7491" s="153" t="s">
        <v>413</v>
      </c>
    </row>
    <row r="7492" spans="11:15">
      <c r="K7492" s="153" t="s">
        <v>1674</v>
      </c>
      <c r="O7492" s="153" t="s">
        <v>416</v>
      </c>
    </row>
    <row r="7493" spans="11:15">
      <c r="K7493" s="153" t="s">
        <v>1674</v>
      </c>
      <c r="O7493" s="153" t="s">
        <v>419</v>
      </c>
    </row>
    <row r="7494" spans="11:15">
      <c r="K7494" s="153" t="s">
        <v>1674</v>
      </c>
      <c r="O7494" s="153" t="s">
        <v>422</v>
      </c>
    </row>
    <row r="7495" spans="11:15">
      <c r="K7495" s="153" t="s">
        <v>1674</v>
      </c>
      <c r="O7495" s="153" t="s">
        <v>425</v>
      </c>
    </row>
    <row r="7496" spans="11:15">
      <c r="K7496" s="153" t="s">
        <v>1674</v>
      </c>
      <c r="O7496" s="153" t="s">
        <v>428</v>
      </c>
    </row>
    <row r="7497" spans="11:15">
      <c r="K7497" s="153" t="s">
        <v>1674</v>
      </c>
      <c r="O7497" s="153" t="s">
        <v>431</v>
      </c>
    </row>
    <row r="7498" spans="11:15">
      <c r="K7498" s="153" t="s">
        <v>1674</v>
      </c>
      <c r="O7498" s="153" t="s">
        <v>432</v>
      </c>
    </row>
    <row r="7499" spans="11:15">
      <c r="K7499" s="153" t="s">
        <v>1674</v>
      </c>
      <c r="O7499" s="153" t="s">
        <v>435</v>
      </c>
    </row>
    <row r="7500" spans="11:15">
      <c r="K7500" s="153" t="s">
        <v>1674</v>
      </c>
      <c r="O7500" s="153" t="s">
        <v>438</v>
      </c>
    </row>
    <row r="7501" spans="11:15">
      <c r="K7501" s="153" t="s">
        <v>1674</v>
      </c>
      <c r="O7501" s="153" t="s">
        <v>441</v>
      </c>
    </row>
    <row r="7502" spans="11:15">
      <c r="K7502" s="153" t="s">
        <v>1674</v>
      </c>
      <c r="O7502" s="153" t="s">
        <v>444</v>
      </c>
    </row>
    <row r="7503" spans="11:15">
      <c r="K7503" s="153" t="s">
        <v>1674</v>
      </c>
      <c r="O7503" s="153" t="s">
        <v>447</v>
      </c>
    </row>
    <row r="7504" spans="11:15">
      <c r="K7504" s="153" t="s">
        <v>1674</v>
      </c>
      <c r="O7504" s="153" t="s">
        <v>450</v>
      </c>
    </row>
    <row r="7505" spans="11:15">
      <c r="K7505" s="153" t="s">
        <v>1674</v>
      </c>
      <c r="O7505" s="153" t="s">
        <v>451</v>
      </c>
    </row>
    <row r="7506" spans="11:15">
      <c r="K7506" s="153" t="s">
        <v>1674</v>
      </c>
      <c r="O7506" s="153" t="s">
        <v>454</v>
      </c>
    </row>
    <row r="7507" spans="11:15">
      <c r="K7507" s="153" t="s">
        <v>1674</v>
      </c>
      <c r="O7507" s="153" t="s">
        <v>457</v>
      </c>
    </row>
    <row r="7508" spans="11:15">
      <c r="K7508" s="153" t="s">
        <v>1674</v>
      </c>
      <c r="O7508" s="153" t="s">
        <v>460</v>
      </c>
    </row>
    <row r="7509" spans="11:15">
      <c r="K7509" s="153" t="s">
        <v>1674</v>
      </c>
      <c r="O7509" s="153" t="s">
        <v>461</v>
      </c>
    </row>
    <row r="7510" spans="11:15">
      <c r="K7510" s="153" t="s">
        <v>1674</v>
      </c>
      <c r="O7510" s="153" t="s">
        <v>464</v>
      </c>
    </row>
    <row r="7511" spans="11:15">
      <c r="K7511" s="153" t="s">
        <v>1674</v>
      </c>
      <c r="O7511" s="153" t="s">
        <v>467</v>
      </c>
    </row>
    <row r="7512" spans="11:15">
      <c r="K7512" s="153" t="s">
        <v>1674</v>
      </c>
      <c r="O7512" s="153" t="s">
        <v>469</v>
      </c>
    </row>
    <row r="7513" spans="11:15">
      <c r="K7513" s="153" t="s">
        <v>1674</v>
      </c>
      <c r="O7513" s="153" t="s">
        <v>471</v>
      </c>
    </row>
    <row r="7514" spans="11:15">
      <c r="K7514" s="153" t="s">
        <v>1674</v>
      </c>
      <c r="O7514" s="153" t="s">
        <v>1285</v>
      </c>
    </row>
    <row r="7515" spans="11:15">
      <c r="K7515" s="153" t="s">
        <v>1674</v>
      </c>
      <c r="O7515" s="153" t="s">
        <v>474</v>
      </c>
    </row>
    <row r="7516" spans="11:15">
      <c r="K7516" s="153" t="s">
        <v>1674</v>
      </c>
      <c r="O7516" s="153" t="s">
        <v>475</v>
      </c>
    </row>
    <row r="7517" spans="11:15">
      <c r="K7517" s="153" t="s">
        <v>1674</v>
      </c>
      <c r="O7517" s="153" t="s">
        <v>477</v>
      </c>
    </row>
    <row r="7518" spans="11:15">
      <c r="K7518" s="153" t="s">
        <v>1674</v>
      </c>
      <c r="O7518" s="153" t="s">
        <v>479</v>
      </c>
    </row>
    <row r="7519" spans="11:15">
      <c r="K7519" s="153" t="s">
        <v>1674</v>
      </c>
      <c r="O7519" s="153" t="s">
        <v>481</v>
      </c>
    </row>
    <row r="7520" spans="11:15">
      <c r="K7520" s="153" t="s">
        <v>1674</v>
      </c>
      <c r="O7520" s="153" t="s">
        <v>483</v>
      </c>
    </row>
    <row r="7521" spans="11:15">
      <c r="K7521" s="153" t="s">
        <v>1674</v>
      </c>
      <c r="O7521" s="153" t="s">
        <v>485</v>
      </c>
    </row>
    <row r="7522" spans="11:15">
      <c r="K7522" s="153" t="s">
        <v>1674</v>
      </c>
      <c r="O7522" s="153" t="s">
        <v>487</v>
      </c>
    </row>
    <row r="7523" spans="11:15">
      <c r="K7523" s="153" t="s">
        <v>1674</v>
      </c>
      <c r="O7523" s="153" t="s">
        <v>488</v>
      </c>
    </row>
    <row r="7524" spans="11:15">
      <c r="K7524" s="153" t="s">
        <v>1674</v>
      </c>
      <c r="O7524" s="153" t="s">
        <v>490</v>
      </c>
    </row>
    <row r="7525" spans="11:15">
      <c r="K7525" s="153" t="s">
        <v>1674</v>
      </c>
      <c r="O7525" s="153" t="s">
        <v>492</v>
      </c>
    </row>
    <row r="7526" spans="11:15">
      <c r="K7526" s="153" t="s">
        <v>1674</v>
      </c>
      <c r="O7526" s="153" t="s">
        <v>494</v>
      </c>
    </row>
    <row r="7527" spans="11:15">
      <c r="K7527" s="153" t="s">
        <v>1674</v>
      </c>
      <c r="O7527" s="153" t="s">
        <v>495</v>
      </c>
    </row>
    <row r="7528" spans="11:15">
      <c r="K7528" s="153" t="s">
        <v>1674</v>
      </c>
      <c r="O7528" s="153" t="s">
        <v>497</v>
      </c>
    </row>
    <row r="7529" spans="11:15">
      <c r="K7529" s="153" t="s">
        <v>1674</v>
      </c>
      <c r="O7529" s="153" t="s">
        <v>499</v>
      </c>
    </row>
    <row r="7530" spans="11:15">
      <c r="K7530" s="153" t="s">
        <v>1674</v>
      </c>
      <c r="O7530" s="153" t="s">
        <v>502</v>
      </c>
    </row>
    <row r="7531" spans="11:15">
      <c r="K7531" s="153" t="s">
        <v>1674</v>
      </c>
      <c r="O7531" s="153" t="s">
        <v>505</v>
      </c>
    </row>
    <row r="7532" spans="11:15">
      <c r="K7532" s="153" t="s">
        <v>1674</v>
      </c>
      <c r="O7532" s="153" t="s">
        <v>1344</v>
      </c>
    </row>
    <row r="7533" spans="11:15">
      <c r="K7533" s="153" t="s">
        <v>1674</v>
      </c>
      <c r="O7533" s="153" t="s">
        <v>510</v>
      </c>
    </row>
    <row r="7534" spans="11:15">
      <c r="K7534" s="153" t="s">
        <v>1674</v>
      </c>
      <c r="O7534" s="153" t="s">
        <v>511</v>
      </c>
    </row>
    <row r="7535" spans="11:15">
      <c r="K7535" s="153" t="s">
        <v>1674</v>
      </c>
      <c r="O7535" s="153" t="s">
        <v>514</v>
      </c>
    </row>
    <row r="7536" spans="11:15">
      <c r="K7536" s="153" t="s">
        <v>1674</v>
      </c>
      <c r="O7536" s="153" t="s">
        <v>517</v>
      </c>
    </row>
    <row r="7537" spans="11:15">
      <c r="K7537" s="153" t="s">
        <v>1674</v>
      </c>
      <c r="O7537" s="153" t="s">
        <v>520</v>
      </c>
    </row>
    <row r="7538" spans="11:15">
      <c r="K7538" s="153" t="s">
        <v>1674</v>
      </c>
      <c r="O7538" s="153" t="s">
        <v>523</v>
      </c>
    </row>
    <row r="7539" spans="11:15">
      <c r="K7539" s="153" t="s">
        <v>1674</v>
      </c>
      <c r="O7539" s="153" t="s">
        <v>526</v>
      </c>
    </row>
    <row r="7540" spans="11:15">
      <c r="K7540" s="153" t="s">
        <v>1674</v>
      </c>
      <c r="O7540" s="153" t="s">
        <v>529</v>
      </c>
    </row>
    <row r="7541" spans="11:15">
      <c r="K7541" s="153" t="s">
        <v>1674</v>
      </c>
      <c r="O7541" s="153" t="s">
        <v>530</v>
      </c>
    </row>
    <row r="7542" spans="11:15">
      <c r="K7542" s="153" t="s">
        <v>1674</v>
      </c>
      <c r="O7542" s="153" t="s">
        <v>533</v>
      </c>
    </row>
    <row r="7543" spans="11:15">
      <c r="K7543" s="153" t="s">
        <v>1674</v>
      </c>
      <c r="O7543" s="153" t="s">
        <v>534</v>
      </c>
    </row>
    <row r="7544" spans="11:15">
      <c r="K7544" s="153" t="s">
        <v>1674</v>
      </c>
      <c r="O7544" s="153" t="s">
        <v>535</v>
      </c>
    </row>
    <row r="7545" spans="11:15">
      <c r="K7545" s="153" t="s">
        <v>1674</v>
      </c>
      <c r="O7545" s="153" t="s">
        <v>536</v>
      </c>
    </row>
    <row r="7546" spans="11:15">
      <c r="K7546" s="153" t="s">
        <v>1674</v>
      </c>
      <c r="O7546" s="153" t="s">
        <v>539</v>
      </c>
    </row>
    <row r="7547" spans="11:15">
      <c r="K7547" s="153" t="s">
        <v>1674</v>
      </c>
      <c r="O7547" s="153" t="s">
        <v>542</v>
      </c>
    </row>
    <row r="7548" spans="11:15">
      <c r="K7548" s="153" t="s">
        <v>1674</v>
      </c>
      <c r="O7548" s="153" t="s">
        <v>545</v>
      </c>
    </row>
    <row r="7549" spans="11:15">
      <c r="K7549" s="153" t="s">
        <v>1674</v>
      </c>
      <c r="O7549" s="153" t="s">
        <v>548</v>
      </c>
    </row>
    <row r="7550" spans="11:15">
      <c r="K7550" s="153" t="s">
        <v>1674</v>
      </c>
      <c r="O7550" s="153" t="s">
        <v>1374</v>
      </c>
    </row>
    <row r="7551" spans="11:15">
      <c r="K7551" s="153" t="s">
        <v>1674</v>
      </c>
      <c r="O7551" s="153" t="s">
        <v>553</v>
      </c>
    </row>
    <row r="7552" spans="11:15">
      <c r="K7552" s="153" t="s">
        <v>1674</v>
      </c>
      <c r="O7552" s="153" t="s">
        <v>554</v>
      </c>
    </row>
    <row r="7553" spans="11:15">
      <c r="K7553" s="153" t="s">
        <v>1674</v>
      </c>
      <c r="O7553" s="153" t="s">
        <v>557</v>
      </c>
    </row>
    <row r="7554" spans="11:15">
      <c r="K7554" s="153" t="s">
        <v>1674</v>
      </c>
      <c r="O7554" s="153" t="s">
        <v>560</v>
      </c>
    </row>
    <row r="7555" spans="11:15">
      <c r="K7555" s="153" t="s">
        <v>1674</v>
      </c>
      <c r="O7555" s="153" t="s">
        <v>563</v>
      </c>
    </row>
    <row r="7556" spans="11:15">
      <c r="K7556" s="153" t="s">
        <v>1674</v>
      </c>
      <c r="O7556" s="153" t="s">
        <v>566</v>
      </c>
    </row>
    <row r="7557" spans="11:15">
      <c r="K7557" s="153" t="s">
        <v>1674</v>
      </c>
      <c r="O7557" s="153" t="s">
        <v>569</v>
      </c>
    </row>
    <row r="7558" spans="11:15">
      <c r="K7558" s="153" t="s">
        <v>1674</v>
      </c>
      <c r="O7558" s="153" t="s">
        <v>572</v>
      </c>
    </row>
    <row r="7559" spans="11:15">
      <c r="K7559" s="153" t="s">
        <v>1674</v>
      </c>
      <c r="O7559" s="153" t="s">
        <v>573</v>
      </c>
    </row>
    <row r="7560" spans="11:15">
      <c r="K7560" s="153" t="s">
        <v>1674</v>
      </c>
      <c r="O7560" s="153" t="s">
        <v>576</v>
      </c>
    </row>
    <row r="7561" spans="11:15">
      <c r="K7561" s="153" t="s">
        <v>1674</v>
      </c>
      <c r="O7561" s="153" t="s">
        <v>577</v>
      </c>
    </row>
    <row r="7562" spans="11:15">
      <c r="K7562" s="153" t="s">
        <v>1674</v>
      </c>
      <c r="O7562" s="153" t="s">
        <v>578</v>
      </c>
    </row>
    <row r="7563" spans="11:15">
      <c r="K7563" s="153" t="s">
        <v>1674</v>
      </c>
      <c r="O7563" s="153" t="s">
        <v>579</v>
      </c>
    </row>
    <row r="7564" spans="11:15">
      <c r="K7564" s="153" t="s">
        <v>1674</v>
      </c>
      <c r="O7564" s="153" t="s">
        <v>582</v>
      </c>
    </row>
    <row r="7565" spans="11:15">
      <c r="K7565" s="153" t="s">
        <v>1674</v>
      </c>
      <c r="O7565" s="153" t="s">
        <v>585</v>
      </c>
    </row>
    <row r="7566" spans="11:15">
      <c r="K7566" s="153" t="s">
        <v>1674</v>
      </c>
      <c r="O7566" s="153" t="s">
        <v>588</v>
      </c>
    </row>
    <row r="7567" spans="11:15">
      <c r="K7567" s="153" t="s">
        <v>1674</v>
      </c>
      <c r="O7567" s="153" t="s">
        <v>591</v>
      </c>
    </row>
    <row r="7568" spans="11:15">
      <c r="K7568" s="153" t="s">
        <v>1674</v>
      </c>
      <c r="O7568" s="153" t="s">
        <v>1430</v>
      </c>
    </row>
    <row r="7569" spans="11:15">
      <c r="K7569" s="153" t="s">
        <v>1674</v>
      </c>
      <c r="O7569" s="153" t="s">
        <v>596</v>
      </c>
    </row>
    <row r="7570" spans="11:15">
      <c r="K7570" s="153" t="s">
        <v>1674</v>
      </c>
      <c r="O7570" s="153" t="s">
        <v>597</v>
      </c>
    </row>
    <row r="7571" spans="11:15">
      <c r="K7571" s="153" t="s">
        <v>1674</v>
      </c>
      <c r="O7571" s="153" t="s">
        <v>600</v>
      </c>
    </row>
    <row r="7572" spans="11:15">
      <c r="K7572" s="153" t="s">
        <v>1674</v>
      </c>
      <c r="O7572" s="153" t="s">
        <v>603</v>
      </c>
    </row>
    <row r="7573" spans="11:15">
      <c r="K7573" s="153" t="s">
        <v>1674</v>
      </c>
      <c r="O7573" s="153" t="s">
        <v>606</v>
      </c>
    </row>
    <row r="7574" spans="11:15">
      <c r="K7574" s="153" t="s">
        <v>1674</v>
      </c>
      <c r="O7574" s="153" t="s">
        <v>609</v>
      </c>
    </row>
    <row r="7575" spans="11:15">
      <c r="K7575" s="153" t="s">
        <v>1674</v>
      </c>
      <c r="O7575" s="153" t="s">
        <v>612</v>
      </c>
    </row>
    <row r="7576" spans="11:15">
      <c r="K7576" s="153" t="s">
        <v>1674</v>
      </c>
      <c r="O7576" s="153" t="s">
        <v>615</v>
      </c>
    </row>
    <row r="7577" spans="11:15">
      <c r="K7577" s="153" t="s">
        <v>1674</v>
      </c>
      <c r="O7577" s="153" t="s">
        <v>616</v>
      </c>
    </row>
    <row r="7578" spans="11:15">
      <c r="K7578" s="153" t="s">
        <v>1674</v>
      </c>
      <c r="O7578" s="153" t="s">
        <v>619</v>
      </c>
    </row>
    <row r="7579" spans="11:15">
      <c r="K7579" s="153" t="s">
        <v>1674</v>
      </c>
      <c r="O7579" s="153" t="s">
        <v>620</v>
      </c>
    </row>
    <row r="7580" spans="11:15">
      <c r="K7580" s="153" t="s">
        <v>1674</v>
      </c>
      <c r="O7580" s="153" t="s">
        <v>622</v>
      </c>
    </row>
    <row r="7581" spans="11:15">
      <c r="K7581" s="153" t="s">
        <v>1674</v>
      </c>
      <c r="O7581" s="153" t="s">
        <v>623</v>
      </c>
    </row>
    <row r="7582" spans="11:15">
      <c r="K7582" s="153" t="s">
        <v>1674</v>
      </c>
      <c r="O7582" s="153" t="s">
        <v>626</v>
      </c>
    </row>
    <row r="7583" spans="11:15">
      <c r="K7583" s="153" t="s">
        <v>1674</v>
      </c>
      <c r="O7583" s="153" t="s">
        <v>629</v>
      </c>
    </row>
    <row r="7584" spans="11:15">
      <c r="K7584" s="153" t="s">
        <v>1674</v>
      </c>
      <c r="O7584" s="153" t="s">
        <v>632</v>
      </c>
    </row>
    <row r="7585" spans="11:15">
      <c r="K7585" s="153" t="s">
        <v>1674</v>
      </c>
      <c r="O7585" s="153" t="s">
        <v>635</v>
      </c>
    </row>
    <row r="7586" spans="11:15">
      <c r="K7586" s="153" t="s">
        <v>1674</v>
      </c>
      <c r="O7586" s="153" t="s">
        <v>638</v>
      </c>
    </row>
    <row r="7587" spans="11:15">
      <c r="K7587" s="153" t="s">
        <v>1674</v>
      </c>
      <c r="O7587" s="153" t="s">
        <v>641</v>
      </c>
    </row>
    <row r="7588" spans="11:15">
      <c r="K7588" s="153" t="s">
        <v>1674</v>
      </c>
      <c r="O7588" s="153" t="s">
        <v>642</v>
      </c>
    </row>
    <row r="7589" spans="11:15">
      <c r="K7589" s="153" t="s">
        <v>1674</v>
      </c>
      <c r="O7589" s="153" t="s">
        <v>645</v>
      </c>
    </row>
    <row r="7590" spans="11:15">
      <c r="K7590" s="153" t="s">
        <v>1674</v>
      </c>
      <c r="O7590" s="153" t="s">
        <v>648</v>
      </c>
    </row>
    <row r="7591" spans="11:15">
      <c r="K7591" s="153" t="s">
        <v>1674</v>
      </c>
      <c r="O7591" s="153" t="s">
        <v>651</v>
      </c>
    </row>
    <row r="7592" spans="11:15">
      <c r="K7592" s="153" t="s">
        <v>1674</v>
      </c>
      <c r="O7592" s="153" t="s">
        <v>654</v>
      </c>
    </row>
    <row r="7593" spans="11:15">
      <c r="K7593" s="153" t="s">
        <v>1674</v>
      </c>
      <c r="O7593" s="153" t="s">
        <v>657</v>
      </c>
    </row>
    <row r="7594" spans="11:15">
      <c r="K7594" s="153" t="s">
        <v>1674</v>
      </c>
      <c r="O7594" s="153" t="s">
        <v>660</v>
      </c>
    </row>
    <row r="7595" spans="11:15">
      <c r="K7595" s="153" t="s">
        <v>1674</v>
      </c>
      <c r="O7595" s="153" t="s">
        <v>661</v>
      </c>
    </row>
    <row r="7596" spans="11:15">
      <c r="K7596" s="153" t="s">
        <v>1674</v>
      </c>
      <c r="O7596" s="153" t="s">
        <v>664</v>
      </c>
    </row>
    <row r="7597" spans="11:15">
      <c r="K7597" s="153" t="s">
        <v>1674</v>
      </c>
      <c r="O7597" s="153" t="s">
        <v>667</v>
      </c>
    </row>
    <row r="7598" spans="11:15">
      <c r="K7598" s="153" t="s">
        <v>1674</v>
      </c>
      <c r="O7598" s="153" t="s">
        <v>668</v>
      </c>
    </row>
    <row r="7599" spans="11:15">
      <c r="K7599" s="153" t="s">
        <v>1674</v>
      </c>
      <c r="O7599" s="153" t="s">
        <v>671</v>
      </c>
    </row>
    <row r="7600" spans="11:15">
      <c r="K7600" s="153" t="s">
        <v>1674</v>
      </c>
      <c r="O7600" s="153" t="s">
        <v>672</v>
      </c>
    </row>
    <row r="7601" spans="10:15">
      <c r="K7601" s="153" t="s">
        <v>1674</v>
      </c>
      <c r="O7601" s="153" t="s">
        <v>673</v>
      </c>
    </row>
    <row r="7602" spans="10:15">
      <c r="J7602" s="576"/>
      <c r="K7602" s="153" t="s">
        <v>1674</v>
      </c>
      <c r="O7602" s="153" t="s">
        <v>676</v>
      </c>
    </row>
    <row r="7603" spans="10:15">
      <c r="J7603" s="576"/>
      <c r="K7603" s="153" t="s">
        <v>1674</v>
      </c>
      <c r="O7603" s="153" t="s">
        <v>679</v>
      </c>
    </row>
    <row r="7604" spans="10:15">
      <c r="J7604" s="576"/>
      <c r="K7604" s="153" t="s">
        <v>1674</v>
      </c>
      <c r="O7604" s="153" t="s">
        <v>682</v>
      </c>
    </row>
    <row r="7605" spans="10:15">
      <c r="J7605" s="576"/>
      <c r="K7605" s="153" t="s">
        <v>1674</v>
      </c>
      <c r="O7605" s="153" t="s">
        <v>685</v>
      </c>
    </row>
    <row r="7606" spans="10:15">
      <c r="J7606" s="576"/>
      <c r="K7606" s="153" t="s">
        <v>1674</v>
      </c>
      <c r="O7606" s="153" t="s">
        <v>688</v>
      </c>
    </row>
    <row r="7607" spans="10:15">
      <c r="J7607" s="576"/>
      <c r="K7607" s="153" t="s">
        <v>1674</v>
      </c>
      <c r="O7607" s="153" t="s">
        <v>691</v>
      </c>
    </row>
    <row r="7608" spans="10:15">
      <c r="J7608" s="576"/>
      <c r="K7608" s="153" t="s">
        <v>1674</v>
      </c>
      <c r="O7608" s="153" t="s">
        <v>692</v>
      </c>
    </row>
    <row r="7609" spans="10:15">
      <c r="J7609" s="576"/>
      <c r="K7609" s="153" t="s">
        <v>1674</v>
      </c>
      <c r="O7609" s="153" t="s">
        <v>695</v>
      </c>
    </row>
    <row r="7610" spans="10:15">
      <c r="J7610" s="576"/>
      <c r="K7610" s="153" t="s">
        <v>1674</v>
      </c>
      <c r="O7610" s="153" t="s">
        <v>698</v>
      </c>
    </row>
    <row r="7611" spans="10:15">
      <c r="J7611" s="576"/>
      <c r="K7611" s="153" t="s">
        <v>1674</v>
      </c>
      <c r="O7611" s="153" t="s">
        <v>701</v>
      </c>
    </row>
    <row r="7612" spans="10:15">
      <c r="J7612" s="576"/>
      <c r="K7612" s="153" t="s">
        <v>1674</v>
      </c>
      <c r="O7612" s="153" t="s">
        <v>704</v>
      </c>
    </row>
    <row r="7613" spans="10:15">
      <c r="J7613" s="576"/>
      <c r="K7613" s="153" t="s">
        <v>1674</v>
      </c>
      <c r="O7613" s="153" t="s">
        <v>707</v>
      </c>
    </row>
    <row r="7614" spans="10:15">
      <c r="J7614" s="576"/>
      <c r="K7614" s="153" t="s">
        <v>1674</v>
      </c>
      <c r="O7614" s="153" t="s">
        <v>710</v>
      </c>
    </row>
    <row r="7615" spans="10:15">
      <c r="J7615" s="576"/>
      <c r="K7615" s="153" t="s">
        <v>1674</v>
      </c>
      <c r="O7615" s="153" t="s">
        <v>711</v>
      </c>
    </row>
    <row r="7616" spans="10:15">
      <c r="J7616" s="576"/>
      <c r="K7616" s="153" t="s">
        <v>1674</v>
      </c>
      <c r="O7616" s="153" t="s">
        <v>714</v>
      </c>
    </row>
    <row r="7617" spans="10:15">
      <c r="J7617" s="576"/>
      <c r="K7617" s="153" t="s">
        <v>1674</v>
      </c>
      <c r="O7617" s="153" t="s">
        <v>717</v>
      </c>
    </row>
    <row r="7618" spans="10:15">
      <c r="K7618" s="153" t="s">
        <v>1674</v>
      </c>
      <c r="O7618" s="153" t="s">
        <v>718</v>
      </c>
    </row>
    <row r="7619" spans="10:15">
      <c r="K7619" s="153" t="s">
        <v>1674</v>
      </c>
      <c r="O7619" s="153" t="s">
        <v>721</v>
      </c>
    </row>
    <row r="7620" spans="10:15">
      <c r="K7620" s="153" t="s">
        <v>1674</v>
      </c>
      <c r="O7620" s="153" t="s">
        <v>722</v>
      </c>
    </row>
    <row r="7621" spans="10:15">
      <c r="K7621" s="153" t="s">
        <v>1674</v>
      </c>
      <c r="O7621" s="153" t="s">
        <v>723</v>
      </c>
    </row>
    <row r="7622" spans="10:15">
      <c r="K7622" s="153" t="s">
        <v>1674</v>
      </c>
      <c r="O7622" s="153" t="s">
        <v>726</v>
      </c>
    </row>
    <row r="7623" spans="10:15">
      <c r="K7623" s="153" t="s">
        <v>1674</v>
      </c>
      <c r="O7623" s="153" t="s">
        <v>729</v>
      </c>
    </row>
    <row r="7624" spans="10:15">
      <c r="K7624" s="153" t="s">
        <v>1674</v>
      </c>
      <c r="O7624" s="153" t="s">
        <v>732</v>
      </c>
    </row>
    <row r="7625" spans="10:15">
      <c r="K7625" s="153" t="s">
        <v>1674</v>
      </c>
      <c r="O7625" s="153" t="s">
        <v>735</v>
      </c>
    </row>
    <row r="7626" spans="10:15">
      <c r="K7626" s="153" t="s">
        <v>1674</v>
      </c>
      <c r="O7626" s="153" t="s">
        <v>738</v>
      </c>
    </row>
    <row r="7627" spans="10:15">
      <c r="K7627" s="153" t="s">
        <v>1674</v>
      </c>
      <c r="O7627" s="153" t="s">
        <v>741</v>
      </c>
    </row>
    <row r="7628" spans="10:15">
      <c r="K7628" s="153" t="s">
        <v>1674</v>
      </c>
      <c r="O7628" s="153" t="s">
        <v>742</v>
      </c>
    </row>
    <row r="7629" spans="10:15">
      <c r="K7629" s="153" t="s">
        <v>1674</v>
      </c>
      <c r="O7629" s="153" t="s">
        <v>745</v>
      </c>
    </row>
    <row r="7630" spans="10:15">
      <c r="K7630" s="153" t="s">
        <v>1674</v>
      </c>
      <c r="O7630" s="153" t="s">
        <v>748</v>
      </c>
    </row>
    <row r="7631" spans="10:15">
      <c r="K7631" s="153" t="s">
        <v>1674</v>
      </c>
      <c r="O7631" s="153" t="s">
        <v>751</v>
      </c>
    </row>
    <row r="7632" spans="10:15">
      <c r="K7632" s="153" t="s">
        <v>1674</v>
      </c>
      <c r="O7632" s="153" t="s">
        <v>754</v>
      </c>
    </row>
    <row r="7633" spans="11:15">
      <c r="K7633" s="153" t="s">
        <v>1674</v>
      </c>
      <c r="O7633" s="153" t="s">
        <v>757</v>
      </c>
    </row>
    <row r="7634" spans="11:15">
      <c r="K7634" s="153" t="s">
        <v>1674</v>
      </c>
      <c r="O7634" s="153" t="s">
        <v>0</v>
      </c>
    </row>
    <row r="7635" spans="11:15">
      <c r="K7635" s="153" t="s">
        <v>1674</v>
      </c>
      <c r="O7635" s="153" t="s">
        <v>1</v>
      </c>
    </row>
    <row r="7636" spans="11:15">
      <c r="K7636" s="153" t="s">
        <v>1674</v>
      </c>
      <c r="O7636" s="153" t="s">
        <v>4</v>
      </c>
    </row>
    <row r="7637" spans="11:15">
      <c r="K7637" s="153" t="s">
        <v>1674</v>
      </c>
      <c r="O7637" s="153" t="s">
        <v>7</v>
      </c>
    </row>
    <row r="7638" spans="11:15">
      <c r="K7638" s="153" t="s">
        <v>1674</v>
      </c>
      <c r="O7638" s="153" t="s">
        <v>8</v>
      </c>
    </row>
    <row r="7639" spans="11:15">
      <c r="K7639" s="153" t="s">
        <v>1674</v>
      </c>
      <c r="O7639" s="153" t="s">
        <v>11</v>
      </c>
    </row>
    <row r="7640" spans="11:15">
      <c r="K7640" s="153" t="s">
        <v>1674</v>
      </c>
      <c r="O7640" s="153" t="s">
        <v>12</v>
      </c>
    </row>
    <row r="7641" spans="11:15">
      <c r="K7641" s="153" t="s">
        <v>1674</v>
      </c>
      <c r="O7641" s="153" t="s">
        <v>13</v>
      </c>
    </row>
    <row r="7642" spans="11:15">
      <c r="K7642" s="153" t="s">
        <v>1674</v>
      </c>
      <c r="O7642" s="153" t="s">
        <v>16</v>
      </c>
    </row>
    <row r="7643" spans="11:15">
      <c r="K7643" s="153" t="s">
        <v>1674</v>
      </c>
      <c r="O7643" s="153" t="s">
        <v>19</v>
      </c>
    </row>
    <row r="7644" spans="11:15">
      <c r="K7644" s="153" t="s">
        <v>1674</v>
      </c>
      <c r="O7644" s="153" t="s">
        <v>20</v>
      </c>
    </row>
    <row r="7645" spans="11:15">
      <c r="K7645" s="153" t="s">
        <v>1674</v>
      </c>
      <c r="O7645" s="153" t="s">
        <v>23</v>
      </c>
    </row>
    <row r="7646" spans="11:15">
      <c r="K7646" s="153" t="s">
        <v>1674</v>
      </c>
      <c r="O7646" s="153" t="s">
        <v>25</v>
      </c>
    </row>
    <row r="7647" spans="11:15">
      <c r="K7647" s="153" t="s">
        <v>1674</v>
      </c>
      <c r="O7647" s="153" t="s">
        <v>27</v>
      </c>
    </row>
    <row r="7648" spans="11:15">
      <c r="K7648" s="153" t="s">
        <v>1674</v>
      </c>
      <c r="O7648" s="153" t="s">
        <v>29</v>
      </c>
    </row>
    <row r="7649" spans="11:15">
      <c r="K7649" s="153" t="s">
        <v>1674</v>
      </c>
      <c r="O7649" s="153" t="s">
        <v>31</v>
      </c>
    </row>
    <row r="7650" spans="11:15">
      <c r="K7650" s="153" t="s">
        <v>1674</v>
      </c>
      <c r="O7650" s="153" t="s">
        <v>32</v>
      </c>
    </row>
    <row r="7651" spans="11:15">
      <c r="K7651" s="153" t="s">
        <v>1674</v>
      </c>
      <c r="O7651" s="153" t="s">
        <v>34</v>
      </c>
    </row>
    <row r="7652" spans="11:15">
      <c r="K7652" s="153" t="s">
        <v>1674</v>
      </c>
      <c r="O7652" s="153" t="s">
        <v>36</v>
      </c>
    </row>
    <row r="7653" spans="11:15">
      <c r="K7653" s="153" t="s">
        <v>1674</v>
      </c>
      <c r="O7653" s="153" t="s">
        <v>38</v>
      </c>
    </row>
    <row r="7654" spans="11:15">
      <c r="K7654" s="153" t="s">
        <v>1674</v>
      </c>
      <c r="O7654" s="153" t="s">
        <v>40</v>
      </c>
    </row>
    <row r="7655" spans="11:15">
      <c r="K7655" s="153" t="s">
        <v>1674</v>
      </c>
      <c r="O7655" s="153" t="s">
        <v>42</v>
      </c>
    </row>
    <row r="7656" spans="11:15">
      <c r="K7656" s="153" t="s">
        <v>1674</v>
      </c>
      <c r="O7656" s="153" t="s">
        <v>44</v>
      </c>
    </row>
    <row r="7657" spans="11:15">
      <c r="K7657" s="153" t="s">
        <v>1674</v>
      </c>
      <c r="O7657" s="153" t="s">
        <v>45</v>
      </c>
    </row>
    <row r="7658" spans="11:15">
      <c r="K7658" s="153" t="s">
        <v>1674</v>
      </c>
      <c r="O7658" s="153" t="s">
        <v>47</v>
      </c>
    </row>
    <row r="7659" spans="11:15">
      <c r="K7659" s="153" t="s">
        <v>1674</v>
      </c>
      <c r="O7659" s="153" t="s">
        <v>49</v>
      </c>
    </row>
    <row r="7660" spans="11:15">
      <c r="K7660" s="153" t="s">
        <v>1674</v>
      </c>
      <c r="O7660" s="153" t="s">
        <v>51</v>
      </c>
    </row>
    <row r="7661" spans="11:15">
      <c r="K7661" s="153" t="s">
        <v>1674</v>
      </c>
      <c r="O7661" s="153" t="s">
        <v>53</v>
      </c>
    </row>
    <row r="7662" spans="11:15">
      <c r="K7662" s="153" t="s">
        <v>1674</v>
      </c>
      <c r="O7662" s="153" t="s">
        <v>55</v>
      </c>
    </row>
    <row r="7663" spans="11:15">
      <c r="K7663" s="153" t="s">
        <v>1674</v>
      </c>
      <c r="O7663" s="153" t="s">
        <v>56</v>
      </c>
    </row>
    <row r="7664" spans="11:15">
      <c r="K7664" s="153" t="s">
        <v>1674</v>
      </c>
      <c r="O7664" s="153" t="s">
        <v>58</v>
      </c>
    </row>
    <row r="7665" spans="10:15">
      <c r="K7665" s="153" t="s">
        <v>1674</v>
      </c>
      <c r="O7665" s="153" t="s">
        <v>60</v>
      </c>
    </row>
    <row r="7666" spans="10:15">
      <c r="J7666" s="570"/>
    </row>
    <row r="7667" spans="10:15">
      <c r="J7667" s="570"/>
    </row>
    <row r="7668" spans="10:15">
      <c r="J7668" s="570"/>
    </row>
    <row r="7669" spans="10:15">
      <c r="J7669" s="570"/>
    </row>
    <row r="7670" spans="10:15">
      <c r="J7670" s="570"/>
    </row>
    <row r="7671" spans="10:15">
      <c r="J7671" s="570"/>
    </row>
    <row r="7672" spans="10:15">
      <c r="J7672" s="570"/>
    </row>
    <row r="7673" spans="10:15">
      <c r="J7673" s="570"/>
    </row>
    <row r="7674" spans="10:15">
      <c r="J7674" s="570"/>
    </row>
    <row r="7675" spans="10:15">
      <c r="J7675" s="570"/>
    </row>
    <row r="7676" spans="10:15">
      <c r="J7676" s="570"/>
    </row>
    <row r="7677" spans="10:15">
      <c r="J7677" s="570"/>
    </row>
    <row r="7678" spans="10:15">
      <c r="J7678" s="570"/>
    </row>
    <row r="7679" spans="10:15">
      <c r="J7679" s="570"/>
    </row>
    <row r="7680" spans="10:15">
      <c r="J7680" s="570"/>
    </row>
    <row r="7681" spans="10:10">
      <c r="J7681" s="570"/>
    </row>
    <row r="7682" spans="10:10">
      <c r="J7682" s="570"/>
    </row>
    <row r="7683" spans="10:10">
      <c r="J7683" s="570"/>
    </row>
    <row r="7684" spans="10:10">
      <c r="J7684" s="570"/>
    </row>
    <row r="7685" spans="10:10">
      <c r="J7685" s="570"/>
    </row>
    <row r="7686" spans="10:10">
      <c r="J7686" s="570"/>
    </row>
    <row r="7687" spans="10:10">
      <c r="J7687" s="570"/>
    </row>
    <row r="7688" spans="10:10">
      <c r="J7688" s="570"/>
    </row>
    <row r="7689" spans="10:10">
      <c r="J7689" s="570"/>
    </row>
    <row r="7690" spans="10:10">
      <c r="J7690" s="570"/>
    </row>
    <row r="7691" spans="10:10">
      <c r="J7691" s="570"/>
    </row>
    <row r="7692" spans="10:10">
      <c r="J7692" s="570"/>
    </row>
    <row r="7693" spans="10:10">
      <c r="J7693" s="570"/>
    </row>
    <row r="7694" spans="10:10">
      <c r="J7694" s="570"/>
    </row>
    <row r="7695" spans="10:10">
      <c r="J7695" s="570"/>
    </row>
    <row r="7696" spans="10:10">
      <c r="J7696" s="570"/>
    </row>
    <row r="7697" spans="10:10">
      <c r="J7697" s="570"/>
    </row>
    <row r="7698" spans="10:10">
      <c r="J7698" s="570"/>
    </row>
    <row r="7699" spans="10:10">
      <c r="J7699" s="570"/>
    </row>
    <row r="7700" spans="10:10">
      <c r="J7700" s="570"/>
    </row>
    <row r="7701" spans="10:10">
      <c r="J7701" s="570"/>
    </row>
    <row r="7702" spans="10:10">
      <c r="J7702" s="570"/>
    </row>
    <row r="7703" spans="10:10">
      <c r="J7703" s="570"/>
    </row>
    <row r="7704" spans="10:10">
      <c r="J7704" s="570"/>
    </row>
    <row r="7705" spans="10:10">
      <c r="J7705" s="570"/>
    </row>
    <row r="7706" spans="10:10">
      <c r="J7706" s="570"/>
    </row>
    <row r="7707" spans="10:10">
      <c r="J7707" s="570"/>
    </row>
    <row r="7708" spans="10:10">
      <c r="J7708" s="570"/>
    </row>
    <row r="7709" spans="10:10">
      <c r="J7709" s="570"/>
    </row>
    <row r="7710" spans="10:10">
      <c r="J7710" s="570"/>
    </row>
    <row r="7711" spans="10:10">
      <c r="J7711" s="570"/>
    </row>
    <row r="7712" spans="10:10">
      <c r="J7712" s="570"/>
    </row>
    <row r="7713" spans="10:10">
      <c r="J7713" s="570"/>
    </row>
    <row r="7714" spans="10:10">
      <c r="J7714" s="570"/>
    </row>
    <row r="7715" spans="10:10">
      <c r="J7715" s="570"/>
    </row>
    <row r="7716" spans="10:10">
      <c r="J7716" s="570"/>
    </row>
    <row r="7717" spans="10:10">
      <c r="J7717" s="570"/>
    </row>
    <row r="7718" spans="10:10">
      <c r="J7718" s="570"/>
    </row>
    <row r="7719" spans="10:10">
      <c r="J7719" s="570"/>
    </row>
    <row r="7720" spans="10:10">
      <c r="J7720" s="577"/>
    </row>
    <row r="7721" spans="10:10">
      <c r="J7721" s="577"/>
    </row>
    <row r="7722" spans="10:10">
      <c r="J7722" s="577"/>
    </row>
    <row r="7723" spans="10:10">
      <c r="J7723" s="570"/>
    </row>
    <row r="7724" spans="10:10">
      <c r="J7724" s="570"/>
    </row>
    <row r="7725" spans="10:10">
      <c r="J7725" s="570"/>
    </row>
    <row r="7726" spans="10:10">
      <c r="J7726" s="570"/>
    </row>
    <row r="7727" spans="10:10">
      <c r="J7727" s="570"/>
    </row>
    <row r="7728" spans="10:10">
      <c r="J7728" s="570"/>
    </row>
    <row r="7729" spans="10:10">
      <c r="J7729" s="570"/>
    </row>
    <row r="7730" spans="10:10">
      <c r="J7730" s="570"/>
    </row>
    <row r="7731" spans="10:10">
      <c r="J7731" s="570"/>
    </row>
    <row r="7732" spans="10:10">
      <c r="J7732" s="570"/>
    </row>
    <row r="7733" spans="10:10">
      <c r="J7733" s="570"/>
    </row>
    <row r="7734" spans="10:10">
      <c r="J7734" s="570"/>
    </row>
    <row r="7735" spans="10:10">
      <c r="J7735" s="570"/>
    </row>
    <row r="7736" spans="10:10">
      <c r="J7736" s="570"/>
    </row>
    <row r="7737" spans="10:10">
      <c r="J7737" s="570"/>
    </row>
    <row r="7738" spans="10:10">
      <c r="J7738" s="570"/>
    </row>
    <row r="7739" spans="10:10">
      <c r="J7739" s="570"/>
    </row>
    <row r="7740" spans="10:10">
      <c r="J7740" s="570"/>
    </row>
    <row r="7741" spans="10:10">
      <c r="J7741" s="570"/>
    </row>
    <row r="7742" spans="10:10">
      <c r="J7742" s="570"/>
    </row>
    <row r="7743" spans="10:10">
      <c r="J7743" s="570"/>
    </row>
    <row r="7744" spans="10:10">
      <c r="J7744" s="570"/>
    </row>
    <row r="7745" spans="10:10">
      <c r="J7745" s="570"/>
    </row>
    <row r="7746" spans="10:10">
      <c r="J7746" s="570"/>
    </row>
    <row r="7747" spans="10:10">
      <c r="J7747" s="570"/>
    </row>
    <row r="7748" spans="10:10">
      <c r="J7748" s="570"/>
    </row>
    <row r="7749" spans="10:10">
      <c r="J7749" s="570"/>
    </row>
    <row r="7750" spans="10:10">
      <c r="J7750" s="570"/>
    </row>
    <row r="7751" spans="10:10">
      <c r="J7751" s="570"/>
    </row>
    <row r="7752" spans="10:10">
      <c r="J7752" s="570"/>
    </row>
    <row r="7753" spans="10:10">
      <c r="J7753" s="570"/>
    </row>
    <row r="7754" spans="10:10">
      <c r="J7754" s="570"/>
    </row>
    <row r="7755" spans="10:10">
      <c r="J7755" s="570"/>
    </row>
    <row r="7756" spans="10:10">
      <c r="J7756" s="570"/>
    </row>
    <row r="7757" spans="10:10">
      <c r="J7757" s="570"/>
    </row>
    <row r="7758" spans="10:10">
      <c r="J7758" s="570"/>
    </row>
    <row r="7759" spans="10:10">
      <c r="J7759" s="570"/>
    </row>
    <row r="7760" spans="10:10">
      <c r="J7760" s="570"/>
    </row>
    <row r="7761" spans="10:10">
      <c r="J7761" s="570"/>
    </row>
    <row r="7762" spans="10:10">
      <c r="J7762" s="570"/>
    </row>
    <row r="7763" spans="10:10">
      <c r="J7763" s="570"/>
    </row>
    <row r="7764" spans="10:10">
      <c r="J7764" s="570"/>
    </row>
    <row r="7765" spans="10:10">
      <c r="J7765" s="570"/>
    </row>
    <row r="7766" spans="10:10">
      <c r="J7766" s="570"/>
    </row>
    <row r="7767" spans="10:10">
      <c r="J7767" s="570"/>
    </row>
    <row r="7768" spans="10:10">
      <c r="J7768" s="570"/>
    </row>
    <row r="7769" spans="10:10">
      <c r="J7769" s="570"/>
    </row>
    <row r="7770" spans="10:10">
      <c r="J7770" s="570"/>
    </row>
    <row r="7771" spans="10:10">
      <c r="J7771" s="570"/>
    </row>
    <row r="7772" spans="10:10">
      <c r="J7772" s="570"/>
    </row>
    <row r="7773" spans="10:10">
      <c r="J7773" s="570"/>
    </row>
    <row r="7774" spans="10:10">
      <c r="J7774" s="570"/>
    </row>
    <row r="7775" spans="10:10">
      <c r="J7775" s="570"/>
    </row>
    <row r="7776" spans="10:10">
      <c r="J7776" s="570"/>
    </row>
    <row r="7777" spans="10:10">
      <c r="J7777" s="570"/>
    </row>
    <row r="7778" spans="10:10">
      <c r="J7778" s="570"/>
    </row>
    <row r="7779" spans="10:10">
      <c r="J7779" s="570"/>
    </row>
    <row r="7780" spans="10:10">
      <c r="J7780" s="570"/>
    </row>
    <row r="7781" spans="10:10">
      <c r="J7781" s="570"/>
    </row>
    <row r="7782" spans="10:10">
      <c r="J7782" s="570"/>
    </row>
    <row r="7783" spans="10:10">
      <c r="J7783" s="570"/>
    </row>
    <row r="7784" spans="10:10">
      <c r="J7784" s="570"/>
    </row>
    <row r="7785" spans="10:10">
      <c r="J7785" s="570"/>
    </row>
    <row r="7786" spans="10:10">
      <c r="J7786" s="570"/>
    </row>
    <row r="7787" spans="10:10">
      <c r="J7787" s="570"/>
    </row>
    <row r="7788" spans="10:10">
      <c r="J7788" s="570"/>
    </row>
    <row r="7789" spans="10:10">
      <c r="J7789" s="570"/>
    </row>
    <row r="7790" spans="10:10">
      <c r="J7790" s="570"/>
    </row>
    <row r="7791" spans="10:10">
      <c r="J7791" s="570"/>
    </row>
    <row r="7792" spans="10:10">
      <c r="J7792" s="570"/>
    </row>
    <row r="7793" spans="10:10">
      <c r="J7793" s="570"/>
    </row>
    <row r="7794" spans="10:10">
      <c r="J7794" s="570"/>
    </row>
    <row r="7795" spans="10:10">
      <c r="J7795" s="570"/>
    </row>
    <row r="7796" spans="10:10">
      <c r="J7796" s="570"/>
    </row>
    <row r="7797" spans="10:10">
      <c r="J7797" s="570"/>
    </row>
    <row r="7798" spans="10:10">
      <c r="J7798" s="570"/>
    </row>
    <row r="7799" spans="10:10">
      <c r="J7799" s="570"/>
    </row>
    <row r="7800" spans="10:10">
      <c r="J7800" s="570"/>
    </row>
    <row r="7801" spans="10:10">
      <c r="J7801" s="570"/>
    </row>
    <row r="7802" spans="10:10">
      <c r="J7802" s="570"/>
    </row>
    <row r="7803" spans="10:10">
      <c r="J7803" s="570"/>
    </row>
    <row r="7804" spans="10:10">
      <c r="J7804" s="570"/>
    </row>
    <row r="7805" spans="10:10">
      <c r="J7805" s="570"/>
    </row>
    <row r="7806" spans="10:10">
      <c r="J7806" s="570"/>
    </row>
    <row r="7807" spans="10:10">
      <c r="J7807" s="570"/>
    </row>
    <row r="7808" spans="10:10">
      <c r="J7808" s="570"/>
    </row>
    <row r="7809" spans="10:10">
      <c r="J7809" s="570"/>
    </row>
    <row r="7810" spans="10:10">
      <c r="J7810" s="570"/>
    </row>
    <row r="7811" spans="10:10">
      <c r="J7811" s="570"/>
    </row>
    <row r="7812" spans="10:10">
      <c r="J7812" s="570"/>
    </row>
    <row r="7813" spans="10:10">
      <c r="J7813" s="570"/>
    </row>
    <row r="7814" spans="10:10">
      <c r="J7814" s="570"/>
    </row>
    <row r="7815" spans="10:10">
      <c r="J7815" s="570"/>
    </row>
    <row r="7816" spans="10:10">
      <c r="J7816" s="570"/>
    </row>
    <row r="7817" spans="10:10">
      <c r="J7817" s="570"/>
    </row>
    <row r="7818" spans="10:10">
      <c r="J7818" s="570"/>
    </row>
    <row r="7819" spans="10:10">
      <c r="J7819" s="570"/>
    </row>
    <row r="7820" spans="10:10">
      <c r="J7820" s="570"/>
    </row>
    <row r="7821" spans="10:10">
      <c r="J7821" s="570"/>
    </row>
    <row r="7822" spans="10:10">
      <c r="J7822" s="570"/>
    </row>
    <row r="7823" spans="10:10">
      <c r="J7823" s="570"/>
    </row>
    <row r="7824" spans="10:10">
      <c r="J7824" s="570"/>
    </row>
    <row r="7825" spans="10:10">
      <c r="J7825" s="570"/>
    </row>
    <row r="7826" spans="10:10">
      <c r="J7826" s="570"/>
    </row>
    <row r="7827" spans="10:10">
      <c r="J7827" s="570"/>
    </row>
    <row r="7828" spans="10:10">
      <c r="J7828" s="570"/>
    </row>
    <row r="7829" spans="10:10">
      <c r="J7829" s="570"/>
    </row>
    <row r="7830" spans="10:10">
      <c r="J7830" s="570"/>
    </row>
    <row r="7831" spans="10:10">
      <c r="J7831" s="570"/>
    </row>
    <row r="7832" spans="10:10">
      <c r="J7832" s="570"/>
    </row>
    <row r="7833" spans="10:10">
      <c r="J7833" s="570"/>
    </row>
    <row r="7834" spans="10:10">
      <c r="J7834" s="570"/>
    </row>
    <row r="7835" spans="10:10">
      <c r="J7835" s="570"/>
    </row>
    <row r="7836" spans="10:10">
      <c r="J7836" s="570"/>
    </row>
    <row r="7837" spans="10:10">
      <c r="J7837" s="570"/>
    </row>
    <row r="7838" spans="10:10">
      <c r="J7838" s="570"/>
    </row>
    <row r="7839" spans="10:10">
      <c r="J7839" s="570"/>
    </row>
    <row r="7840" spans="10:10">
      <c r="J7840" s="570"/>
    </row>
    <row r="7841" spans="10:10">
      <c r="J7841" s="570"/>
    </row>
    <row r="7842" spans="10:10">
      <c r="J7842" s="570"/>
    </row>
    <row r="7843" spans="10:10">
      <c r="J7843" s="570"/>
    </row>
    <row r="7844" spans="10:10">
      <c r="J7844" s="570"/>
    </row>
    <row r="7845" spans="10:10">
      <c r="J7845" s="570"/>
    </row>
    <row r="7846" spans="10:10">
      <c r="J7846" s="570"/>
    </row>
    <row r="7847" spans="10:10">
      <c r="J7847" s="570"/>
    </row>
    <row r="7848" spans="10:10">
      <c r="J7848" s="570"/>
    </row>
    <row r="7849" spans="10:10">
      <c r="J7849" s="570"/>
    </row>
    <row r="7850" spans="10:10">
      <c r="J7850" s="570"/>
    </row>
    <row r="7851" spans="10:10">
      <c r="J7851" s="570"/>
    </row>
    <row r="7852" spans="10:10">
      <c r="J7852" s="570"/>
    </row>
    <row r="7853" spans="10:10">
      <c r="J7853" s="570"/>
    </row>
    <row r="7854" spans="10:10">
      <c r="J7854" s="570"/>
    </row>
    <row r="7855" spans="10:10">
      <c r="J7855" s="570"/>
    </row>
    <row r="7856" spans="10:10">
      <c r="J7856" s="570"/>
    </row>
    <row r="7857" spans="10:10">
      <c r="J7857" s="570"/>
    </row>
    <row r="7858" spans="10:10">
      <c r="J7858" s="570"/>
    </row>
    <row r="7859" spans="10:10">
      <c r="J7859" s="570"/>
    </row>
    <row r="7860" spans="10:10">
      <c r="J7860" s="570"/>
    </row>
    <row r="7861" spans="10:10">
      <c r="J7861" s="570"/>
    </row>
    <row r="7862" spans="10:10">
      <c r="J7862" s="570"/>
    </row>
    <row r="7863" spans="10:10">
      <c r="J7863" s="570"/>
    </row>
    <row r="7864" spans="10:10">
      <c r="J7864" s="570"/>
    </row>
    <row r="7865" spans="10:10">
      <c r="J7865" s="570"/>
    </row>
    <row r="7866" spans="10:10">
      <c r="J7866" s="570"/>
    </row>
    <row r="7867" spans="10:10">
      <c r="J7867" s="570"/>
    </row>
    <row r="7868" spans="10:10">
      <c r="J7868" s="570"/>
    </row>
    <row r="7869" spans="10:10">
      <c r="J7869" s="570"/>
    </row>
    <row r="7870" spans="10:10">
      <c r="J7870" s="570"/>
    </row>
    <row r="7871" spans="10:10">
      <c r="J7871" s="570"/>
    </row>
    <row r="7872" spans="10:10">
      <c r="J7872" s="570"/>
    </row>
    <row r="7873" spans="10:10">
      <c r="J7873" s="570"/>
    </row>
    <row r="7874" spans="10:10">
      <c r="J7874" s="570"/>
    </row>
    <row r="7875" spans="10:10">
      <c r="J7875" s="570"/>
    </row>
    <row r="7876" spans="10:10">
      <c r="J7876" s="570"/>
    </row>
    <row r="7877" spans="10:10">
      <c r="J7877" s="570"/>
    </row>
    <row r="7878" spans="10:10">
      <c r="J7878" s="570"/>
    </row>
    <row r="7879" spans="10:10">
      <c r="J7879" s="570"/>
    </row>
    <row r="7880" spans="10:10">
      <c r="J7880" s="570"/>
    </row>
    <row r="7881" spans="10:10">
      <c r="J7881" s="570"/>
    </row>
    <row r="7882" spans="10:10">
      <c r="J7882" s="570"/>
    </row>
    <row r="7883" spans="10:10">
      <c r="J7883" s="570"/>
    </row>
    <row r="7884" spans="10:10">
      <c r="J7884" s="570"/>
    </row>
    <row r="7885" spans="10:10">
      <c r="J7885" s="570"/>
    </row>
    <row r="7886" spans="10:10">
      <c r="J7886" s="570"/>
    </row>
    <row r="7887" spans="10:10">
      <c r="J7887" s="570"/>
    </row>
    <row r="7888" spans="10:10">
      <c r="J7888" s="570"/>
    </row>
    <row r="7889" spans="10:10">
      <c r="J7889" s="570"/>
    </row>
    <row r="7890" spans="10:10">
      <c r="J7890" s="570"/>
    </row>
    <row r="7891" spans="10:10">
      <c r="J7891" s="570"/>
    </row>
    <row r="7892" spans="10:10">
      <c r="J7892" s="570"/>
    </row>
    <row r="7893" spans="10:10">
      <c r="J7893" s="570"/>
    </row>
    <row r="7894" spans="10:10">
      <c r="J7894" s="570"/>
    </row>
    <row r="7895" spans="10:10">
      <c r="J7895" s="570"/>
    </row>
    <row r="7896" spans="10:10">
      <c r="J7896" s="570"/>
    </row>
    <row r="7897" spans="10:10">
      <c r="J7897" s="570"/>
    </row>
    <row r="7898" spans="10:10">
      <c r="J7898" s="570"/>
    </row>
    <row r="7899" spans="10:10">
      <c r="J7899" s="570"/>
    </row>
    <row r="7900" spans="10:10">
      <c r="J7900" s="570"/>
    </row>
    <row r="7901" spans="10:10">
      <c r="J7901" s="570"/>
    </row>
    <row r="7902" spans="10:10">
      <c r="J7902" s="570"/>
    </row>
    <row r="7903" spans="10:10">
      <c r="J7903" s="570"/>
    </row>
    <row r="7904" spans="10:10">
      <c r="J7904" s="570"/>
    </row>
    <row r="7905" spans="10:10">
      <c r="J7905" s="570"/>
    </row>
    <row r="7906" spans="10:10">
      <c r="J7906" s="570"/>
    </row>
    <row r="7907" spans="10:10">
      <c r="J7907" s="570"/>
    </row>
    <row r="7908" spans="10:10">
      <c r="J7908" s="570"/>
    </row>
    <row r="7909" spans="10:10">
      <c r="J7909" s="570"/>
    </row>
    <row r="7910" spans="10:10">
      <c r="J7910" s="570"/>
    </row>
    <row r="7911" spans="10:10">
      <c r="J7911" s="570"/>
    </row>
    <row r="7912" spans="10:10">
      <c r="J7912" s="570"/>
    </row>
    <row r="7913" spans="10:10">
      <c r="J7913" s="570"/>
    </row>
    <row r="7914" spans="10:10">
      <c r="J7914" s="570"/>
    </row>
    <row r="7915" spans="10:10">
      <c r="J7915" s="570"/>
    </row>
    <row r="7916" spans="10:10">
      <c r="J7916" s="570"/>
    </row>
    <row r="7917" spans="10:10">
      <c r="J7917" s="570"/>
    </row>
    <row r="7918" spans="10:10">
      <c r="J7918" s="570"/>
    </row>
    <row r="7919" spans="10:10">
      <c r="J7919" s="570"/>
    </row>
    <row r="7920" spans="10:10">
      <c r="J7920" s="570"/>
    </row>
    <row r="7921" spans="10:10">
      <c r="J7921" s="570"/>
    </row>
    <row r="7922" spans="10:10">
      <c r="J7922" s="570"/>
    </row>
    <row r="7923" spans="10:10">
      <c r="J7923" s="570"/>
    </row>
    <row r="7924" spans="10:10">
      <c r="J7924" s="570"/>
    </row>
    <row r="7925" spans="10:10">
      <c r="J7925" s="570"/>
    </row>
    <row r="7926" spans="10:10">
      <c r="J7926" s="570"/>
    </row>
    <row r="7927" spans="10:10">
      <c r="J7927" s="570"/>
    </row>
    <row r="7928" spans="10:10">
      <c r="J7928" s="570"/>
    </row>
    <row r="7929" spans="10:10">
      <c r="J7929" s="570"/>
    </row>
    <row r="7930" spans="10:10">
      <c r="J7930" s="570"/>
    </row>
    <row r="7931" spans="10:10">
      <c r="J7931" s="570"/>
    </row>
    <row r="7932" spans="10:10">
      <c r="J7932" s="570"/>
    </row>
    <row r="7933" spans="10:10">
      <c r="J7933" s="570"/>
    </row>
    <row r="7934" spans="10:10">
      <c r="J7934" s="570"/>
    </row>
    <row r="7935" spans="10:10">
      <c r="J7935" s="570"/>
    </row>
    <row r="7936" spans="10:10">
      <c r="J7936" s="570"/>
    </row>
    <row r="7937" spans="10:10">
      <c r="J7937" s="570"/>
    </row>
    <row r="7938" spans="10:10">
      <c r="J7938" s="570"/>
    </row>
    <row r="7939" spans="10:10">
      <c r="J7939" s="570"/>
    </row>
    <row r="7940" spans="10:10">
      <c r="J7940" s="570"/>
    </row>
    <row r="7941" spans="10:10">
      <c r="J7941" s="570"/>
    </row>
    <row r="7942" spans="10:10">
      <c r="J7942" s="570"/>
    </row>
    <row r="7943" spans="10:10">
      <c r="J7943" s="570"/>
    </row>
    <row r="7944" spans="10:10">
      <c r="J7944" s="570"/>
    </row>
    <row r="7945" spans="10:10">
      <c r="J7945" s="570"/>
    </row>
    <row r="7946" spans="10:10">
      <c r="J7946" s="570"/>
    </row>
    <row r="7947" spans="10:10">
      <c r="J7947" s="570"/>
    </row>
    <row r="7948" spans="10:10">
      <c r="J7948" s="570"/>
    </row>
    <row r="7949" spans="10:10">
      <c r="J7949" s="570"/>
    </row>
    <row r="7950" spans="10:10">
      <c r="J7950" s="570"/>
    </row>
    <row r="7951" spans="10:10">
      <c r="J7951" s="570"/>
    </row>
    <row r="7952" spans="10:10">
      <c r="J7952" s="570"/>
    </row>
    <row r="7953" spans="10:10">
      <c r="J7953" s="570"/>
    </row>
    <row r="7954" spans="10:10">
      <c r="J7954" s="570"/>
    </row>
    <row r="7955" spans="10:10">
      <c r="J7955" s="570"/>
    </row>
    <row r="7956" spans="10:10">
      <c r="J7956" s="570"/>
    </row>
    <row r="7957" spans="10:10">
      <c r="J7957" s="570"/>
    </row>
    <row r="7958" spans="10:10">
      <c r="J7958" s="570"/>
    </row>
    <row r="7959" spans="10:10">
      <c r="J7959" s="570"/>
    </row>
    <row r="7960" spans="10:10">
      <c r="J7960" s="570"/>
    </row>
    <row r="7961" spans="10:10">
      <c r="J7961" s="570"/>
    </row>
    <row r="7962" spans="10:10">
      <c r="J7962" s="570"/>
    </row>
    <row r="7963" spans="10:10">
      <c r="J7963" s="570"/>
    </row>
    <row r="7964" spans="10:10">
      <c r="J7964" s="570"/>
    </row>
    <row r="7965" spans="10:10">
      <c r="J7965" s="570"/>
    </row>
    <row r="7966" spans="10:10">
      <c r="J7966" s="570"/>
    </row>
    <row r="7967" spans="10:10">
      <c r="J7967" s="570"/>
    </row>
    <row r="7968" spans="10:10">
      <c r="J7968" s="570"/>
    </row>
    <row r="7969" spans="10:10">
      <c r="J7969" s="570"/>
    </row>
    <row r="7970" spans="10:10">
      <c r="J7970" s="570"/>
    </row>
    <row r="7971" spans="10:10">
      <c r="J7971" s="570"/>
    </row>
    <row r="7972" spans="10:10">
      <c r="J7972" s="570"/>
    </row>
    <row r="7973" spans="10:10">
      <c r="J7973" s="570"/>
    </row>
    <row r="7974" spans="10:10">
      <c r="J7974" s="570"/>
    </row>
    <row r="7975" spans="10:10">
      <c r="J7975" s="570"/>
    </row>
    <row r="7976" spans="10:10">
      <c r="J7976" s="570"/>
    </row>
    <row r="7977" spans="10:10">
      <c r="J7977" s="570"/>
    </row>
    <row r="7978" spans="10:10">
      <c r="J7978" s="570"/>
    </row>
    <row r="7979" spans="10:10">
      <c r="J7979" s="570"/>
    </row>
    <row r="7980" spans="10:10">
      <c r="J7980" s="570"/>
    </row>
    <row r="7981" spans="10:10">
      <c r="J7981" s="570"/>
    </row>
    <row r="7982" spans="10:10">
      <c r="J7982" s="570"/>
    </row>
    <row r="7983" spans="10:10">
      <c r="J7983" s="570"/>
    </row>
    <row r="7984" spans="10:10">
      <c r="J7984" s="570"/>
    </row>
    <row r="7985" spans="10:10">
      <c r="J7985" s="570"/>
    </row>
    <row r="7986" spans="10:10">
      <c r="J7986" s="570"/>
    </row>
    <row r="7987" spans="10:10">
      <c r="J7987" s="570"/>
    </row>
    <row r="7988" spans="10:10">
      <c r="J7988" s="570"/>
    </row>
    <row r="7989" spans="10:10">
      <c r="J7989" s="570"/>
    </row>
    <row r="7990" spans="10:10">
      <c r="J7990" s="570"/>
    </row>
    <row r="7991" spans="10:10">
      <c r="J7991" s="570"/>
    </row>
    <row r="7992" spans="10:10">
      <c r="J7992" s="570"/>
    </row>
    <row r="7993" spans="10:10">
      <c r="J7993" s="570"/>
    </row>
    <row r="7994" spans="10:10">
      <c r="J7994" s="570"/>
    </row>
    <row r="7995" spans="10:10">
      <c r="J7995" s="570"/>
    </row>
    <row r="7996" spans="10:10">
      <c r="J7996" s="570"/>
    </row>
    <row r="7997" spans="10:10">
      <c r="J7997" s="570"/>
    </row>
    <row r="7998" spans="10:10">
      <c r="J7998" s="570"/>
    </row>
    <row r="7999" spans="10:10">
      <c r="J7999" s="570"/>
    </row>
    <row r="8000" spans="10:10">
      <c r="J8000" s="570"/>
    </row>
    <row r="8001" spans="10:10">
      <c r="J8001" s="570"/>
    </row>
    <row r="8002" spans="10:10">
      <c r="J8002" s="570"/>
    </row>
    <row r="8003" spans="10:10">
      <c r="J8003" s="570"/>
    </row>
    <row r="8004" spans="10:10">
      <c r="J8004" s="570"/>
    </row>
    <row r="8005" spans="10:10">
      <c r="J8005" s="570"/>
    </row>
    <row r="8006" spans="10:10">
      <c r="J8006" s="570"/>
    </row>
    <row r="8007" spans="10:10">
      <c r="J8007" s="570"/>
    </row>
    <row r="8008" spans="10:10">
      <c r="J8008" s="570"/>
    </row>
    <row r="8009" spans="10:10">
      <c r="J8009" s="570"/>
    </row>
    <row r="8010" spans="10:10">
      <c r="J8010" s="570"/>
    </row>
    <row r="8011" spans="10:10">
      <c r="J8011" s="570"/>
    </row>
    <row r="8012" spans="10:10">
      <c r="J8012" s="570"/>
    </row>
    <row r="8013" spans="10:10">
      <c r="J8013" s="570"/>
    </row>
    <row r="8014" spans="10:10">
      <c r="J8014" s="570"/>
    </row>
    <row r="8015" spans="10:10">
      <c r="J8015" s="570"/>
    </row>
    <row r="8016" spans="10:10">
      <c r="J8016" s="570"/>
    </row>
    <row r="8017" spans="10:10">
      <c r="J8017" s="570"/>
    </row>
    <row r="8018" spans="10:10">
      <c r="J8018" s="570"/>
    </row>
    <row r="8019" spans="10:10">
      <c r="J8019" s="570"/>
    </row>
    <row r="8020" spans="10:10">
      <c r="J8020" s="570"/>
    </row>
    <row r="8021" spans="10:10">
      <c r="J8021" s="570"/>
    </row>
    <row r="8022" spans="10:10">
      <c r="J8022" s="570"/>
    </row>
    <row r="8023" spans="10:10">
      <c r="J8023" s="570"/>
    </row>
    <row r="8024" spans="10:10">
      <c r="J8024" s="570"/>
    </row>
    <row r="8025" spans="10:10">
      <c r="J8025" s="570"/>
    </row>
    <row r="8026" spans="10:10">
      <c r="J8026" s="570"/>
    </row>
    <row r="8027" spans="10:10">
      <c r="J8027" s="570"/>
    </row>
    <row r="8028" spans="10:10">
      <c r="J8028" s="570"/>
    </row>
    <row r="8029" spans="10:10">
      <c r="J8029" s="570"/>
    </row>
    <row r="8030" spans="10:10">
      <c r="J8030" s="570"/>
    </row>
    <row r="8031" spans="10:10">
      <c r="J8031" s="570"/>
    </row>
    <row r="8032" spans="10:10">
      <c r="J8032" s="570"/>
    </row>
    <row r="8033" spans="10:10">
      <c r="J8033" s="570"/>
    </row>
    <row r="8034" spans="10:10">
      <c r="J8034" s="570"/>
    </row>
    <row r="8035" spans="10:10">
      <c r="J8035" s="570"/>
    </row>
    <row r="8036" spans="10:10">
      <c r="J8036" s="570"/>
    </row>
    <row r="8037" spans="10:10">
      <c r="J8037" s="570"/>
    </row>
    <row r="8038" spans="10:10">
      <c r="J8038" s="570"/>
    </row>
    <row r="8039" spans="10:10">
      <c r="J8039" s="570"/>
    </row>
    <row r="8040" spans="10:10">
      <c r="J8040" s="570"/>
    </row>
    <row r="8041" spans="10:10">
      <c r="J8041" s="570"/>
    </row>
    <row r="8042" spans="10:10">
      <c r="J8042" s="570"/>
    </row>
    <row r="8043" spans="10:10">
      <c r="J8043" s="570"/>
    </row>
    <row r="8044" spans="10:10">
      <c r="J8044" s="570"/>
    </row>
    <row r="8045" spans="10:10">
      <c r="J8045" s="570"/>
    </row>
    <row r="8046" spans="10:10">
      <c r="J8046" s="570"/>
    </row>
    <row r="8047" spans="10:10">
      <c r="J8047" s="570"/>
    </row>
    <row r="8048" spans="10:10">
      <c r="J8048" s="570"/>
    </row>
    <row r="8049" spans="10:10">
      <c r="J8049" s="570"/>
    </row>
    <row r="8050" spans="10:10">
      <c r="J8050" s="570"/>
    </row>
    <row r="8051" spans="10:10">
      <c r="J8051" s="570"/>
    </row>
    <row r="8052" spans="10:10">
      <c r="J8052" s="570"/>
    </row>
    <row r="8053" spans="10:10">
      <c r="J8053" s="570"/>
    </row>
    <row r="8054" spans="10:10">
      <c r="J8054" s="570"/>
    </row>
    <row r="8055" spans="10:10">
      <c r="J8055" s="570"/>
    </row>
    <row r="8056" spans="10:10">
      <c r="J8056" s="570"/>
    </row>
    <row r="8057" spans="10:10">
      <c r="J8057" s="570"/>
    </row>
    <row r="8058" spans="10:10">
      <c r="J8058" s="570"/>
    </row>
    <row r="8059" spans="10:10">
      <c r="J8059" s="570"/>
    </row>
    <row r="8060" spans="10:10">
      <c r="J8060" s="570"/>
    </row>
    <row r="8061" spans="10:10">
      <c r="J8061" s="570"/>
    </row>
    <row r="8062" spans="10:10">
      <c r="J8062" s="570"/>
    </row>
    <row r="8063" spans="10:10">
      <c r="J8063" s="570"/>
    </row>
    <row r="8064" spans="10:10">
      <c r="J8064" s="570"/>
    </row>
    <row r="8065" spans="10:10">
      <c r="J8065" s="570"/>
    </row>
    <row r="8066" spans="10:10">
      <c r="J8066" s="570"/>
    </row>
    <row r="8067" spans="10:10">
      <c r="J8067" s="570"/>
    </row>
    <row r="8068" spans="10:10">
      <c r="J8068" s="570"/>
    </row>
    <row r="8069" spans="10:10">
      <c r="J8069" s="570"/>
    </row>
    <row r="8070" spans="10:10">
      <c r="J8070" s="570"/>
    </row>
    <row r="8071" spans="10:10">
      <c r="J8071" s="570"/>
    </row>
    <row r="8072" spans="10:10">
      <c r="J8072" s="570"/>
    </row>
    <row r="8073" spans="10:10">
      <c r="J8073" s="570"/>
    </row>
    <row r="8074" spans="10:10">
      <c r="J8074" s="570"/>
    </row>
    <row r="8075" spans="10:10">
      <c r="J8075" s="570"/>
    </row>
    <row r="8076" spans="10:10">
      <c r="J8076" s="570"/>
    </row>
    <row r="8077" spans="10:10">
      <c r="J8077" s="570"/>
    </row>
    <row r="8078" spans="10:10">
      <c r="J8078" s="570"/>
    </row>
    <row r="8079" spans="10:10">
      <c r="J8079" s="570"/>
    </row>
    <row r="8080" spans="10:10">
      <c r="J8080" s="570"/>
    </row>
    <row r="8081" spans="10:10">
      <c r="J8081" s="570"/>
    </row>
    <row r="8082" spans="10:10">
      <c r="J8082" s="570"/>
    </row>
    <row r="8083" spans="10:10">
      <c r="J8083" s="570"/>
    </row>
    <row r="8084" spans="10:10">
      <c r="J8084" s="570"/>
    </row>
    <row r="8085" spans="10:10">
      <c r="J8085" s="570"/>
    </row>
    <row r="8086" spans="10:10">
      <c r="J8086" s="570"/>
    </row>
    <row r="8087" spans="10:10">
      <c r="J8087" s="570"/>
    </row>
    <row r="8088" spans="10:10">
      <c r="J8088" s="570"/>
    </row>
    <row r="8089" spans="10:10">
      <c r="J8089" s="570"/>
    </row>
    <row r="8090" spans="10:10">
      <c r="J8090" s="570"/>
    </row>
    <row r="8091" spans="10:10">
      <c r="J8091" s="570"/>
    </row>
    <row r="8092" spans="10:10">
      <c r="J8092" s="570"/>
    </row>
    <row r="8093" spans="10:10">
      <c r="J8093" s="570"/>
    </row>
    <row r="8094" spans="10:10">
      <c r="J8094" s="570"/>
    </row>
    <row r="8095" spans="10:10">
      <c r="J8095" s="570"/>
    </row>
    <row r="8096" spans="10:10">
      <c r="J8096" s="570"/>
    </row>
    <row r="8097" spans="10:10">
      <c r="J8097" s="570"/>
    </row>
    <row r="8098" spans="10:10">
      <c r="J8098" s="570"/>
    </row>
    <row r="8099" spans="10:10">
      <c r="J8099" s="570"/>
    </row>
    <row r="8100" spans="10:10">
      <c r="J8100" s="570"/>
    </row>
    <row r="8101" spans="10:10">
      <c r="J8101" s="570"/>
    </row>
    <row r="8102" spans="10:10">
      <c r="J8102" s="570"/>
    </row>
    <row r="8103" spans="10:10">
      <c r="J8103" s="570"/>
    </row>
    <row r="8104" spans="10:10">
      <c r="J8104" s="570"/>
    </row>
    <row r="8105" spans="10:10">
      <c r="J8105" s="570"/>
    </row>
    <row r="8106" spans="10:10">
      <c r="J8106" s="570"/>
    </row>
    <row r="8107" spans="10:10">
      <c r="J8107" s="570"/>
    </row>
    <row r="8108" spans="10:10">
      <c r="J8108" s="570"/>
    </row>
    <row r="8109" spans="10:10">
      <c r="J8109" s="570"/>
    </row>
    <row r="8110" spans="10:10">
      <c r="J8110" s="570"/>
    </row>
    <row r="8111" spans="10:10">
      <c r="J8111" s="570"/>
    </row>
    <row r="8112" spans="10:10">
      <c r="J8112" s="570"/>
    </row>
    <row r="8113" spans="10:10">
      <c r="J8113" s="570"/>
    </row>
    <row r="8114" spans="10:10">
      <c r="J8114" s="570"/>
    </row>
    <row r="8115" spans="10:10">
      <c r="J8115" s="570"/>
    </row>
    <row r="8116" spans="10:10">
      <c r="J8116" s="570"/>
    </row>
    <row r="8117" spans="10:10">
      <c r="J8117" s="570"/>
    </row>
    <row r="8118" spans="10:10">
      <c r="J8118" s="570"/>
    </row>
    <row r="8119" spans="10:10">
      <c r="J8119" s="570"/>
    </row>
    <row r="8120" spans="10:10">
      <c r="J8120" s="570"/>
    </row>
    <row r="8121" spans="10:10">
      <c r="J8121" s="570"/>
    </row>
    <row r="8122" spans="10:10">
      <c r="J8122" s="570"/>
    </row>
    <row r="8123" spans="10:10">
      <c r="J8123" s="570"/>
    </row>
    <row r="8124" spans="10:10">
      <c r="J8124" s="570"/>
    </row>
    <row r="8125" spans="10:10">
      <c r="J8125" s="570"/>
    </row>
    <row r="8126" spans="10:10">
      <c r="J8126" s="570"/>
    </row>
    <row r="8127" spans="10:10">
      <c r="J8127" s="570"/>
    </row>
    <row r="8128" spans="10:10">
      <c r="J8128" s="570"/>
    </row>
    <row r="8129" spans="10:10">
      <c r="J8129" s="570"/>
    </row>
    <row r="8130" spans="10:10">
      <c r="J8130" s="570"/>
    </row>
    <row r="8131" spans="10:10">
      <c r="J8131" s="570"/>
    </row>
    <row r="8132" spans="10:10">
      <c r="J8132" s="570"/>
    </row>
    <row r="8133" spans="10:10">
      <c r="J8133" s="570"/>
    </row>
    <row r="8134" spans="10:10">
      <c r="J8134" s="570"/>
    </row>
    <row r="8135" spans="10:10">
      <c r="J8135" s="570"/>
    </row>
    <row r="8136" spans="10:10">
      <c r="J8136" s="570"/>
    </row>
    <row r="8137" spans="10:10">
      <c r="J8137" s="570"/>
    </row>
    <row r="8138" spans="10:10">
      <c r="J8138" s="570"/>
    </row>
    <row r="8139" spans="10:10">
      <c r="J8139" s="570"/>
    </row>
    <row r="8140" spans="10:10">
      <c r="J8140" s="570"/>
    </row>
    <row r="8141" spans="10:10">
      <c r="J8141" s="570"/>
    </row>
    <row r="8142" spans="10:10">
      <c r="J8142" s="570"/>
    </row>
    <row r="8143" spans="10:10">
      <c r="J8143" s="570"/>
    </row>
    <row r="8144" spans="10:10">
      <c r="J8144" s="570"/>
    </row>
    <row r="8145" spans="11:15">
      <c r="O8145" s="153" t="s">
        <v>812</v>
      </c>
    </row>
    <row r="8146" spans="11:15">
      <c r="O8146" s="153" t="s">
        <v>815</v>
      </c>
    </row>
    <row r="8147" spans="11:15">
      <c r="O8147" s="153" t="s">
        <v>818</v>
      </c>
    </row>
    <row r="8148" spans="11:15">
      <c r="K8148" s="153" t="s">
        <v>1674</v>
      </c>
      <c r="O8148" s="153" t="s">
        <v>824</v>
      </c>
    </row>
    <row r="8149" spans="11:15">
      <c r="K8149" s="153" t="s">
        <v>1674</v>
      </c>
      <c r="O8149" s="153" t="s">
        <v>829</v>
      </c>
    </row>
    <row r="8150" spans="11:15">
      <c r="K8150" s="153" t="s">
        <v>1674</v>
      </c>
      <c r="O8150" s="153" t="s">
        <v>833</v>
      </c>
    </row>
    <row r="8151" spans="11:15">
      <c r="K8151" s="153" t="s">
        <v>1674</v>
      </c>
      <c r="O8151" s="153" t="s">
        <v>837</v>
      </c>
    </row>
    <row r="8152" spans="11:15">
      <c r="K8152" s="153" t="s">
        <v>1674</v>
      </c>
      <c r="O8152" s="153" t="s">
        <v>842</v>
      </c>
    </row>
    <row r="8153" spans="11:15">
      <c r="K8153" s="153" t="s">
        <v>1674</v>
      </c>
      <c r="O8153" s="153" t="s">
        <v>846</v>
      </c>
    </row>
    <row r="8154" spans="11:15">
      <c r="K8154" s="153" t="s">
        <v>1674</v>
      </c>
      <c r="O8154" s="153" t="s">
        <v>850</v>
      </c>
    </row>
    <row r="8155" spans="11:15">
      <c r="K8155" s="153" t="s">
        <v>1674</v>
      </c>
      <c r="O8155" s="153" t="s">
        <v>854</v>
      </c>
    </row>
    <row r="8156" spans="11:15">
      <c r="K8156" s="153" t="s">
        <v>1674</v>
      </c>
      <c r="O8156" s="153" t="s">
        <v>858</v>
      </c>
    </row>
    <row r="8157" spans="11:15">
      <c r="K8157" s="153" t="s">
        <v>1674</v>
      </c>
      <c r="O8157" s="153" t="s">
        <v>862</v>
      </c>
    </row>
    <row r="8158" spans="11:15">
      <c r="K8158" s="153" t="s">
        <v>1674</v>
      </c>
      <c r="O8158" s="153" t="s">
        <v>866</v>
      </c>
    </row>
    <row r="8159" spans="11:15">
      <c r="K8159" s="153" t="s">
        <v>1674</v>
      </c>
      <c r="O8159" s="153" t="s">
        <v>870</v>
      </c>
    </row>
    <row r="8160" spans="11:15">
      <c r="K8160" s="153" t="s">
        <v>1674</v>
      </c>
      <c r="O8160" s="153" t="s">
        <v>873</v>
      </c>
    </row>
    <row r="8161" spans="11:15">
      <c r="K8161" s="153" t="s">
        <v>1674</v>
      </c>
      <c r="O8161" s="153" t="s">
        <v>877</v>
      </c>
    </row>
    <row r="8162" spans="11:15">
      <c r="K8162" s="153" t="s">
        <v>1674</v>
      </c>
      <c r="O8162" s="153" t="s">
        <v>881</v>
      </c>
    </row>
    <row r="8163" spans="11:15">
      <c r="K8163" s="153" t="s">
        <v>1674</v>
      </c>
      <c r="O8163" s="153" t="s">
        <v>885</v>
      </c>
    </row>
    <row r="8164" spans="11:15">
      <c r="K8164" s="153" t="s">
        <v>1674</v>
      </c>
      <c r="O8164" s="153" t="s">
        <v>890</v>
      </c>
    </row>
    <row r="8165" spans="11:15">
      <c r="K8165" s="153" t="s">
        <v>1674</v>
      </c>
      <c r="O8165" s="153" t="s">
        <v>894</v>
      </c>
    </row>
    <row r="8166" spans="11:15">
      <c r="K8166" s="153" t="s">
        <v>1674</v>
      </c>
      <c r="O8166" s="153" t="s">
        <v>898</v>
      </c>
    </row>
    <row r="8167" spans="11:15">
      <c r="K8167" s="153" t="s">
        <v>1674</v>
      </c>
      <c r="O8167" s="153" t="s">
        <v>902</v>
      </c>
    </row>
    <row r="8168" spans="11:15">
      <c r="K8168" s="153" t="s">
        <v>1674</v>
      </c>
      <c r="O8168" s="153" t="s">
        <v>906</v>
      </c>
    </row>
    <row r="8169" spans="11:15">
      <c r="K8169" s="153" t="s">
        <v>1674</v>
      </c>
      <c r="O8169" s="153" t="s">
        <v>910</v>
      </c>
    </row>
    <row r="8170" spans="11:15">
      <c r="K8170" s="153" t="s">
        <v>1674</v>
      </c>
      <c r="O8170" s="153" t="s">
        <v>914</v>
      </c>
    </row>
    <row r="8171" spans="11:15">
      <c r="K8171" s="153" t="s">
        <v>1674</v>
      </c>
      <c r="O8171" s="153" t="s">
        <v>919</v>
      </c>
    </row>
    <row r="8172" spans="11:15">
      <c r="K8172" s="153" t="s">
        <v>1674</v>
      </c>
      <c r="O8172" s="153" t="s">
        <v>923</v>
      </c>
    </row>
    <row r="8173" spans="11:15">
      <c r="K8173" s="153" t="s">
        <v>1674</v>
      </c>
      <c r="O8173" s="153" t="s">
        <v>928</v>
      </c>
    </row>
    <row r="8174" spans="11:15">
      <c r="K8174" s="153" t="s">
        <v>1578</v>
      </c>
      <c r="O8174" s="153" t="s">
        <v>934</v>
      </c>
    </row>
    <row r="8175" spans="11:15">
      <c r="K8175" s="153" t="s">
        <v>1674</v>
      </c>
      <c r="O8175" s="153" t="s">
        <v>938</v>
      </c>
    </row>
    <row r="8176" spans="11:15">
      <c r="K8176" s="153" t="s">
        <v>1674</v>
      </c>
      <c r="O8176" s="153" t="s">
        <v>942</v>
      </c>
    </row>
    <row r="8177" spans="11:15">
      <c r="K8177" s="153" t="s">
        <v>1674</v>
      </c>
      <c r="O8177" s="153" t="s">
        <v>947</v>
      </c>
    </row>
    <row r="8178" spans="11:15">
      <c r="K8178" s="153" t="s">
        <v>1674</v>
      </c>
      <c r="O8178" s="153" t="s">
        <v>951</v>
      </c>
    </row>
    <row r="8179" spans="11:15">
      <c r="K8179" s="153" t="s">
        <v>1674</v>
      </c>
      <c r="O8179" s="153" t="s">
        <v>955</v>
      </c>
    </row>
    <row r="8180" spans="11:15">
      <c r="K8180" s="153" t="s">
        <v>1674</v>
      </c>
      <c r="O8180" s="153" t="s">
        <v>960</v>
      </c>
    </row>
    <row r="8181" spans="11:15">
      <c r="K8181" s="153" t="s">
        <v>1674</v>
      </c>
      <c r="O8181" s="153" t="s">
        <v>964</v>
      </c>
    </row>
    <row r="8182" spans="11:15">
      <c r="K8182" s="153" t="s">
        <v>1674</v>
      </c>
      <c r="O8182" s="153" t="s">
        <v>968</v>
      </c>
    </row>
    <row r="8183" spans="11:15">
      <c r="K8183" s="153" t="s">
        <v>1674</v>
      </c>
      <c r="O8183" s="153" t="s">
        <v>973</v>
      </c>
    </row>
    <row r="8184" spans="11:15">
      <c r="K8184" s="153" t="s">
        <v>1674</v>
      </c>
      <c r="O8184" s="153" t="s">
        <v>979</v>
      </c>
    </row>
    <row r="8185" spans="11:15">
      <c r="K8185" s="153" t="s">
        <v>1674</v>
      </c>
      <c r="O8185" s="153" t="s">
        <v>983</v>
      </c>
    </row>
    <row r="8186" spans="11:15">
      <c r="K8186" s="153" t="s">
        <v>1674</v>
      </c>
      <c r="O8186" s="153" t="s">
        <v>987</v>
      </c>
    </row>
    <row r="8187" spans="11:15">
      <c r="K8187" s="153" t="s">
        <v>1674</v>
      </c>
      <c r="O8187" s="153" t="s">
        <v>992</v>
      </c>
    </row>
    <row r="8188" spans="11:15">
      <c r="K8188" s="153" t="s">
        <v>1674</v>
      </c>
      <c r="O8188" s="153" t="s">
        <v>996</v>
      </c>
    </row>
    <row r="8189" spans="11:15">
      <c r="K8189" s="153" t="s">
        <v>1674</v>
      </c>
      <c r="O8189" s="153" t="s">
        <v>1000</v>
      </c>
    </row>
    <row r="8190" spans="11:15">
      <c r="K8190" s="153" t="s">
        <v>1674</v>
      </c>
      <c r="O8190" s="153" t="s">
        <v>1005</v>
      </c>
    </row>
    <row r="8191" spans="11:15">
      <c r="K8191" s="153" t="s">
        <v>1674</v>
      </c>
      <c r="O8191" s="153" t="s">
        <v>1009</v>
      </c>
    </row>
    <row r="8192" spans="11:15">
      <c r="K8192" s="153" t="s">
        <v>1674</v>
      </c>
      <c r="O8192" s="153" t="s">
        <v>1013</v>
      </c>
    </row>
    <row r="8193" spans="11:15">
      <c r="K8193" s="153" t="s">
        <v>1674</v>
      </c>
      <c r="O8193" s="153" t="s">
        <v>1019</v>
      </c>
    </row>
    <row r="8194" spans="11:15">
      <c r="K8194" s="153" t="s">
        <v>1674</v>
      </c>
      <c r="O8194" s="153" t="s">
        <v>1023</v>
      </c>
    </row>
    <row r="8195" spans="11:15">
      <c r="K8195" s="153" t="s">
        <v>1674</v>
      </c>
      <c r="O8195" s="153" t="s">
        <v>1027</v>
      </c>
    </row>
    <row r="8196" spans="11:15">
      <c r="K8196" s="153" t="s">
        <v>1674</v>
      </c>
      <c r="O8196" s="153" t="s">
        <v>1031</v>
      </c>
    </row>
    <row r="8197" spans="11:15">
      <c r="K8197" s="153" t="s">
        <v>1674</v>
      </c>
      <c r="O8197" s="153" t="s">
        <v>1033</v>
      </c>
    </row>
    <row r="8198" spans="11:15">
      <c r="K8198" s="153" t="s">
        <v>1674</v>
      </c>
      <c r="O8198" s="153" t="s">
        <v>1035</v>
      </c>
    </row>
    <row r="8199" spans="11:15">
      <c r="K8199" s="153" t="s">
        <v>1674</v>
      </c>
      <c r="O8199" s="153" t="s">
        <v>1038</v>
      </c>
    </row>
    <row r="8200" spans="11:15">
      <c r="K8200" s="153" t="s">
        <v>1674</v>
      </c>
      <c r="O8200" s="153" t="s">
        <v>1040</v>
      </c>
    </row>
    <row r="8201" spans="11:15">
      <c r="K8201" s="153" t="s">
        <v>1674</v>
      </c>
      <c r="O8201" s="153" t="s">
        <v>1042</v>
      </c>
    </row>
    <row r="8202" spans="11:15">
      <c r="K8202" s="153" t="s">
        <v>1674</v>
      </c>
      <c r="O8202" s="153" t="s">
        <v>1044</v>
      </c>
    </row>
    <row r="8203" spans="11:15">
      <c r="K8203" s="153" t="s">
        <v>1674</v>
      </c>
      <c r="O8203" s="153" t="s">
        <v>1048</v>
      </c>
    </row>
    <row r="8204" spans="11:15">
      <c r="K8204" s="153" t="s">
        <v>1674</v>
      </c>
      <c r="O8204" s="153" t="s">
        <v>1052</v>
      </c>
    </row>
    <row r="8205" spans="11:15">
      <c r="K8205" s="153" t="s">
        <v>1674</v>
      </c>
      <c r="O8205" s="153" t="s">
        <v>1056</v>
      </c>
    </row>
    <row r="8206" spans="11:15">
      <c r="K8206" s="153" t="s">
        <v>1674</v>
      </c>
      <c r="O8206" s="153" t="s">
        <v>1060</v>
      </c>
    </row>
    <row r="8207" spans="11:15">
      <c r="K8207" s="153" t="s">
        <v>1674</v>
      </c>
      <c r="O8207" s="153" t="s">
        <v>1064</v>
      </c>
    </row>
    <row r="8208" spans="11:15">
      <c r="K8208" s="153" t="s">
        <v>1674</v>
      </c>
      <c r="O8208" s="153" t="s">
        <v>1067</v>
      </c>
    </row>
    <row r="8209" spans="11:15">
      <c r="K8209" s="153" t="s">
        <v>1674</v>
      </c>
      <c r="O8209" s="153" t="s">
        <v>1071</v>
      </c>
    </row>
    <row r="8210" spans="11:15">
      <c r="K8210" s="153" t="s">
        <v>1674</v>
      </c>
      <c r="O8210" s="153" t="s">
        <v>1075</v>
      </c>
    </row>
    <row r="8211" spans="11:15">
      <c r="K8211" s="153" t="s">
        <v>1674</v>
      </c>
      <c r="O8211" s="153" t="s">
        <v>1078</v>
      </c>
    </row>
    <row r="8212" spans="11:15">
      <c r="K8212" s="153" t="s">
        <v>1674</v>
      </c>
      <c r="O8212" s="153" t="s">
        <v>1082</v>
      </c>
    </row>
    <row r="8213" spans="11:15">
      <c r="K8213" s="153" t="s">
        <v>1674</v>
      </c>
      <c r="O8213" s="153" t="s">
        <v>1086</v>
      </c>
    </row>
    <row r="8214" spans="11:15">
      <c r="K8214" s="153" t="s">
        <v>1674</v>
      </c>
      <c r="O8214" s="153" t="s">
        <v>1821</v>
      </c>
    </row>
    <row r="8215" spans="11:15">
      <c r="K8215" s="153" t="s">
        <v>1674</v>
      </c>
      <c r="O8215" s="153" t="s">
        <v>1822</v>
      </c>
    </row>
    <row r="8216" spans="11:15">
      <c r="K8216" s="153" t="s">
        <v>1674</v>
      </c>
      <c r="O8216" s="153" t="s">
        <v>1823</v>
      </c>
    </row>
    <row r="8217" spans="11:15">
      <c r="K8217" s="153" t="s">
        <v>1674</v>
      </c>
      <c r="O8217" s="153" t="s">
        <v>1824</v>
      </c>
    </row>
    <row r="8218" spans="11:15">
      <c r="K8218" s="153" t="s">
        <v>1674</v>
      </c>
      <c r="O8218" s="153" t="s">
        <v>1825</v>
      </c>
    </row>
    <row r="8219" spans="11:15">
      <c r="K8219" s="153" t="s">
        <v>1674</v>
      </c>
      <c r="O8219" s="153" t="s">
        <v>1826</v>
      </c>
    </row>
    <row r="8220" spans="11:15">
      <c r="K8220" s="153" t="s">
        <v>1674</v>
      </c>
      <c r="O8220" s="153" t="s">
        <v>1827</v>
      </c>
    </row>
    <row r="8221" spans="11:15">
      <c r="K8221" s="153" t="s">
        <v>1674</v>
      </c>
      <c r="O8221" s="153" t="s">
        <v>1828</v>
      </c>
    </row>
    <row r="8222" spans="11:15">
      <c r="K8222" s="153" t="s">
        <v>1674</v>
      </c>
      <c r="O8222" s="153" t="s">
        <v>1829</v>
      </c>
    </row>
    <row r="8223" spans="11:15">
      <c r="K8223" s="153" t="s">
        <v>1674</v>
      </c>
      <c r="O8223" s="153" t="s">
        <v>1830</v>
      </c>
    </row>
    <row r="8224" spans="11:15">
      <c r="K8224" s="153" t="s">
        <v>1674</v>
      </c>
      <c r="O8224" s="153" t="s">
        <v>1831</v>
      </c>
    </row>
    <row r="8225" spans="11:15">
      <c r="K8225" s="153" t="s">
        <v>1674</v>
      </c>
      <c r="O8225" s="153" t="s">
        <v>1832</v>
      </c>
    </row>
    <row r="8226" spans="11:15">
      <c r="K8226" s="153" t="s">
        <v>1674</v>
      </c>
      <c r="O8226" s="153" t="s">
        <v>1833</v>
      </c>
    </row>
    <row r="8227" spans="11:15">
      <c r="K8227" s="153" t="s">
        <v>1674</v>
      </c>
      <c r="O8227" s="153" t="s">
        <v>1834</v>
      </c>
    </row>
    <row r="8228" spans="11:15">
      <c r="K8228" s="153" t="s">
        <v>1674</v>
      </c>
      <c r="O8228" s="153" t="s">
        <v>1835</v>
      </c>
    </row>
    <row r="8229" spans="11:15">
      <c r="K8229" s="153" t="s">
        <v>1674</v>
      </c>
      <c r="O8229" s="153" t="s">
        <v>1836</v>
      </c>
    </row>
    <row r="8230" spans="11:15">
      <c r="K8230" s="153" t="s">
        <v>1674</v>
      </c>
      <c r="O8230" s="153" t="s">
        <v>1837</v>
      </c>
    </row>
    <row r="8231" spans="11:15">
      <c r="K8231" s="153" t="s">
        <v>1674</v>
      </c>
      <c r="O8231" s="153" t="s">
        <v>1838</v>
      </c>
    </row>
    <row r="8232" spans="11:15">
      <c r="K8232" s="153" t="s">
        <v>1674</v>
      </c>
      <c r="O8232" s="153" t="s">
        <v>1839</v>
      </c>
    </row>
    <row r="8233" spans="11:15">
      <c r="K8233" s="153" t="s">
        <v>1674</v>
      </c>
      <c r="O8233" s="153" t="s">
        <v>1840</v>
      </c>
    </row>
    <row r="8234" spans="11:15">
      <c r="K8234" s="153" t="s">
        <v>1674</v>
      </c>
      <c r="O8234" s="153" t="s">
        <v>1841</v>
      </c>
    </row>
    <row r="8235" spans="11:15">
      <c r="K8235" s="153" t="s">
        <v>1674</v>
      </c>
      <c r="O8235" s="153" t="s">
        <v>1842</v>
      </c>
    </row>
    <row r="8236" spans="11:15">
      <c r="K8236" s="153" t="s">
        <v>1674</v>
      </c>
      <c r="O8236" s="153" t="s">
        <v>1843</v>
      </c>
    </row>
    <row r="8237" spans="11:15">
      <c r="K8237" s="153" t="s">
        <v>1674</v>
      </c>
      <c r="O8237" s="153" t="s">
        <v>1844</v>
      </c>
    </row>
    <row r="8238" spans="11:15">
      <c r="K8238" s="153" t="s">
        <v>1674</v>
      </c>
      <c r="O8238" s="153" t="s">
        <v>1845</v>
      </c>
    </row>
    <row r="8239" spans="11:15">
      <c r="K8239" s="153" t="s">
        <v>1674</v>
      </c>
      <c r="O8239" s="153" t="s">
        <v>1846</v>
      </c>
    </row>
    <row r="8240" spans="11:15">
      <c r="K8240" s="153" t="s">
        <v>1674</v>
      </c>
      <c r="O8240" s="153" t="s">
        <v>1847</v>
      </c>
    </row>
    <row r="8241" spans="11:15">
      <c r="K8241" s="153" t="s">
        <v>1674</v>
      </c>
      <c r="O8241" s="153" t="s">
        <v>1848</v>
      </c>
    </row>
    <row r="8242" spans="11:15">
      <c r="K8242" s="153" t="s">
        <v>1674</v>
      </c>
      <c r="O8242" s="153" t="s">
        <v>1849</v>
      </c>
    </row>
    <row r="8243" spans="11:15">
      <c r="K8243" s="153" t="s">
        <v>1674</v>
      </c>
      <c r="O8243" s="153" t="s">
        <v>1850</v>
      </c>
    </row>
    <row r="8244" spans="11:15">
      <c r="K8244" s="153" t="s">
        <v>1674</v>
      </c>
      <c r="O8244" s="153" t="s">
        <v>1851</v>
      </c>
    </row>
    <row r="8245" spans="11:15">
      <c r="K8245" s="153" t="s">
        <v>1674</v>
      </c>
      <c r="O8245" s="153" t="s">
        <v>1852</v>
      </c>
    </row>
    <row r="8246" spans="11:15">
      <c r="K8246" s="153" t="s">
        <v>1674</v>
      </c>
      <c r="O8246" s="153" t="s">
        <v>1853</v>
      </c>
    </row>
    <row r="8247" spans="11:15">
      <c r="K8247" s="153" t="s">
        <v>1674</v>
      </c>
      <c r="O8247" s="153" t="s">
        <v>1854</v>
      </c>
    </row>
    <row r="8248" spans="11:15">
      <c r="K8248" s="153" t="s">
        <v>1674</v>
      </c>
      <c r="O8248" s="153" t="s">
        <v>1855</v>
      </c>
    </row>
    <row r="8249" spans="11:15">
      <c r="K8249" s="153" t="s">
        <v>1674</v>
      </c>
      <c r="O8249" s="153" t="s">
        <v>1856</v>
      </c>
    </row>
    <row r="8250" spans="11:15">
      <c r="K8250" s="153" t="s">
        <v>1674</v>
      </c>
      <c r="O8250" s="153" t="s">
        <v>1857</v>
      </c>
    </row>
    <row r="8251" spans="11:15">
      <c r="K8251" s="153" t="s">
        <v>1674</v>
      </c>
      <c r="O8251" s="153" t="s">
        <v>1858</v>
      </c>
    </row>
    <row r="8252" spans="11:15">
      <c r="K8252" s="153" t="s">
        <v>1674</v>
      </c>
      <c r="O8252" s="153" t="s">
        <v>1201</v>
      </c>
    </row>
    <row r="8253" spans="11:15">
      <c r="K8253" s="153" t="s">
        <v>1674</v>
      </c>
      <c r="O8253" s="153" t="s">
        <v>1204</v>
      </c>
    </row>
    <row r="8254" spans="11:15">
      <c r="K8254" s="153" t="s">
        <v>1674</v>
      </c>
      <c r="O8254" s="153" t="s">
        <v>1859</v>
      </c>
    </row>
    <row r="8255" spans="11:15">
      <c r="K8255" s="153" t="s">
        <v>1674</v>
      </c>
      <c r="O8255" s="153" t="s">
        <v>1860</v>
      </c>
    </row>
    <row r="8256" spans="11:15">
      <c r="K8256" s="153" t="s">
        <v>1674</v>
      </c>
      <c r="O8256" s="153" t="s">
        <v>1210</v>
      </c>
    </row>
    <row r="8257" spans="11:15">
      <c r="K8257" s="153" t="s">
        <v>1674</v>
      </c>
      <c r="O8257" s="153" t="s">
        <v>1213</v>
      </c>
    </row>
    <row r="8258" spans="11:15">
      <c r="K8258" s="153" t="s">
        <v>1674</v>
      </c>
      <c r="O8258" s="153" t="s">
        <v>1861</v>
      </c>
    </row>
    <row r="8259" spans="11:15">
      <c r="K8259" s="153" t="s">
        <v>1674</v>
      </c>
      <c r="O8259" s="153" t="s">
        <v>1862</v>
      </c>
    </row>
    <row r="8260" spans="11:15">
      <c r="K8260" s="153" t="s">
        <v>1674</v>
      </c>
      <c r="O8260" s="153" t="s">
        <v>1863</v>
      </c>
    </row>
    <row r="8261" spans="11:15">
      <c r="K8261" s="153" t="s">
        <v>1674</v>
      </c>
      <c r="O8261" s="153" t="s">
        <v>1864</v>
      </c>
    </row>
    <row r="8262" spans="11:15">
      <c r="K8262" s="153" t="s">
        <v>1674</v>
      </c>
      <c r="O8262" s="153" t="s">
        <v>1865</v>
      </c>
    </row>
    <row r="8263" spans="11:15">
      <c r="K8263" s="153" t="s">
        <v>1674</v>
      </c>
      <c r="O8263" s="153" t="s">
        <v>1866</v>
      </c>
    </row>
    <row r="8264" spans="11:15">
      <c r="K8264" s="153" t="s">
        <v>1674</v>
      </c>
      <c r="O8264" s="153" t="s">
        <v>1231</v>
      </c>
    </row>
    <row r="8265" spans="11:15">
      <c r="K8265" s="153" t="s">
        <v>1674</v>
      </c>
      <c r="O8265" s="153" t="s">
        <v>1867</v>
      </c>
    </row>
    <row r="8266" spans="11:15">
      <c r="K8266" s="153" t="s">
        <v>1674</v>
      </c>
      <c r="O8266" s="153" t="s">
        <v>1868</v>
      </c>
    </row>
    <row r="8267" spans="11:15">
      <c r="K8267" s="153" t="s">
        <v>1674</v>
      </c>
      <c r="O8267" s="153" t="s">
        <v>1869</v>
      </c>
    </row>
    <row r="8268" spans="11:15">
      <c r="K8268" s="153" t="s">
        <v>1674</v>
      </c>
      <c r="O8268" s="153" t="s">
        <v>1870</v>
      </c>
    </row>
    <row r="8269" spans="11:15">
      <c r="K8269" s="153" t="s">
        <v>1674</v>
      </c>
      <c r="O8269" s="153" t="s">
        <v>1871</v>
      </c>
    </row>
    <row r="8270" spans="11:15">
      <c r="K8270" s="153" t="s">
        <v>1674</v>
      </c>
      <c r="O8270" s="153" t="s">
        <v>1249</v>
      </c>
    </row>
    <row r="8271" spans="11:15">
      <c r="K8271" s="153" t="s">
        <v>1674</v>
      </c>
      <c r="O8271" s="153" t="s">
        <v>1251</v>
      </c>
    </row>
    <row r="8272" spans="11:15">
      <c r="K8272" s="153" t="s">
        <v>1674</v>
      </c>
      <c r="O8272" s="153" t="s">
        <v>1253</v>
      </c>
    </row>
    <row r="8273" spans="11:15">
      <c r="K8273" s="153" t="s">
        <v>1674</v>
      </c>
      <c r="O8273" s="153" t="s">
        <v>1872</v>
      </c>
    </row>
    <row r="8274" spans="11:15">
      <c r="K8274" s="153" t="s">
        <v>1674</v>
      </c>
      <c r="O8274" s="153" t="s">
        <v>1257</v>
      </c>
    </row>
    <row r="8275" spans="11:15">
      <c r="K8275" s="153" t="s">
        <v>1674</v>
      </c>
      <c r="O8275" s="153" t="s">
        <v>1261</v>
      </c>
    </row>
    <row r="8276" spans="11:15">
      <c r="K8276" s="153" t="s">
        <v>1674</v>
      </c>
      <c r="O8276" s="153" t="s">
        <v>1873</v>
      </c>
    </row>
    <row r="8277" spans="11:15">
      <c r="K8277" s="153" t="s">
        <v>1674</v>
      </c>
      <c r="O8277" s="153" t="s">
        <v>1874</v>
      </c>
    </row>
    <row r="8278" spans="11:15">
      <c r="K8278" s="153" t="s">
        <v>1674</v>
      </c>
      <c r="O8278" s="153" t="s">
        <v>1875</v>
      </c>
    </row>
    <row r="8279" spans="11:15">
      <c r="K8279" s="153" t="s">
        <v>1674</v>
      </c>
      <c r="O8279" s="153" t="s">
        <v>1876</v>
      </c>
    </row>
    <row r="8280" spans="11:15">
      <c r="K8280" s="153" t="s">
        <v>1674</v>
      </c>
      <c r="O8280" s="153" t="s">
        <v>1877</v>
      </c>
    </row>
    <row r="8281" spans="11:15">
      <c r="K8281" s="153" t="s">
        <v>1674</v>
      </c>
      <c r="O8281" s="153" t="s">
        <v>1878</v>
      </c>
    </row>
    <row r="8282" spans="11:15">
      <c r="K8282" s="153" t="s">
        <v>1674</v>
      </c>
      <c r="O8282" s="153" t="s">
        <v>1285</v>
      </c>
    </row>
    <row r="8283" spans="11:15">
      <c r="K8283" s="153" t="s">
        <v>1674</v>
      </c>
      <c r="O8283" s="153" t="s">
        <v>1879</v>
      </c>
    </row>
    <row r="8284" spans="11:15">
      <c r="K8284" s="153" t="s">
        <v>1674</v>
      </c>
      <c r="O8284" s="153" t="s">
        <v>1880</v>
      </c>
    </row>
    <row r="8285" spans="11:15">
      <c r="K8285" s="153" t="s">
        <v>1674</v>
      </c>
      <c r="O8285" s="153" t="s">
        <v>1881</v>
      </c>
    </row>
    <row r="8286" spans="11:15">
      <c r="K8286" s="153" t="s">
        <v>1674</v>
      </c>
      <c r="O8286" s="153" t="s">
        <v>1882</v>
      </c>
    </row>
    <row r="8287" spans="11:15">
      <c r="K8287" s="153" t="s">
        <v>1674</v>
      </c>
      <c r="O8287" s="153" t="s">
        <v>1883</v>
      </c>
    </row>
    <row r="8288" spans="11:15">
      <c r="K8288" s="153" t="s">
        <v>1674</v>
      </c>
      <c r="O8288" s="153" t="s">
        <v>1304</v>
      </c>
    </row>
    <row r="8289" spans="11:15">
      <c r="K8289" s="153" t="s">
        <v>1674</v>
      </c>
      <c r="O8289" s="153" t="s">
        <v>1307</v>
      </c>
    </row>
    <row r="8290" spans="11:15">
      <c r="K8290" s="153" t="s">
        <v>1674</v>
      </c>
      <c r="O8290" s="153" t="s">
        <v>1884</v>
      </c>
    </row>
    <row r="8291" spans="11:15">
      <c r="K8291" s="153" t="s">
        <v>1674</v>
      </c>
      <c r="O8291" s="153" t="s">
        <v>1885</v>
      </c>
    </row>
    <row r="8292" spans="11:15">
      <c r="K8292" s="153" t="s">
        <v>1674</v>
      </c>
      <c r="O8292" s="153" t="s">
        <v>1319</v>
      </c>
    </row>
    <row r="8293" spans="11:15">
      <c r="K8293" s="153" t="s">
        <v>1674</v>
      </c>
      <c r="O8293" s="153" t="s">
        <v>1322</v>
      </c>
    </row>
    <row r="8294" spans="11:15">
      <c r="K8294" s="153" t="s">
        <v>1674</v>
      </c>
      <c r="O8294" s="153" t="s">
        <v>1886</v>
      </c>
    </row>
    <row r="8295" spans="11:15">
      <c r="K8295" s="153" t="s">
        <v>1674</v>
      </c>
      <c r="O8295" s="153" t="s">
        <v>1887</v>
      </c>
    </row>
    <row r="8296" spans="11:15">
      <c r="K8296" s="153" t="s">
        <v>1674</v>
      </c>
      <c r="O8296" s="153" t="s">
        <v>1888</v>
      </c>
    </row>
    <row r="8297" spans="11:15">
      <c r="K8297" s="153" t="s">
        <v>1674</v>
      </c>
      <c r="O8297" s="153" t="s">
        <v>1889</v>
      </c>
    </row>
    <row r="8298" spans="11:15">
      <c r="K8298" s="153" t="s">
        <v>1674</v>
      </c>
      <c r="O8298" s="153" t="s">
        <v>1890</v>
      </c>
    </row>
    <row r="8299" spans="11:15">
      <c r="K8299" s="153" t="s">
        <v>1674</v>
      </c>
      <c r="O8299" s="153" t="s">
        <v>1891</v>
      </c>
    </row>
    <row r="8300" spans="11:15">
      <c r="K8300" s="153" t="s">
        <v>1674</v>
      </c>
      <c r="O8300" s="153" t="s">
        <v>1344</v>
      </c>
    </row>
    <row r="8301" spans="11:15">
      <c r="K8301" s="153" t="s">
        <v>1674</v>
      </c>
      <c r="O8301" s="153" t="s">
        <v>1892</v>
      </c>
    </row>
    <row r="8302" spans="11:15">
      <c r="K8302" s="153" t="s">
        <v>1674</v>
      </c>
      <c r="O8302" s="153" t="s">
        <v>1893</v>
      </c>
    </row>
    <row r="8303" spans="11:15">
      <c r="K8303" s="153" t="s">
        <v>1674</v>
      </c>
      <c r="O8303" s="153" t="s">
        <v>1894</v>
      </c>
    </row>
    <row r="8304" spans="11:15">
      <c r="K8304" s="153" t="s">
        <v>1674</v>
      </c>
      <c r="O8304" s="153" t="s">
        <v>1895</v>
      </c>
    </row>
    <row r="8305" spans="11:15">
      <c r="K8305" s="153" t="s">
        <v>1674</v>
      </c>
      <c r="O8305" s="153" t="s">
        <v>1896</v>
      </c>
    </row>
    <row r="8306" spans="11:15">
      <c r="K8306" s="153" t="s">
        <v>1674</v>
      </c>
      <c r="O8306" s="153" t="s">
        <v>1352</v>
      </c>
    </row>
    <row r="8307" spans="11:15">
      <c r="K8307" s="153" t="s">
        <v>1674</v>
      </c>
      <c r="O8307" s="153" t="s">
        <v>1354</v>
      </c>
    </row>
    <row r="8308" spans="11:15">
      <c r="K8308" s="153" t="s">
        <v>1674</v>
      </c>
      <c r="O8308" s="153" t="s">
        <v>1897</v>
      </c>
    </row>
    <row r="8309" spans="11:15">
      <c r="K8309" s="153" t="s">
        <v>1674</v>
      </c>
      <c r="O8309" s="153" t="s">
        <v>1898</v>
      </c>
    </row>
    <row r="8310" spans="11:15">
      <c r="K8310" s="153" t="s">
        <v>1674</v>
      </c>
      <c r="O8310" s="153" t="s">
        <v>1358</v>
      </c>
    </row>
    <row r="8311" spans="11:15">
      <c r="K8311" s="153" t="s">
        <v>1674</v>
      </c>
      <c r="O8311" s="153" t="s">
        <v>1360</v>
      </c>
    </row>
    <row r="8312" spans="11:15">
      <c r="K8312" s="153" t="s">
        <v>1674</v>
      </c>
      <c r="O8312" s="153" t="s">
        <v>1899</v>
      </c>
    </row>
    <row r="8313" spans="11:15">
      <c r="K8313" s="153" t="s">
        <v>1674</v>
      </c>
      <c r="O8313" s="153" t="s">
        <v>1900</v>
      </c>
    </row>
    <row r="8314" spans="11:15">
      <c r="K8314" s="153" t="s">
        <v>1674</v>
      </c>
      <c r="O8314" s="153" t="s">
        <v>1901</v>
      </c>
    </row>
    <row r="8315" spans="11:15">
      <c r="K8315" s="153" t="s">
        <v>1674</v>
      </c>
      <c r="O8315" s="153" t="s">
        <v>1902</v>
      </c>
    </row>
    <row r="8316" spans="11:15">
      <c r="K8316" s="153" t="s">
        <v>1674</v>
      </c>
      <c r="O8316" s="153" t="s">
        <v>1903</v>
      </c>
    </row>
    <row r="8317" spans="11:15">
      <c r="K8317" s="153" t="s">
        <v>1674</v>
      </c>
      <c r="O8317" s="153" t="s">
        <v>1904</v>
      </c>
    </row>
    <row r="8318" spans="11:15">
      <c r="K8318" s="153" t="s">
        <v>1674</v>
      </c>
      <c r="O8318" s="153" t="s">
        <v>1374</v>
      </c>
    </row>
    <row r="8319" spans="11:15">
      <c r="K8319" s="153" t="s">
        <v>1674</v>
      </c>
      <c r="O8319" s="153" t="s">
        <v>1905</v>
      </c>
    </row>
    <row r="8320" spans="11:15">
      <c r="K8320" s="153" t="s">
        <v>1674</v>
      </c>
      <c r="O8320" s="153" t="s">
        <v>1906</v>
      </c>
    </row>
    <row r="8321" spans="11:15">
      <c r="K8321" s="153" t="s">
        <v>1674</v>
      </c>
      <c r="O8321" s="153" t="s">
        <v>1907</v>
      </c>
    </row>
    <row r="8322" spans="11:15">
      <c r="K8322" s="153" t="s">
        <v>1580</v>
      </c>
      <c r="O8322" s="153" t="s">
        <v>1908</v>
      </c>
    </row>
    <row r="8323" spans="11:15">
      <c r="K8323" s="153" t="s">
        <v>1580</v>
      </c>
      <c r="O8323" s="153" t="s">
        <v>1909</v>
      </c>
    </row>
    <row r="8324" spans="11:15">
      <c r="K8324" s="153" t="s">
        <v>1674</v>
      </c>
      <c r="O8324" s="153" t="s">
        <v>1393</v>
      </c>
    </row>
    <row r="8325" spans="11:15">
      <c r="K8325" s="153" t="s">
        <v>1674</v>
      </c>
      <c r="O8325" s="153" t="s">
        <v>1397</v>
      </c>
    </row>
    <row r="8326" spans="11:15">
      <c r="K8326" s="153" t="s">
        <v>1674</v>
      </c>
      <c r="O8326" s="153" t="s">
        <v>1910</v>
      </c>
    </row>
    <row r="8327" spans="11:15">
      <c r="K8327" s="153" t="s">
        <v>1674</v>
      </c>
      <c r="O8327" s="153" t="s">
        <v>1911</v>
      </c>
    </row>
    <row r="8328" spans="11:15">
      <c r="K8328" s="153" t="s">
        <v>1674</v>
      </c>
      <c r="O8328" s="153" t="s">
        <v>1407</v>
      </c>
    </row>
    <row r="8329" spans="11:15">
      <c r="K8329" s="153" t="s">
        <v>1674</v>
      </c>
      <c r="O8329" s="153" t="s">
        <v>1409</v>
      </c>
    </row>
    <row r="8330" spans="11:15">
      <c r="K8330" s="153" t="s">
        <v>1674</v>
      </c>
      <c r="O8330" s="153" t="s">
        <v>1912</v>
      </c>
    </row>
    <row r="8331" spans="11:15">
      <c r="K8331" s="153" t="s">
        <v>1674</v>
      </c>
      <c r="O8331" s="153" t="s">
        <v>1913</v>
      </c>
    </row>
    <row r="8332" spans="11:15">
      <c r="K8332" s="153" t="s">
        <v>1674</v>
      </c>
      <c r="O8332" s="153" t="s">
        <v>1914</v>
      </c>
    </row>
    <row r="8333" spans="11:15">
      <c r="K8333" s="153" t="s">
        <v>1674</v>
      </c>
      <c r="O8333" s="153" t="s">
        <v>1915</v>
      </c>
    </row>
    <row r="8334" spans="11:15">
      <c r="K8334" s="153" t="s">
        <v>1674</v>
      </c>
      <c r="O8334" s="153" t="s">
        <v>1916</v>
      </c>
    </row>
    <row r="8335" spans="11:15">
      <c r="K8335" s="153" t="s">
        <v>1674</v>
      </c>
      <c r="O8335" s="153" t="s">
        <v>1917</v>
      </c>
    </row>
    <row r="8336" spans="11:15">
      <c r="K8336" s="153" t="s">
        <v>1674</v>
      </c>
      <c r="O8336" s="153" t="s">
        <v>1430</v>
      </c>
    </row>
    <row r="8337" spans="11:15">
      <c r="K8337" s="153" t="s">
        <v>1674</v>
      </c>
      <c r="O8337" s="153" t="s">
        <v>1918</v>
      </c>
    </row>
    <row r="8338" spans="11:15">
      <c r="K8338" s="153" t="s">
        <v>1674</v>
      </c>
      <c r="O8338" s="153" t="s">
        <v>1919</v>
      </c>
    </row>
    <row r="8339" spans="11:15">
      <c r="K8339" s="153" t="s">
        <v>1674</v>
      </c>
      <c r="O8339" s="153" t="s">
        <v>1920</v>
      </c>
    </row>
    <row r="8340" spans="11:15">
      <c r="K8340" s="153" t="s">
        <v>1580</v>
      </c>
      <c r="O8340" s="153" t="s">
        <v>1921</v>
      </c>
    </row>
    <row r="8341" spans="11:15">
      <c r="K8341" s="153" t="s">
        <v>1674</v>
      </c>
      <c r="O8341" s="153" t="s">
        <v>1922</v>
      </c>
    </row>
    <row r="8342" spans="11:15">
      <c r="K8342" s="153" t="s">
        <v>1674</v>
      </c>
      <c r="O8342" s="153" t="s">
        <v>71</v>
      </c>
    </row>
    <row r="8343" spans="11:15">
      <c r="K8343" s="153" t="s">
        <v>1674</v>
      </c>
      <c r="O8343" s="153" t="s">
        <v>75</v>
      </c>
    </row>
    <row r="8344" spans="11:15">
      <c r="K8344" s="153" t="s">
        <v>1674</v>
      </c>
      <c r="O8344" s="153" t="s">
        <v>1923</v>
      </c>
    </row>
    <row r="8345" spans="11:15">
      <c r="K8345" s="153" t="s">
        <v>1674</v>
      </c>
      <c r="O8345" s="153" t="s">
        <v>1924</v>
      </c>
    </row>
    <row r="8346" spans="11:15">
      <c r="K8346" s="153" t="s">
        <v>1674</v>
      </c>
      <c r="O8346" s="153" t="s">
        <v>84</v>
      </c>
    </row>
    <row r="8347" spans="11:15">
      <c r="K8347" s="153" t="s">
        <v>1674</v>
      </c>
      <c r="O8347" s="153" t="s">
        <v>86</v>
      </c>
    </row>
    <row r="8348" spans="11:15">
      <c r="K8348" s="153" t="s">
        <v>1674</v>
      </c>
      <c r="O8348" s="153" t="s">
        <v>1925</v>
      </c>
    </row>
    <row r="8349" spans="11:15">
      <c r="K8349" s="153" t="s">
        <v>1674</v>
      </c>
      <c r="O8349" s="153" t="s">
        <v>1926</v>
      </c>
    </row>
    <row r="8350" spans="11:15">
      <c r="K8350" s="153" t="s">
        <v>1674</v>
      </c>
      <c r="O8350" s="153" t="s">
        <v>1927</v>
      </c>
    </row>
    <row r="8351" spans="11:15">
      <c r="K8351" s="153" t="s">
        <v>1674</v>
      </c>
      <c r="O8351" s="153" t="s">
        <v>1928</v>
      </c>
    </row>
    <row r="8352" spans="11:15">
      <c r="K8352" s="153" t="s">
        <v>1580</v>
      </c>
      <c r="O8352" s="153" t="s">
        <v>1929</v>
      </c>
    </row>
    <row r="8353" spans="11:15">
      <c r="K8353" s="153" t="s">
        <v>1674</v>
      </c>
      <c r="O8353" s="153" t="s">
        <v>1930</v>
      </c>
    </row>
    <row r="8354" spans="11:15">
      <c r="K8354" s="153" t="s">
        <v>1674</v>
      </c>
      <c r="O8354" s="153" t="s">
        <v>1931</v>
      </c>
    </row>
    <row r="8355" spans="11:15">
      <c r="K8355" s="153" t="s">
        <v>1674</v>
      </c>
      <c r="O8355" s="153" t="s">
        <v>1932</v>
      </c>
    </row>
    <row r="8356" spans="11:15">
      <c r="K8356" s="153" t="s">
        <v>1674</v>
      </c>
      <c r="O8356" s="153" t="s">
        <v>1933</v>
      </c>
    </row>
    <row r="8357" spans="11:15">
      <c r="K8357" s="153" t="s">
        <v>1674</v>
      </c>
      <c r="O8357" s="153" t="s">
        <v>1934</v>
      </c>
    </row>
    <row r="8358" spans="11:15">
      <c r="K8358" s="153" t="s">
        <v>1674</v>
      </c>
      <c r="O8358" s="153" t="s">
        <v>1935</v>
      </c>
    </row>
    <row r="8359" spans="11:15">
      <c r="K8359" s="153" t="s">
        <v>1674</v>
      </c>
      <c r="O8359" s="153" t="s">
        <v>1936</v>
      </c>
    </row>
    <row r="8360" spans="11:15">
      <c r="K8360" s="153" t="s">
        <v>1674</v>
      </c>
      <c r="O8360" s="153" t="s">
        <v>128</v>
      </c>
    </row>
    <row r="8361" spans="11:15">
      <c r="K8361" s="153" t="s">
        <v>1674</v>
      </c>
      <c r="O8361" s="153" t="s">
        <v>132</v>
      </c>
    </row>
    <row r="8362" spans="11:15">
      <c r="K8362" s="153" t="s">
        <v>1674</v>
      </c>
      <c r="O8362" s="153" t="s">
        <v>1937</v>
      </c>
    </row>
    <row r="8363" spans="11:15">
      <c r="K8363" s="153" t="s">
        <v>1674</v>
      </c>
      <c r="O8363" s="153" t="s">
        <v>1938</v>
      </c>
    </row>
    <row r="8364" spans="11:15">
      <c r="K8364" s="153" t="s">
        <v>1674</v>
      </c>
      <c r="O8364" s="153" t="s">
        <v>1939</v>
      </c>
    </row>
    <row r="8365" spans="11:15">
      <c r="K8365" s="153" t="s">
        <v>1674</v>
      </c>
      <c r="O8365" s="153" t="s">
        <v>148</v>
      </c>
    </row>
    <row r="8366" spans="11:15">
      <c r="K8366" s="153" t="s">
        <v>1674</v>
      </c>
      <c r="O8366" s="153" t="s">
        <v>150</v>
      </c>
    </row>
    <row r="8367" spans="11:15">
      <c r="K8367" s="153" t="s">
        <v>1674</v>
      </c>
      <c r="O8367" s="153" t="s">
        <v>154</v>
      </c>
    </row>
    <row r="8368" spans="11:15">
      <c r="K8368" s="153" t="s">
        <v>1674</v>
      </c>
      <c r="O8368" s="153" t="s">
        <v>1940</v>
      </c>
    </row>
    <row r="8369" spans="11:15">
      <c r="K8369" s="153" t="s">
        <v>1674</v>
      </c>
      <c r="O8369" s="153" t="s">
        <v>1941</v>
      </c>
    </row>
    <row r="8370" spans="11:15">
      <c r="K8370" s="153" t="s">
        <v>1674</v>
      </c>
      <c r="O8370" s="153" t="s">
        <v>1942</v>
      </c>
    </row>
    <row r="8371" spans="11:15">
      <c r="K8371" s="153" t="s">
        <v>1674</v>
      </c>
      <c r="O8371" s="153" t="s">
        <v>1943</v>
      </c>
    </row>
    <row r="8372" spans="11:15">
      <c r="K8372" s="153" t="s">
        <v>1674</v>
      </c>
      <c r="O8372" s="153" t="s">
        <v>1944</v>
      </c>
    </row>
    <row r="8373" spans="11:15">
      <c r="K8373" s="153" t="s">
        <v>1674</v>
      </c>
      <c r="O8373" s="153" t="s">
        <v>1945</v>
      </c>
    </row>
    <row r="8374" spans="11:15">
      <c r="K8374" s="153" t="s">
        <v>1674</v>
      </c>
      <c r="O8374" s="153" t="s">
        <v>1946</v>
      </c>
    </row>
    <row r="8375" spans="11:15">
      <c r="K8375" s="153" t="s">
        <v>1674</v>
      </c>
      <c r="O8375" s="153" t="s">
        <v>1947</v>
      </c>
    </row>
    <row r="8376" spans="11:15">
      <c r="K8376" s="153" t="s">
        <v>1674</v>
      </c>
      <c r="O8376" s="153" t="s">
        <v>1948</v>
      </c>
    </row>
    <row r="8377" spans="11:15">
      <c r="K8377" s="153" t="s">
        <v>1674</v>
      </c>
      <c r="O8377" s="153" t="s">
        <v>1949</v>
      </c>
    </row>
    <row r="8378" spans="11:15">
      <c r="K8378" s="153" t="s">
        <v>1674</v>
      </c>
      <c r="O8378" s="153" t="s">
        <v>1950</v>
      </c>
    </row>
    <row r="8379" spans="11:15">
      <c r="K8379" s="153" t="s">
        <v>1674</v>
      </c>
      <c r="O8379" s="153" t="s">
        <v>1951</v>
      </c>
    </row>
    <row r="8380" spans="11:15">
      <c r="K8380" s="153" t="s">
        <v>1674</v>
      </c>
      <c r="O8380" s="153" t="s">
        <v>193</v>
      </c>
    </row>
    <row r="8381" spans="11:15">
      <c r="K8381" s="153" t="s">
        <v>1674</v>
      </c>
      <c r="O8381" s="153" t="s">
        <v>196</v>
      </c>
    </row>
    <row r="8382" spans="11:15">
      <c r="K8382" s="153" t="s">
        <v>1674</v>
      </c>
      <c r="O8382" s="153" t="s">
        <v>1952</v>
      </c>
    </row>
    <row r="8383" spans="11:15">
      <c r="K8383" s="153" t="s">
        <v>1674</v>
      </c>
      <c r="O8383" s="153" t="s">
        <v>1953</v>
      </c>
    </row>
    <row r="8384" spans="11:15">
      <c r="K8384" s="153" t="s">
        <v>1674</v>
      </c>
      <c r="O8384" s="153" t="s">
        <v>1954</v>
      </c>
    </row>
    <row r="8385" spans="11:15">
      <c r="K8385" s="153" t="s">
        <v>1674</v>
      </c>
      <c r="O8385" s="153" t="s">
        <v>207</v>
      </c>
    </row>
    <row r="8386" spans="11:15">
      <c r="K8386" s="153" t="s">
        <v>1674</v>
      </c>
      <c r="O8386" s="153" t="s">
        <v>209</v>
      </c>
    </row>
    <row r="8387" spans="11:15">
      <c r="K8387" s="153" t="s">
        <v>1674</v>
      </c>
      <c r="O8387" s="153" t="s">
        <v>212</v>
      </c>
    </row>
    <row r="8388" spans="11:15">
      <c r="K8388" s="153" t="s">
        <v>1674</v>
      </c>
      <c r="O8388" s="153" t="s">
        <v>1955</v>
      </c>
    </row>
    <row r="8389" spans="11:15">
      <c r="K8389" s="153" t="s">
        <v>1674</v>
      </c>
      <c r="O8389" s="153" t="s">
        <v>1956</v>
      </c>
    </row>
    <row r="8390" spans="11:15">
      <c r="K8390" s="153" t="s">
        <v>1674</v>
      </c>
      <c r="O8390" s="153" t="s">
        <v>1957</v>
      </c>
    </row>
    <row r="8391" spans="11:15">
      <c r="K8391" s="153" t="s">
        <v>1674</v>
      </c>
      <c r="O8391" s="153" t="s">
        <v>1958</v>
      </c>
    </row>
    <row r="8392" spans="11:15">
      <c r="K8392" s="153" t="s">
        <v>1674</v>
      </c>
      <c r="O8392" s="153" t="s">
        <v>1959</v>
      </c>
    </row>
    <row r="8393" spans="11:15">
      <c r="K8393" s="153" t="s">
        <v>1674</v>
      </c>
      <c r="O8393" s="153" t="s">
        <v>1960</v>
      </c>
    </row>
    <row r="8394" spans="11:15">
      <c r="K8394" s="153" t="s">
        <v>1674</v>
      </c>
      <c r="O8394" s="153" t="s">
        <v>1961</v>
      </c>
    </row>
    <row r="8395" spans="11:15">
      <c r="K8395" s="153" t="s">
        <v>1674</v>
      </c>
      <c r="O8395" s="153" t="s">
        <v>1962</v>
      </c>
    </row>
    <row r="8396" spans="11:15">
      <c r="K8396" s="153" t="s">
        <v>1674</v>
      </c>
      <c r="O8396" s="153" t="s">
        <v>1963</v>
      </c>
    </row>
    <row r="8397" spans="11:15">
      <c r="K8397" s="153" t="s">
        <v>1674</v>
      </c>
      <c r="O8397" s="153" t="s">
        <v>1964</v>
      </c>
    </row>
    <row r="8398" spans="11:15">
      <c r="K8398" s="153" t="s">
        <v>1674</v>
      </c>
      <c r="O8398" s="153" t="s">
        <v>1965</v>
      </c>
    </row>
    <row r="8399" spans="11:15">
      <c r="K8399" s="153" t="s">
        <v>1674</v>
      </c>
      <c r="O8399" s="153" t="s">
        <v>1966</v>
      </c>
    </row>
    <row r="8400" spans="11:15">
      <c r="K8400" s="153" t="s">
        <v>1674</v>
      </c>
      <c r="O8400" s="153" t="s">
        <v>254</v>
      </c>
    </row>
    <row r="8401" spans="11:15">
      <c r="K8401" s="153" t="s">
        <v>1674</v>
      </c>
      <c r="O8401" s="153" t="s">
        <v>258</v>
      </c>
    </row>
    <row r="8402" spans="11:15">
      <c r="K8402" s="153" t="s">
        <v>1674</v>
      </c>
      <c r="O8402" s="153" t="s">
        <v>1967</v>
      </c>
    </row>
    <row r="8403" spans="11:15">
      <c r="K8403" s="153" t="s">
        <v>1674</v>
      </c>
      <c r="O8403" s="153" t="s">
        <v>1968</v>
      </c>
    </row>
    <row r="8404" spans="11:15">
      <c r="K8404" s="153" t="s">
        <v>1674</v>
      </c>
      <c r="O8404" s="153" t="s">
        <v>1969</v>
      </c>
    </row>
    <row r="8405" spans="11:15">
      <c r="K8405" s="153" t="s">
        <v>1674</v>
      </c>
      <c r="O8405" s="153" t="s">
        <v>273</v>
      </c>
    </row>
    <row r="8406" spans="11:15">
      <c r="K8406" s="153" t="s">
        <v>1674</v>
      </c>
      <c r="O8406" s="153" t="s">
        <v>276</v>
      </c>
    </row>
    <row r="8407" spans="11:15">
      <c r="K8407" s="153" t="s">
        <v>1674</v>
      </c>
      <c r="O8407" s="153" t="s">
        <v>280</v>
      </c>
    </row>
    <row r="8408" spans="11:15">
      <c r="K8408" s="153" t="s">
        <v>1674</v>
      </c>
      <c r="O8408" s="153" t="s">
        <v>1970</v>
      </c>
    </row>
    <row r="8409" spans="11:15">
      <c r="K8409" s="153" t="s">
        <v>1674</v>
      </c>
      <c r="O8409" s="153" t="s">
        <v>1971</v>
      </c>
    </row>
    <row r="8410" spans="11:15">
      <c r="K8410" s="153" t="s">
        <v>1674</v>
      </c>
      <c r="O8410" s="153" t="s">
        <v>1972</v>
      </c>
    </row>
    <row r="8411" spans="11:15">
      <c r="K8411" s="153" t="s">
        <v>1674</v>
      </c>
      <c r="O8411" s="153" t="s">
        <v>1973</v>
      </c>
    </row>
    <row r="8412" spans="11:15">
      <c r="K8412" s="153" t="s">
        <v>1674</v>
      </c>
      <c r="O8412" s="153" t="s">
        <v>1974</v>
      </c>
    </row>
    <row r="8413" spans="11:15">
      <c r="K8413" s="153" t="s">
        <v>1674</v>
      </c>
      <c r="O8413" s="153" t="s">
        <v>1975</v>
      </c>
    </row>
    <row r="8414" spans="11:15">
      <c r="K8414" s="153" t="s">
        <v>1674</v>
      </c>
      <c r="O8414" s="153" t="s">
        <v>1976</v>
      </c>
    </row>
    <row r="8415" spans="11:15">
      <c r="K8415" s="153" t="s">
        <v>1674</v>
      </c>
      <c r="O8415" s="153" t="s">
        <v>1977</v>
      </c>
    </row>
    <row r="8416" spans="11:15">
      <c r="K8416" s="153" t="s">
        <v>1674</v>
      </c>
      <c r="O8416" s="153" t="s">
        <v>1978</v>
      </c>
    </row>
    <row r="8417" spans="11:15">
      <c r="K8417" s="153" t="s">
        <v>1674</v>
      </c>
      <c r="O8417" s="153" t="s">
        <v>1979</v>
      </c>
    </row>
    <row r="8418" spans="11:15">
      <c r="K8418" s="153" t="s">
        <v>1674</v>
      </c>
      <c r="O8418" s="153" t="s">
        <v>1980</v>
      </c>
    </row>
    <row r="8419" spans="11:15">
      <c r="K8419" s="153" t="s">
        <v>1674</v>
      </c>
      <c r="O8419" s="153" t="s">
        <v>1981</v>
      </c>
    </row>
    <row r="8420" spans="11:15">
      <c r="K8420" s="153" t="s">
        <v>1674</v>
      </c>
      <c r="O8420" s="153" t="s">
        <v>1982</v>
      </c>
    </row>
    <row r="8421" spans="11:15">
      <c r="K8421" s="153" t="s">
        <v>1674</v>
      </c>
      <c r="O8421" s="153" t="s">
        <v>1983</v>
      </c>
    </row>
    <row r="8422" spans="11:15">
      <c r="K8422" s="153" t="s">
        <v>1674</v>
      </c>
      <c r="O8422" s="153" t="s">
        <v>333</v>
      </c>
    </row>
    <row r="8423" spans="11:15">
      <c r="K8423" s="153" t="s">
        <v>1674</v>
      </c>
      <c r="O8423" s="153" t="s">
        <v>337</v>
      </c>
    </row>
    <row r="8424" spans="11:15">
      <c r="K8424" s="153" t="s">
        <v>1674</v>
      </c>
      <c r="O8424" s="153" t="s">
        <v>1984</v>
      </c>
    </row>
    <row r="8425" spans="11:15">
      <c r="K8425" s="153" t="s">
        <v>1674</v>
      </c>
      <c r="O8425" s="153" t="s">
        <v>1985</v>
      </c>
    </row>
    <row r="8426" spans="11:15">
      <c r="K8426" s="153" t="s">
        <v>1674</v>
      </c>
      <c r="O8426" s="153" t="s">
        <v>1986</v>
      </c>
    </row>
    <row r="8427" spans="11:15">
      <c r="K8427" s="153" t="s">
        <v>1674</v>
      </c>
      <c r="O8427" s="153" t="s">
        <v>351</v>
      </c>
    </row>
    <row r="8428" spans="11:15">
      <c r="K8428" s="153" t="s">
        <v>1674</v>
      </c>
      <c r="O8428" s="153" t="s">
        <v>354</v>
      </c>
    </row>
    <row r="8429" spans="11:15">
      <c r="K8429" s="153" t="s">
        <v>1674</v>
      </c>
      <c r="O8429" s="153" t="s">
        <v>358</v>
      </c>
    </row>
    <row r="8430" spans="11:15">
      <c r="K8430" s="153" t="s">
        <v>1674</v>
      </c>
      <c r="O8430" s="153" t="s">
        <v>1987</v>
      </c>
    </row>
    <row r="8431" spans="11:15">
      <c r="K8431" s="153" t="s">
        <v>1674</v>
      </c>
      <c r="O8431" s="153" t="s">
        <v>1988</v>
      </c>
    </row>
    <row r="8432" spans="11:15">
      <c r="K8432" s="153" t="s">
        <v>1674</v>
      </c>
      <c r="O8432" s="153" t="s">
        <v>1989</v>
      </c>
    </row>
    <row r="8433" spans="11:15">
      <c r="K8433" s="153" t="s">
        <v>1674</v>
      </c>
      <c r="O8433" s="153" t="s">
        <v>1990</v>
      </c>
    </row>
    <row r="8434" spans="11:15">
      <c r="K8434" s="153" t="s">
        <v>1674</v>
      </c>
      <c r="O8434" s="153" t="s">
        <v>375</v>
      </c>
    </row>
    <row r="8435" spans="11:15">
      <c r="K8435" s="153" t="s">
        <v>1674</v>
      </c>
      <c r="O8435" s="153" t="s">
        <v>378</v>
      </c>
    </row>
    <row r="8436" spans="11:15">
      <c r="K8436" s="153" t="s">
        <v>1674</v>
      </c>
      <c r="O8436" s="153" t="s">
        <v>381</v>
      </c>
    </row>
    <row r="8437" spans="11:15">
      <c r="K8437" s="153" t="s">
        <v>1674</v>
      </c>
      <c r="O8437" s="153" t="s">
        <v>384</v>
      </c>
    </row>
    <row r="8438" spans="11:15">
      <c r="K8438" s="153" t="s">
        <v>1674</v>
      </c>
      <c r="O8438" s="153" t="s">
        <v>385</v>
      </c>
    </row>
    <row r="8439" spans="11:15">
      <c r="K8439" s="153" t="s">
        <v>1674</v>
      </c>
      <c r="O8439" s="153" t="s">
        <v>388</v>
      </c>
    </row>
    <row r="8440" spans="11:15">
      <c r="K8440" s="153" t="s">
        <v>1674</v>
      </c>
      <c r="O8440" s="153" t="s">
        <v>391</v>
      </c>
    </row>
    <row r="8441" spans="11:15">
      <c r="K8441" s="153" t="s">
        <v>1674</v>
      </c>
      <c r="O8441" s="153" t="s">
        <v>394</v>
      </c>
    </row>
    <row r="8442" spans="11:15">
      <c r="K8442" s="153" t="s">
        <v>1674</v>
      </c>
      <c r="O8442" s="153" t="s">
        <v>397</v>
      </c>
    </row>
    <row r="8443" spans="11:15">
      <c r="K8443" s="153" t="s">
        <v>1674</v>
      </c>
      <c r="O8443" s="153" t="s">
        <v>400</v>
      </c>
    </row>
    <row r="8444" spans="11:15">
      <c r="K8444" s="153" t="s">
        <v>1674</v>
      </c>
      <c r="O8444" s="153" t="s">
        <v>403</v>
      </c>
    </row>
    <row r="8445" spans="11:15">
      <c r="K8445" s="153" t="s">
        <v>1674</v>
      </c>
      <c r="O8445" s="153" t="s">
        <v>404</v>
      </c>
    </row>
    <row r="8446" spans="11:15">
      <c r="K8446" s="153" t="s">
        <v>1674</v>
      </c>
      <c r="O8446" s="153" t="s">
        <v>407</v>
      </c>
    </row>
    <row r="8447" spans="11:15">
      <c r="K8447" s="153" t="s">
        <v>1674</v>
      </c>
      <c r="O8447" s="153" t="s">
        <v>409</v>
      </c>
    </row>
    <row r="8448" spans="11:15">
      <c r="K8448" s="153" t="s">
        <v>1674</v>
      </c>
      <c r="O8448" s="153" t="s">
        <v>412</v>
      </c>
    </row>
    <row r="8449" spans="11:15">
      <c r="K8449" s="153" t="s">
        <v>1674</v>
      </c>
      <c r="O8449" s="153" t="s">
        <v>413</v>
      </c>
    </row>
    <row r="8450" spans="11:15">
      <c r="K8450" s="153" t="s">
        <v>1674</v>
      </c>
      <c r="O8450" s="153" t="s">
        <v>416</v>
      </c>
    </row>
    <row r="8451" spans="11:15">
      <c r="K8451" s="153" t="s">
        <v>1674</v>
      </c>
      <c r="O8451" s="153" t="s">
        <v>419</v>
      </c>
    </row>
    <row r="8452" spans="11:15">
      <c r="K8452" s="153" t="s">
        <v>1674</v>
      </c>
      <c r="O8452" s="153" t="s">
        <v>422</v>
      </c>
    </row>
    <row r="8453" spans="11:15">
      <c r="K8453" s="153" t="s">
        <v>1674</v>
      </c>
      <c r="O8453" s="153" t="s">
        <v>425</v>
      </c>
    </row>
    <row r="8454" spans="11:15">
      <c r="K8454" s="153" t="s">
        <v>1674</v>
      </c>
      <c r="O8454" s="153" t="s">
        <v>428</v>
      </c>
    </row>
    <row r="8455" spans="11:15">
      <c r="K8455" s="153" t="s">
        <v>1674</v>
      </c>
      <c r="O8455" s="153" t="s">
        <v>431</v>
      </c>
    </row>
    <row r="8456" spans="11:15">
      <c r="K8456" s="153" t="s">
        <v>1674</v>
      </c>
      <c r="O8456" s="153" t="s">
        <v>432</v>
      </c>
    </row>
    <row r="8457" spans="11:15">
      <c r="K8457" s="153" t="s">
        <v>1674</v>
      </c>
      <c r="O8457" s="153" t="s">
        <v>435</v>
      </c>
    </row>
    <row r="8458" spans="11:15">
      <c r="K8458" s="153" t="s">
        <v>1674</v>
      </c>
      <c r="O8458" s="153" t="s">
        <v>438</v>
      </c>
    </row>
    <row r="8459" spans="11:15">
      <c r="K8459" s="153" t="s">
        <v>1674</v>
      </c>
      <c r="O8459" s="153" t="s">
        <v>441</v>
      </c>
    </row>
    <row r="8460" spans="11:15">
      <c r="K8460" s="153" t="s">
        <v>1674</v>
      </c>
      <c r="O8460" s="153" t="s">
        <v>444</v>
      </c>
    </row>
    <row r="8461" spans="11:15">
      <c r="K8461" s="153" t="s">
        <v>1674</v>
      </c>
      <c r="O8461" s="153" t="s">
        <v>447</v>
      </c>
    </row>
    <row r="8462" spans="11:15">
      <c r="K8462" s="153" t="s">
        <v>1674</v>
      </c>
      <c r="O8462" s="153" t="s">
        <v>450</v>
      </c>
    </row>
    <row r="8463" spans="11:15">
      <c r="K8463" s="153" t="s">
        <v>1674</v>
      </c>
      <c r="O8463" s="153" t="s">
        <v>451</v>
      </c>
    </row>
    <row r="8464" spans="11:15">
      <c r="K8464" s="153" t="s">
        <v>1674</v>
      </c>
      <c r="O8464" s="153" t="s">
        <v>454</v>
      </c>
    </row>
    <row r="8465" spans="11:15">
      <c r="K8465" s="153" t="s">
        <v>1674</v>
      </c>
      <c r="O8465" s="153" t="s">
        <v>457</v>
      </c>
    </row>
    <row r="8466" spans="11:15">
      <c r="K8466" s="153" t="s">
        <v>1674</v>
      </c>
      <c r="O8466" s="153" t="s">
        <v>460</v>
      </c>
    </row>
    <row r="8467" spans="11:15">
      <c r="K8467" s="153" t="s">
        <v>1674</v>
      </c>
      <c r="O8467" s="153" t="s">
        <v>461</v>
      </c>
    </row>
    <row r="8468" spans="11:15">
      <c r="K8468" s="153" t="s">
        <v>1674</v>
      </c>
      <c r="O8468" s="153" t="s">
        <v>464</v>
      </c>
    </row>
    <row r="8469" spans="11:15">
      <c r="K8469" s="153" t="s">
        <v>1674</v>
      </c>
      <c r="O8469" s="153" t="s">
        <v>467</v>
      </c>
    </row>
    <row r="8470" spans="11:15">
      <c r="K8470" s="153" t="s">
        <v>1674</v>
      </c>
      <c r="O8470" s="153" t="s">
        <v>469</v>
      </c>
    </row>
    <row r="8471" spans="11:15">
      <c r="K8471" s="153" t="s">
        <v>1674</v>
      </c>
      <c r="O8471" s="153" t="s">
        <v>471</v>
      </c>
    </row>
    <row r="8472" spans="11:15">
      <c r="K8472" s="153" t="s">
        <v>1674</v>
      </c>
      <c r="O8472" s="153" t="s">
        <v>1285</v>
      </c>
    </row>
    <row r="8473" spans="11:15">
      <c r="K8473" s="153" t="s">
        <v>1674</v>
      </c>
      <c r="O8473" s="153" t="s">
        <v>474</v>
      </c>
    </row>
    <row r="8474" spans="11:15">
      <c r="K8474" s="153" t="s">
        <v>1674</v>
      </c>
      <c r="O8474" s="153" t="s">
        <v>475</v>
      </c>
    </row>
    <row r="8475" spans="11:15">
      <c r="K8475" s="153" t="s">
        <v>1674</v>
      </c>
      <c r="O8475" s="153" t="s">
        <v>477</v>
      </c>
    </row>
    <row r="8476" spans="11:15">
      <c r="K8476" s="153" t="s">
        <v>1674</v>
      </c>
      <c r="O8476" s="153" t="s">
        <v>479</v>
      </c>
    </row>
    <row r="8477" spans="11:15">
      <c r="K8477" s="153" t="s">
        <v>1674</v>
      </c>
      <c r="O8477" s="153" t="s">
        <v>481</v>
      </c>
    </row>
    <row r="8478" spans="11:15">
      <c r="K8478" s="153" t="s">
        <v>1674</v>
      </c>
      <c r="O8478" s="153" t="s">
        <v>483</v>
      </c>
    </row>
    <row r="8479" spans="11:15">
      <c r="K8479" s="153" t="s">
        <v>1674</v>
      </c>
      <c r="O8479" s="153" t="s">
        <v>485</v>
      </c>
    </row>
    <row r="8480" spans="11:15">
      <c r="K8480" s="153" t="s">
        <v>1674</v>
      </c>
      <c r="O8480" s="153" t="s">
        <v>487</v>
      </c>
    </row>
    <row r="8481" spans="11:15">
      <c r="K8481" s="153" t="s">
        <v>1674</v>
      </c>
      <c r="O8481" s="153" t="s">
        <v>488</v>
      </c>
    </row>
    <row r="8482" spans="11:15">
      <c r="K8482" s="153" t="s">
        <v>1674</v>
      </c>
      <c r="O8482" s="153" t="s">
        <v>490</v>
      </c>
    </row>
    <row r="8483" spans="11:15">
      <c r="K8483" s="153" t="s">
        <v>1674</v>
      </c>
      <c r="O8483" s="153" t="s">
        <v>492</v>
      </c>
    </row>
    <row r="8484" spans="11:15">
      <c r="K8484" s="153" t="s">
        <v>1674</v>
      </c>
      <c r="O8484" s="153" t="s">
        <v>494</v>
      </c>
    </row>
    <row r="8485" spans="11:15">
      <c r="K8485" s="153" t="s">
        <v>1674</v>
      </c>
      <c r="O8485" s="153" t="s">
        <v>495</v>
      </c>
    </row>
    <row r="8486" spans="11:15">
      <c r="K8486" s="153" t="s">
        <v>1674</v>
      </c>
      <c r="O8486" s="153" t="s">
        <v>497</v>
      </c>
    </row>
    <row r="8487" spans="11:15">
      <c r="K8487" s="153" t="s">
        <v>1674</v>
      </c>
      <c r="O8487" s="153" t="s">
        <v>499</v>
      </c>
    </row>
    <row r="8488" spans="11:15">
      <c r="K8488" s="153" t="s">
        <v>1674</v>
      </c>
      <c r="O8488" s="153" t="s">
        <v>502</v>
      </c>
    </row>
    <row r="8489" spans="11:15">
      <c r="K8489" s="153" t="s">
        <v>1674</v>
      </c>
      <c r="O8489" s="153" t="s">
        <v>505</v>
      </c>
    </row>
    <row r="8490" spans="11:15">
      <c r="K8490" s="153" t="s">
        <v>1674</v>
      </c>
      <c r="O8490" s="153" t="s">
        <v>1344</v>
      </c>
    </row>
    <row r="8491" spans="11:15">
      <c r="K8491" s="153" t="s">
        <v>1674</v>
      </c>
      <c r="O8491" s="153" t="s">
        <v>510</v>
      </c>
    </row>
    <row r="8492" spans="11:15">
      <c r="K8492" s="153" t="s">
        <v>1674</v>
      </c>
      <c r="O8492" s="153" t="s">
        <v>511</v>
      </c>
    </row>
    <row r="8493" spans="11:15">
      <c r="K8493" s="153" t="s">
        <v>1674</v>
      </c>
      <c r="O8493" s="153" t="s">
        <v>514</v>
      </c>
    </row>
    <row r="8494" spans="11:15">
      <c r="K8494" s="153" t="s">
        <v>1674</v>
      </c>
      <c r="O8494" s="153" t="s">
        <v>517</v>
      </c>
    </row>
    <row r="8495" spans="11:15">
      <c r="K8495" s="153" t="s">
        <v>1674</v>
      </c>
      <c r="O8495" s="153" t="s">
        <v>520</v>
      </c>
    </row>
    <row r="8496" spans="11:15">
      <c r="K8496" s="153" t="s">
        <v>1674</v>
      </c>
      <c r="O8496" s="153" t="s">
        <v>523</v>
      </c>
    </row>
    <row r="8497" spans="11:15">
      <c r="K8497" s="153" t="s">
        <v>1674</v>
      </c>
      <c r="O8497" s="153" t="s">
        <v>526</v>
      </c>
    </row>
    <row r="8498" spans="11:15">
      <c r="K8498" s="153" t="s">
        <v>1674</v>
      </c>
      <c r="O8498" s="153" t="s">
        <v>529</v>
      </c>
    </row>
    <row r="8499" spans="11:15">
      <c r="K8499" s="153" t="s">
        <v>1674</v>
      </c>
      <c r="O8499" s="153" t="s">
        <v>530</v>
      </c>
    </row>
    <row r="8500" spans="11:15">
      <c r="K8500" s="153" t="s">
        <v>1674</v>
      </c>
      <c r="O8500" s="153" t="s">
        <v>533</v>
      </c>
    </row>
    <row r="8501" spans="11:15">
      <c r="K8501" s="153" t="s">
        <v>1674</v>
      </c>
      <c r="O8501" s="153" t="s">
        <v>534</v>
      </c>
    </row>
    <row r="8502" spans="11:15">
      <c r="K8502" s="153" t="s">
        <v>1674</v>
      </c>
      <c r="O8502" s="153" t="s">
        <v>535</v>
      </c>
    </row>
    <row r="8503" spans="11:15">
      <c r="K8503" s="153" t="s">
        <v>1674</v>
      </c>
      <c r="O8503" s="153" t="s">
        <v>536</v>
      </c>
    </row>
    <row r="8504" spans="11:15">
      <c r="K8504" s="153" t="s">
        <v>1674</v>
      </c>
      <c r="O8504" s="153" t="s">
        <v>539</v>
      </c>
    </row>
    <row r="8505" spans="11:15">
      <c r="K8505" s="153" t="s">
        <v>1674</v>
      </c>
      <c r="O8505" s="153" t="s">
        <v>542</v>
      </c>
    </row>
    <row r="8506" spans="11:15">
      <c r="K8506" s="153" t="s">
        <v>1674</v>
      </c>
      <c r="O8506" s="153" t="s">
        <v>545</v>
      </c>
    </row>
    <row r="8507" spans="11:15">
      <c r="K8507" s="153" t="s">
        <v>1674</v>
      </c>
      <c r="O8507" s="153" t="s">
        <v>548</v>
      </c>
    </row>
    <row r="8508" spans="11:15">
      <c r="K8508" s="153" t="s">
        <v>1674</v>
      </c>
      <c r="O8508" s="153" t="s">
        <v>1374</v>
      </c>
    </row>
    <row r="8509" spans="11:15">
      <c r="K8509" s="153" t="s">
        <v>1674</v>
      </c>
      <c r="O8509" s="153" t="s">
        <v>553</v>
      </c>
    </row>
    <row r="8510" spans="11:15">
      <c r="K8510" s="153" t="s">
        <v>1674</v>
      </c>
      <c r="O8510" s="153" t="s">
        <v>554</v>
      </c>
    </row>
    <row r="8511" spans="11:15">
      <c r="K8511" s="153" t="s">
        <v>1674</v>
      </c>
      <c r="O8511" s="153" t="s">
        <v>557</v>
      </c>
    </row>
    <row r="8512" spans="11:15">
      <c r="K8512" s="153" t="s">
        <v>1674</v>
      </c>
      <c r="O8512" s="153" t="s">
        <v>560</v>
      </c>
    </row>
    <row r="8513" spans="11:15">
      <c r="K8513" s="153" t="s">
        <v>1674</v>
      </c>
      <c r="O8513" s="153" t="s">
        <v>563</v>
      </c>
    </row>
    <row r="8514" spans="11:15">
      <c r="K8514" s="153" t="s">
        <v>1674</v>
      </c>
      <c r="O8514" s="153" t="s">
        <v>566</v>
      </c>
    </row>
    <row r="8515" spans="11:15">
      <c r="K8515" s="153" t="s">
        <v>1674</v>
      </c>
      <c r="O8515" s="153" t="s">
        <v>569</v>
      </c>
    </row>
    <row r="8516" spans="11:15">
      <c r="K8516" s="153" t="s">
        <v>1674</v>
      </c>
      <c r="O8516" s="153" t="s">
        <v>572</v>
      </c>
    </row>
    <row r="8517" spans="11:15">
      <c r="K8517" s="153" t="s">
        <v>1674</v>
      </c>
      <c r="O8517" s="153" t="s">
        <v>573</v>
      </c>
    </row>
    <row r="8518" spans="11:15">
      <c r="K8518" s="153" t="s">
        <v>1674</v>
      </c>
      <c r="O8518" s="153" t="s">
        <v>576</v>
      </c>
    </row>
    <row r="8519" spans="11:15">
      <c r="K8519" s="153" t="s">
        <v>1674</v>
      </c>
      <c r="O8519" s="153" t="s">
        <v>577</v>
      </c>
    </row>
    <row r="8520" spans="11:15">
      <c r="K8520" s="153" t="s">
        <v>1674</v>
      </c>
      <c r="O8520" s="153" t="s">
        <v>578</v>
      </c>
    </row>
    <row r="8521" spans="11:15">
      <c r="K8521" s="153" t="s">
        <v>1674</v>
      </c>
      <c r="O8521" s="153" t="s">
        <v>579</v>
      </c>
    </row>
    <row r="8522" spans="11:15">
      <c r="K8522" s="153" t="s">
        <v>1674</v>
      </c>
      <c r="O8522" s="153" t="s">
        <v>582</v>
      </c>
    </row>
    <row r="8523" spans="11:15">
      <c r="K8523" s="153" t="s">
        <v>1674</v>
      </c>
      <c r="O8523" s="153" t="s">
        <v>585</v>
      </c>
    </row>
    <row r="8524" spans="11:15">
      <c r="K8524" s="153" t="s">
        <v>1674</v>
      </c>
      <c r="O8524" s="153" t="s">
        <v>588</v>
      </c>
    </row>
    <row r="8525" spans="11:15">
      <c r="K8525" s="153" t="s">
        <v>1674</v>
      </c>
      <c r="O8525" s="153" t="s">
        <v>591</v>
      </c>
    </row>
    <row r="8526" spans="11:15">
      <c r="K8526" s="153" t="s">
        <v>1674</v>
      </c>
      <c r="O8526" s="153" t="s">
        <v>1430</v>
      </c>
    </row>
    <row r="8527" spans="11:15">
      <c r="K8527" s="153" t="s">
        <v>1674</v>
      </c>
      <c r="O8527" s="153" t="s">
        <v>596</v>
      </c>
    </row>
    <row r="8528" spans="11:15">
      <c r="K8528" s="153" t="s">
        <v>1674</v>
      </c>
      <c r="O8528" s="153" t="s">
        <v>597</v>
      </c>
    </row>
    <row r="8529" spans="11:15">
      <c r="K8529" s="153" t="s">
        <v>1674</v>
      </c>
      <c r="O8529" s="153" t="s">
        <v>600</v>
      </c>
    </row>
    <row r="8530" spans="11:15">
      <c r="K8530" s="153" t="s">
        <v>1674</v>
      </c>
      <c r="O8530" s="153" t="s">
        <v>603</v>
      </c>
    </row>
    <row r="8531" spans="11:15">
      <c r="K8531" s="153" t="s">
        <v>1674</v>
      </c>
      <c r="O8531" s="153" t="s">
        <v>606</v>
      </c>
    </row>
    <row r="8532" spans="11:15">
      <c r="K8532" s="153" t="s">
        <v>1674</v>
      </c>
      <c r="O8532" s="153" t="s">
        <v>609</v>
      </c>
    </row>
    <row r="8533" spans="11:15">
      <c r="K8533" s="153" t="s">
        <v>1674</v>
      </c>
      <c r="O8533" s="153" t="s">
        <v>612</v>
      </c>
    </row>
    <row r="8534" spans="11:15">
      <c r="K8534" s="153" t="s">
        <v>1674</v>
      </c>
      <c r="O8534" s="153" t="s">
        <v>615</v>
      </c>
    </row>
    <row r="8535" spans="11:15">
      <c r="K8535" s="153" t="s">
        <v>1674</v>
      </c>
      <c r="O8535" s="153" t="s">
        <v>616</v>
      </c>
    </row>
    <row r="8536" spans="11:15">
      <c r="K8536" s="153" t="s">
        <v>1674</v>
      </c>
      <c r="O8536" s="153" t="s">
        <v>619</v>
      </c>
    </row>
    <row r="8537" spans="11:15">
      <c r="K8537" s="153" t="s">
        <v>1674</v>
      </c>
      <c r="O8537" s="153" t="s">
        <v>620</v>
      </c>
    </row>
    <row r="8538" spans="11:15">
      <c r="K8538" s="153" t="s">
        <v>1674</v>
      </c>
      <c r="O8538" s="153" t="s">
        <v>622</v>
      </c>
    </row>
    <row r="8539" spans="11:15">
      <c r="K8539" s="153" t="s">
        <v>1674</v>
      </c>
      <c r="O8539" s="153" t="s">
        <v>623</v>
      </c>
    </row>
    <row r="8540" spans="11:15">
      <c r="K8540" s="153" t="s">
        <v>1674</v>
      </c>
      <c r="O8540" s="153" t="s">
        <v>626</v>
      </c>
    </row>
    <row r="8541" spans="11:15">
      <c r="K8541" s="153" t="s">
        <v>1674</v>
      </c>
      <c r="O8541" s="153" t="s">
        <v>629</v>
      </c>
    </row>
    <row r="8542" spans="11:15">
      <c r="K8542" s="153" t="s">
        <v>1674</v>
      </c>
      <c r="O8542" s="153" t="s">
        <v>632</v>
      </c>
    </row>
    <row r="8543" spans="11:15">
      <c r="K8543" s="153" t="s">
        <v>1674</v>
      </c>
      <c r="O8543" s="153" t="s">
        <v>635</v>
      </c>
    </row>
    <row r="8544" spans="11:15">
      <c r="K8544" s="153" t="s">
        <v>1674</v>
      </c>
      <c r="O8544" s="153" t="s">
        <v>638</v>
      </c>
    </row>
    <row r="8545" spans="11:15">
      <c r="K8545" s="153" t="s">
        <v>1674</v>
      </c>
      <c r="O8545" s="153" t="s">
        <v>641</v>
      </c>
    </row>
    <row r="8546" spans="11:15">
      <c r="K8546" s="153" t="s">
        <v>1674</v>
      </c>
      <c r="O8546" s="153" t="s">
        <v>642</v>
      </c>
    </row>
    <row r="8547" spans="11:15">
      <c r="K8547" s="153" t="s">
        <v>1674</v>
      </c>
      <c r="O8547" s="153" t="s">
        <v>645</v>
      </c>
    </row>
    <row r="8548" spans="11:15">
      <c r="K8548" s="153" t="s">
        <v>1674</v>
      </c>
      <c r="O8548" s="153" t="s">
        <v>648</v>
      </c>
    </row>
    <row r="8549" spans="11:15">
      <c r="K8549" s="153" t="s">
        <v>1674</v>
      </c>
      <c r="O8549" s="153" t="s">
        <v>651</v>
      </c>
    </row>
    <row r="8550" spans="11:15">
      <c r="K8550" s="153" t="s">
        <v>1674</v>
      </c>
      <c r="O8550" s="153" t="s">
        <v>654</v>
      </c>
    </row>
    <row r="8551" spans="11:15">
      <c r="K8551" s="153" t="s">
        <v>1674</v>
      </c>
      <c r="O8551" s="153" t="s">
        <v>657</v>
      </c>
    </row>
    <row r="8552" spans="11:15">
      <c r="K8552" s="153" t="s">
        <v>1674</v>
      </c>
      <c r="O8552" s="153" t="s">
        <v>660</v>
      </c>
    </row>
    <row r="8553" spans="11:15">
      <c r="K8553" s="153" t="s">
        <v>1674</v>
      </c>
      <c r="O8553" s="153" t="s">
        <v>661</v>
      </c>
    </row>
    <row r="8554" spans="11:15">
      <c r="K8554" s="153" t="s">
        <v>1674</v>
      </c>
      <c r="O8554" s="153" t="s">
        <v>664</v>
      </c>
    </row>
    <row r="8555" spans="11:15">
      <c r="K8555" s="153" t="s">
        <v>1674</v>
      </c>
      <c r="O8555" s="153" t="s">
        <v>667</v>
      </c>
    </row>
    <row r="8556" spans="11:15">
      <c r="K8556" s="153" t="s">
        <v>1674</v>
      </c>
      <c r="O8556" s="153" t="s">
        <v>668</v>
      </c>
    </row>
    <row r="8557" spans="11:15">
      <c r="K8557" s="153" t="s">
        <v>1674</v>
      </c>
      <c r="O8557" s="153" t="s">
        <v>671</v>
      </c>
    </row>
    <row r="8558" spans="11:15">
      <c r="K8558" s="153" t="s">
        <v>1674</v>
      </c>
      <c r="O8558" s="153" t="s">
        <v>672</v>
      </c>
    </row>
    <row r="8559" spans="11:15">
      <c r="K8559" s="153" t="s">
        <v>1674</v>
      </c>
      <c r="O8559" s="153" t="s">
        <v>673</v>
      </c>
    </row>
    <row r="8560" spans="11:15">
      <c r="K8560" s="153" t="s">
        <v>1674</v>
      </c>
      <c r="O8560" s="153" t="s">
        <v>676</v>
      </c>
    </row>
    <row r="8561" spans="11:15">
      <c r="K8561" s="153" t="s">
        <v>1674</v>
      </c>
      <c r="O8561" s="153" t="s">
        <v>679</v>
      </c>
    </row>
    <row r="8562" spans="11:15">
      <c r="K8562" s="153" t="s">
        <v>1674</v>
      </c>
      <c r="O8562" s="153" t="s">
        <v>682</v>
      </c>
    </row>
    <row r="8563" spans="11:15">
      <c r="K8563" s="153" t="s">
        <v>1674</v>
      </c>
      <c r="O8563" s="153" t="s">
        <v>685</v>
      </c>
    </row>
    <row r="8564" spans="11:15">
      <c r="K8564" s="153" t="s">
        <v>1674</v>
      </c>
      <c r="O8564" s="153" t="s">
        <v>688</v>
      </c>
    </row>
    <row r="8565" spans="11:15">
      <c r="K8565" s="153" t="s">
        <v>1674</v>
      </c>
      <c r="O8565" s="153" t="s">
        <v>691</v>
      </c>
    </row>
    <row r="8566" spans="11:15">
      <c r="K8566" s="153" t="s">
        <v>1674</v>
      </c>
      <c r="O8566" s="153" t="s">
        <v>692</v>
      </c>
    </row>
    <row r="8567" spans="11:15">
      <c r="K8567" s="153" t="s">
        <v>1674</v>
      </c>
      <c r="O8567" s="153" t="s">
        <v>695</v>
      </c>
    </row>
    <row r="8568" spans="11:15">
      <c r="K8568" s="153" t="s">
        <v>1674</v>
      </c>
      <c r="O8568" s="153" t="s">
        <v>698</v>
      </c>
    </row>
    <row r="8569" spans="11:15">
      <c r="K8569" s="153" t="s">
        <v>1674</v>
      </c>
      <c r="O8569" s="153" t="s">
        <v>701</v>
      </c>
    </row>
    <row r="8570" spans="11:15">
      <c r="K8570" s="153" t="s">
        <v>1674</v>
      </c>
      <c r="O8570" s="153" t="s">
        <v>704</v>
      </c>
    </row>
    <row r="8571" spans="11:15">
      <c r="K8571" s="153" t="s">
        <v>1674</v>
      </c>
      <c r="O8571" s="153" t="s">
        <v>707</v>
      </c>
    </row>
    <row r="8572" spans="11:15">
      <c r="K8572" s="153" t="s">
        <v>1674</v>
      </c>
      <c r="O8572" s="153" t="s">
        <v>710</v>
      </c>
    </row>
    <row r="8573" spans="11:15">
      <c r="K8573" s="153" t="s">
        <v>1674</v>
      </c>
      <c r="O8573" s="153" t="s">
        <v>711</v>
      </c>
    </row>
    <row r="8574" spans="11:15">
      <c r="K8574" s="153" t="s">
        <v>1674</v>
      </c>
      <c r="O8574" s="153" t="s">
        <v>714</v>
      </c>
    </row>
    <row r="8575" spans="11:15">
      <c r="K8575" s="153" t="s">
        <v>1674</v>
      </c>
      <c r="O8575" s="153" t="s">
        <v>717</v>
      </c>
    </row>
    <row r="8576" spans="11:15">
      <c r="K8576" s="153" t="s">
        <v>1674</v>
      </c>
      <c r="O8576" s="153" t="s">
        <v>718</v>
      </c>
    </row>
    <row r="8577" spans="11:15">
      <c r="K8577" s="153" t="s">
        <v>1674</v>
      </c>
      <c r="O8577" s="153" t="s">
        <v>721</v>
      </c>
    </row>
    <row r="8578" spans="11:15">
      <c r="K8578" s="153" t="s">
        <v>1674</v>
      </c>
      <c r="O8578" s="153" t="s">
        <v>722</v>
      </c>
    </row>
    <row r="8579" spans="11:15">
      <c r="K8579" s="153" t="s">
        <v>1674</v>
      </c>
      <c r="O8579" s="153" t="s">
        <v>723</v>
      </c>
    </row>
    <row r="8580" spans="11:15">
      <c r="K8580" s="153" t="s">
        <v>1674</v>
      </c>
      <c r="O8580" s="153" t="s">
        <v>726</v>
      </c>
    </row>
    <row r="8581" spans="11:15">
      <c r="K8581" s="153" t="s">
        <v>1674</v>
      </c>
      <c r="O8581" s="153" t="s">
        <v>729</v>
      </c>
    </row>
    <row r="8582" spans="11:15">
      <c r="K8582" s="153" t="s">
        <v>1674</v>
      </c>
      <c r="O8582" s="153" t="s">
        <v>732</v>
      </c>
    </row>
    <row r="8583" spans="11:15">
      <c r="K8583" s="153" t="s">
        <v>1674</v>
      </c>
      <c r="O8583" s="153" t="s">
        <v>735</v>
      </c>
    </row>
    <row r="8584" spans="11:15">
      <c r="K8584" s="153" t="s">
        <v>1674</v>
      </c>
      <c r="O8584" s="153" t="s">
        <v>738</v>
      </c>
    </row>
    <row r="8585" spans="11:15">
      <c r="K8585" s="153" t="s">
        <v>1674</v>
      </c>
      <c r="O8585" s="153" t="s">
        <v>741</v>
      </c>
    </row>
    <row r="8586" spans="11:15">
      <c r="K8586" s="153" t="s">
        <v>1674</v>
      </c>
      <c r="O8586" s="153" t="s">
        <v>742</v>
      </c>
    </row>
    <row r="8587" spans="11:15">
      <c r="K8587" s="153" t="s">
        <v>1674</v>
      </c>
      <c r="O8587" s="153" t="s">
        <v>745</v>
      </c>
    </row>
    <row r="8588" spans="11:15">
      <c r="K8588" s="153" t="s">
        <v>1674</v>
      </c>
      <c r="O8588" s="153" t="s">
        <v>748</v>
      </c>
    </row>
    <row r="8589" spans="11:15">
      <c r="K8589" s="153" t="s">
        <v>1674</v>
      </c>
      <c r="O8589" s="153" t="s">
        <v>751</v>
      </c>
    </row>
    <row r="8590" spans="11:15">
      <c r="K8590" s="153" t="s">
        <v>1674</v>
      </c>
      <c r="O8590" s="153" t="s">
        <v>754</v>
      </c>
    </row>
    <row r="8591" spans="11:15">
      <c r="K8591" s="153" t="s">
        <v>1674</v>
      </c>
      <c r="O8591" s="153" t="s">
        <v>757</v>
      </c>
    </row>
    <row r="8592" spans="11:15">
      <c r="K8592" s="153" t="s">
        <v>1674</v>
      </c>
      <c r="O8592" s="153" t="s">
        <v>0</v>
      </c>
    </row>
    <row r="8593" spans="11:15">
      <c r="K8593" s="153" t="s">
        <v>1674</v>
      </c>
      <c r="O8593" s="153" t="s">
        <v>1</v>
      </c>
    </row>
    <row r="8594" spans="11:15">
      <c r="K8594" s="153" t="s">
        <v>1674</v>
      </c>
      <c r="O8594" s="153" t="s">
        <v>4</v>
      </c>
    </row>
    <row r="8595" spans="11:15">
      <c r="K8595" s="153" t="s">
        <v>1674</v>
      </c>
      <c r="O8595" s="153" t="s">
        <v>7</v>
      </c>
    </row>
    <row r="8596" spans="11:15">
      <c r="K8596" s="153" t="s">
        <v>1674</v>
      </c>
      <c r="O8596" s="153" t="s">
        <v>8</v>
      </c>
    </row>
    <row r="8597" spans="11:15">
      <c r="K8597" s="153" t="s">
        <v>1674</v>
      </c>
      <c r="O8597" s="153" t="s">
        <v>11</v>
      </c>
    </row>
    <row r="8598" spans="11:15">
      <c r="K8598" s="153" t="s">
        <v>1674</v>
      </c>
      <c r="O8598" s="153" t="s">
        <v>12</v>
      </c>
    </row>
    <row r="8599" spans="11:15">
      <c r="K8599" s="153" t="s">
        <v>1674</v>
      </c>
      <c r="O8599" s="153" t="s">
        <v>13</v>
      </c>
    </row>
    <row r="8600" spans="11:15">
      <c r="K8600" s="153" t="s">
        <v>1674</v>
      </c>
      <c r="O8600" s="153" t="s">
        <v>16</v>
      </c>
    </row>
    <row r="8601" spans="11:15">
      <c r="K8601" s="153" t="s">
        <v>1674</v>
      </c>
      <c r="O8601" s="153" t="s">
        <v>19</v>
      </c>
    </row>
    <row r="8602" spans="11:15">
      <c r="K8602" s="153" t="s">
        <v>1674</v>
      </c>
      <c r="O8602" s="153" t="s">
        <v>20</v>
      </c>
    </row>
    <row r="8603" spans="11:15">
      <c r="K8603" s="153" t="s">
        <v>1674</v>
      </c>
      <c r="O8603" s="153" t="s">
        <v>23</v>
      </c>
    </row>
    <row r="8604" spans="11:15">
      <c r="K8604" s="153" t="s">
        <v>1674</v>
      </c>
      <c r="O8604" s="153" t="s">
        <v>25</v>
      </c>
    </row>
    <row r="8605" spans="11:15">
      <c r="K8605" s="153" t="s">
        <v>1674</v>
      </c>
      <c r="O8605" s="153" t="s">
        <v>27</v>
      </c>
    </row>
    <row r="8606" spans="11:15">
      <c r="K8606" s="153" t="s">
        <v>1674</v>
      </c>
      <c r="O8606" s="153" t="s">
        <v>29</v>
      </c>
    </row>
    <row r="8607" spans="11:15">
      <c r="K8607" s="153" t="s">
        <v>1674</v>
      </c>
      <c r="O8607" s="153" t="s">
        <v>31</v>
      </c>
    </row>
    <row r="8608" spans="11:15">
      <c r="K8608" s="153" t="s">
        <v>1674</v>
      </c>
      <c r="O8608" s="153" t="s">
        <v>32</v>
      </c>
    </row>
    <row r="8609" spans="11:15">
      <c r="K8609" s="153" t="s">
        <v>1674</v>
      </c>
      <c r="O8609" s="153" t="s">
        <v>34</v>
      </c>
    </row>
    <row r="8610" spans="11:15">
      <c r="K8610" s="153" t="s">
        <v>1674</v>
      </c>
      <c r="O8610" s="153" t="s">
        <v>36</v>
      </c>
    </row>
    <row r="8611" spans="11:15">
      <c r="K8611" s="153" t="s">
        <v>1674</v>
      </c>
      <c r="O8611" s="153" t="s">
        <v>38</v>
      </c>
    </row>
    <row r="8612" spans="11:15">
      <c r="K8612" s="153" t="s">
        <v>1674</v>
      </c>
      <c r="O8612" s="153" t="s">
        <v>40</v>
      </c>
    </row>
    <row r="8613" spans="11:15">
      <c r="K8613" s="153" t="s">
        <v>1674</v>
      </c>
      <c r="O8613" s="153" t="s">
        <v>42</v>
      </c>
    </row>
    <row r="8614" spans="11:15">
      <c r="K8614" s="153" t="s">
        <v>1674</v>
      </c>
      <c r="O8614" s="153" t="s">
        <v>44</v>
      </c>
    </row>
    <row r="8615" spans="11:15">
      <c r="K8615" s="153" t="s">
        <v>1674</v>
      </c>
      <c r="O8615" s="153" t="s">
        <v>45</v>
      </c>
    </row>
    <row r="8616" spans="11:15">
      <c r="K8616" s="153" t="s">
        <v>1674</v>
      </c>
      <c r="O8616" s="153" t="s">
        <v>47</v>
      </c>
    </row>
    <row r="8617" spans="11:15">
      <c r="K8617" s="153" t="s">
        <v>1674</v>
      </c>
      <c r="O8617" s="153" t="s">
        <v>49</v>
      </c>
    </row>
    <row r="8618" spans="11:15">
      <c r="K8618" s="153" t="s">
        <v>1674</v>
      </c>
      <c r="O8618" s="153" t="s">
        <v>51</v>
      </c>
    </row>
    <row r="8619" spans="11:15">
      <c r="K8619" s="153" t="s">
        <v>1674</v>
      </c>
      <c r="O8619" s="153" t="s">
        <v>53</v>
      </c>
    </row>
    <row r="8620" spans="11:15">
      <c r="K8620" s="153" t="s">
        <v>1674</v>
      </c>
      <c r="O8620" s="153" t="s">
        <v>55</v>
      </c>
    </row>
    <row r="8621" spans="11:15">
      <c r="K8621" s="153" t="s">
        <v>1674</v>
      </c>
      <c r="O8621" s="153" t="s">
        <v>56</v>
      </c>
    </row>
    <row r="8622" spans="11:15">
      <c r="K8622" s="153" t="s">
        <v>1674</v>
      </c>
      <c r="O8622" s="153" t="s">
        <v>58</v>
      </c>
    </row>
    <row r="8623" spans="11:15">
      <c r="K8623" s="153" t="s">
        <v>1674</v>
      </c>
      <c r="O8623" s="153" t="s">
        <v>60</v>
      </c>
    </row>
    <row r="8624" spans="11:15">
      <c r="O8624" s="153" t="s">
        <v>812</v>
      </c>
    </row>
    <row r="8625" spans="11:15">
      <c r="O8625" s="153" t="s">
        <v>815</v>
      </c>
    </row>
    <row r="8626" spans="11:15">
      <c r="O8626" s="153" t="s">
        <v>818</v>
      </c>
    </row>
    <row r="8627" spans="11:15">
      <c r="K8627" s="153" t="s">
        <v>1577</v>
      </c>
      <c r="O8627" s="153" t="s">
        <v>824</v>
      </c>
    </row>
    <row r="8628" spans="11:15">
      <c r="K8628" s="153" t="s">
        <v>1776</v>
      </c>
      <c r="O8628" s="153" t="s">
        <v>829</v>
      </c>
    </row>
    <row r="8629" spans="11:15">
      <c r="K8629" s="153" t="s">
        <v>1578</v>
      </c>
      <c r="O8629" s="153" t="s">
        <v>833</v>
      </c>
    </row>
    <row r="8630" spans="11:15">
      <c r="K8630" s="153" t="s">
        <v>1579</v>
      </c>
      <c r="O8630" s="153" t="s">
        <v>837</v>
      </c>
    </row>
    <row r="8631" spans="11:15">
      <c r="K8631" s="153" t="s">
        <v>1577</v>
      </c>
      <c r="O8631" s="153" t="s">
        <v>842</v>
      </c>
    </row>
    <row r="8632" spans="11:15">
      <c r="K8632" s="153" t="s">
        <v>1776</v>
      </c>
      <c r="O8632" s="153" t="s">
        <v>846</v>
      </c>
    </row>
    <row r="8633" spans="11:15">
      <c r="K8633" s="153" t="s">
        <v>1578</v>
      </c>
      <c r="O8633" s="153" t="s">
        <v>850</v>
      </c>
    </row>
    <row r="8634" spans="11:15">
      <c r="K8634" s="153" t="s">
        <v>1579</v>
      </c>
      <c r="O8634" s="153" t="s">
        <v>854</v>
      </c>
    </row>
    <row r="8635" spans="11:15">
      <c r="K8635" s="153" t="s">
        <v>1577</v>
      </c>
      <c r="O8635" s="153" t="s">
        <v>858</v>
      </c>
    </row>
    <row r="8636" spans="11:15">
      <c r="K8636" s="153" t="s">
        <v>1776</v>
      </c>
      <c r="O8636" s="153" t="s">
        <v>862</v>
      </c>
    </row>
    <row r="8637" spans="11:15">
      <c r="K8637" s="153" t="s">
        <v>1578</v>
      </c>
      <c r="O8637" s="153" t="s">
        <v>866</v>
      </c>
    </row>
    <row r="8638" spans="11:15">
      <c r="K8638" s="153" t="s">
        <v>1579</v>
      </c>
      <c r="O8638" s="153" t="s">
        <v>870</v>
      </c>
    </row>
    <row r="8639" spans="11:15">
      <c r="K8639" s="153" t="s">
        <v>1577</v>
      </c>
      <c r="O8639" s="153" t="s">
        <v>873</v>
      </c>
    </row>
    <row r="8640" spans="11:15">
      <c r="K8640" s="153" t="s">
        <v>1776</v>
      </c>
      <c r="O8640" s="153" t="s">
        <v>877</v>
      </c>
    </row>
    <row r="8641" spans="11:15">
      <c r="K8641" s="153" t="s">
        <v>1578</v>
      </c>
      <c r="O8641" s="153" t="s">
        <v>881</v>
      </c>
    </row>
    <row r="8642" spans="11:15">
      <c r="K8642" s="153" t="s">
        <v>1579</v>
      </c>
      <c r="O8642" s="153" t="s">
        <v>885</v>
      </c>
    </row>
    <row r="8643" spans="11:15">
      <c r="K8643" s="153" t="s">
        <v>1674</v>
      </c>
      <c r="O8643" s="153" t="s">
        <v>890</v>
      </c>
    </row>
    <row r="8644" spans="11:15">
      <c r="K8644" s="153" t="s">
        <v>1674</v>
      </c>
      <c r="O8644" s="153" t="s">
        <v>894</v>
      </c>
    </row>
    <row r="8645" spans="11:15">
      <c r="K8645" s="153" t="s">
        <v>1674</v>
      </c>
      <c r="O8645" s="153" t="s">
        <v>898</v>
      </c>
    </row>
    <row r="8646" spans="11:15">
      <c r="K8646" s="153" t="s">
        <v>1674</v>
      </c>
      <c r="O8646" s="153" t="s">
        <v>902</v>
      </c>
    </row>
    <row r="8647" spans="11:15">
      <c r="K8647" s="153" t="s">
        <v>1674</v>
      </c>
      <c r="O8647" s="153" t="s">
        <v>906</v>
      </c>
    </row>
    <row r="8648" spans="11:15">
      <c r="K8648" s="153" t="s">
        <v>1674</v>
      </c>
      <c r="O8648" s="153" t="s">
        <v>910</v>
      </c>
    </row>
    <row r="8649" spans="11:15">
      <c r="K8649" s="153" t="s">
        <v>1674</v>
      </c>
      <c r="O8649" s="153" t="s">
        <v>914</v>
      </c>
    </row>
    <row r="8650" spans="11:15">
      <c r="K8650" s="153" t="s">
        <v>1674</v>
      </c>
      <c r="O8650" s="153" t="s">
        <v>919</v>
      </c>
    </row>
    <row r="8651" spans="11:15">
      <c r="K8651" s="153" t="s">
        <v>1674</v>
      </c>
      <c r="O8651" s="153" t="s">
        <v>923</v>
      </c>
    </row>
    <row r="8652" spans="11:15">
      <c r="K8652" s="153" t="s">
        <v>1674</v>
      </c>
      <c r="O8652" s="153" t="s">
        <v>928</v>
      </c>
    </row>
    <row r="8653" spans="11:15">
      <c r="K8653" s="153" t="s">
        <v>1674</v>
      </c>
      <c r="O8653" s="153" t="s">
        <v>934</v>
      </c>
    </row>
    <row r="8654" spans="11:15">
      <c r="K8654" s="153" t="s">
        <v>1674</v>
      </c>
      <c r="O8654" s="153" t="s">
        <v>938</v>
      </c>
    </row>
    <row r="8655" spans="11:15">
      <c r="K8655" s="153" t="s">
        <v>1674</v>
      </c>
      <c r="O8655" s="153" t="s">
        <v>942</v>
      </c>
    </row>
    <row r="8656" spans="11:15">
      <c r="K8656" s="153" t="s">
        <v>1674</v>
      </c>
      <c r="O8656" s="153" t="s">
        <v>947</v>
      </c>
    </row>
    <row r="8657" spans="10:15">
      <c r="K8657" s="153" t="s">
        <v>1674</v>
      </c>
      <c r="O8657" s="153" t="s">
        <v>951</v>
      </c>
    </row>
    <row r="8658" spans="10:15">
      <c r="K8658" s="153" t="s">
        <v>1674</v>
      </c>
      <c r="O8658" s="153" t="s">
        <v>955</v>
      </c>
    </row>
    <row r="8659" spans="10:15">
      <c r="J8659" s="576"/>
      <c r="K8659" s="153" t="s">
        <v>1674</v>
      </c>
      <c r="O8659" s="153" t="s">
        <v>960</v>
      </c>
    </row>
    <row r="8660" spans="10:15">
      <c r="J8660" s="576"/>
      <c r="K8660" s="153" t="s">
        <v>1674</v>
      </c>
      <c r="O8660" s="153" t="s">
        <v>964</v>
      </c>
    </row>
    <row r="8661" spans="10:15">
      <c r="J8661" s="576"/>
      <c r="K8661" s="153" t="s">
        <v>1674</v>
      </c>
      <c r="O8661" s="153" t="s">
        <v>968</v>
      </c>
    </row>
    <row r="8662" spans="10:15">
      <c r="J8662" s="576"/>
      <c r="K8662" s="153" t="s">
        <v>1674</v>
      </c>
      <c r="O8662" s="153" t="s">
        <v>973</v>
      </c>
    </row>
    <row r="8663" spans="10:15">
      <c r="J8663" s="576"/>
      <c r="K8663" s="153" t="s">
        <v>1674</v>
      </c>
      <c r="O8663" s="153" t="s">
        <v>979</v>
      </c>
    </row>
    <row r="8664" spans="10:15">
      <c r="J8664" s="576"/>
      <c r="K8664" s="153" t="s">
        <v>1674</v>
      </c>
      <c r="O8664" s="153" t="s">
        <v>983</v>
      </c>
    </row>
    <row r="8665" spans="10:15">
      <c r="J8665" s="576"/>
      <c r="K8665" s="153" t="s">
        <v>1674</v>
      </c>
      <c r="O8665" s="153" t="s">
        <v>987</v>
      </c>
    </row>
    <row r="8666" spans="10:15">
      <c r="J8666" s="576"/>
      <c r="K8666" s="153" t="s">
        <v>1674</v>
      </c>
      <c r="O8666" s="153" t="s">
        <v>992</v>
      </c>
    </row>
    <row r="8667" spans="10:15">
      <c r="J8667" s="576"/>
      <c r="K8667" s="153" t="s">
        <v>1674</v>
      </c>
      <c r="O8667" s="153" t="s">
        <v>996</v>
      </c>
    </row>
    <row r="8668" spans="10:15">
      <c r="J8668" s="576"/>
      <c r="K8668" s="153" t="s">
        <v>1674</v>
      </c>
      <c r="O8668" s="153" t="s">
        <v>1000</v>
      </c>
    </row>
    <row r="8669" spans="10:15">
      <c r="J8669" s="576"/>
      <c r="K8669" s="153" t="s">
        <v>1674</v>
      </c>
      <c r="O8669" s="153" t="s">
        <v>1005</v>
      </c>
    </row>
    <row r="8670" spans="10:15">
      <c r="J8670" s="576"/>
      <c r="K8670" s="153" t="s">
        <v>1674</v>
      </c>
      <c r="O8670" s="153" t="s">
        <v>1009</v>
      </c>
    </row>
    <row r="8671" spans="10:15">
      <c r="J8671" s="576"/>
      <c r="K8671" s="153" t="s">
        <v>1674</v>
      </c>
      <c r="O8671" s="153" t="s">
        <v>1013</v>
      </c>
    </row>
    <row r="8672" spans="10:15">
      <c r="J8672" s="576"/>
      <c r="K8672" s="153" t="s">
        <v>1674</v>
      </c>
      <c r="O8672" s="153" t="s">
        <v>1019</v>
      </c>
    </row>
    <row r="8673" spans="10:15">
      <c r="J8673" s="576"/>
      <c r="K8673" s="153" t="s">
        <v>1674</v>
      </c>
      <c r="O8673" s="153" t="s">
        <v>1023</v>
      </c>
    </row>
    <row r="8674" spans="10:15">
      <c r="J8674" s="576"/>
      <c r="K8674" s="153" t="s">
        <v>1674</v>
      </c>
      <c r="O8674" s="153" t="s">
        <v>1027</v>
      </c>
    </row>
    <row r="8675" spans="10:15">
      <c r="K8675" s="153" t="s">
        <v>1674</v>
      </c>
      <c r="N8675" s="153" t="s">
        <v>1992</v>
      </c>
      <c r="O8675" s="153" t="s">
        <v>1031</v>
      </c>
    </row>
    <row r="8676" spans="10:15">
      <c r="K8676" s="153" t="s">
        <v>1674</v>
      </c>
      <c r="N8676" s="153" t="s">
        <v>1992</v>
      </c>
      <c r="O8676" s="153" t="s">
        <v>1033</v>
      </c>
    </row>
    <row r="8677" spans="10:15">
      <c r="K8677" s="153" t="s">
        <v>1674</v>
      </c>
      <c r="N8677" s="153" t="s">
        <v>1992</v>
      </c>
      <c r="O8677" s="153" t="s">
        <v>1035</v>
      </c>
    </row>
    <row r="8678" spans="10:15">
      <c r="K8678" s="153" t="s">
        <v>1674</v>
      </c>
      <c r="N8678" s="153" t="s">
        <v>1993</v>
      </c>
      <c r="O8678" s="153" t="s">
        <v>1038</v>
      </c>
    </row>
    <row r="8679" spans="10:15">
      <c r="K8679" s="153" t="s">
        <v>1674</v>
      </c>
      <c r="N8679" s="153" t="s">
        <v>1993</v>
      </c>
      <c r="O8679" s="153" t="s">
        <v>1040</v>
      </c>
    </row>
    <row r="8680" spans="10:15">
      <c r="K8680" s="153" t="s">
        <v>1674</v>
      </c>
      <c r="N8680" s="153" t="s">
        <v>1993</v>
      </c>
      <c r="O8680" s="153" t="s">
        <v>1042</v>
      </c>
    </row>
    <row r="8681" spans="10:15">
      <c r="K8681" s="153" t="s">
        <v>1674</v>
      </c>
      <c r="O8681" s="153" t="s">
        <v>1044</v>
      </c>
    </row>
    <row r="8682" spans="10:15">
      <c r="K8682" s="153" t="s">
        <v>1674</v>
      </c>
      <c r="O8682" s="153" t="s">
        <v>1048</v>
      </c>
    </row>
    <row r="8683" spans="10:15">
      <c r="K8683" s="153" t="s">
        <v>1674</v>
      </c>
      <c r="O8683" s="153" t="s">
        <v>1052</v>
      </c>
    </row>
    <row r="8684" spans="10:15">
      <c r="K8684" s="153" t="s">
        <v>1674</v>
      </c>
      <c r="O8684" s="153" t="s">
        <v>1056</v>
      </c>
    </row>
    <row r="8685" spans="10:15">
      <c r="K8685" s="153" t="s">
        <v>1674</v>
      </c>
      <c r="O8685" s="153" t="s">
        <v>1060</v>
      </c>
    </row>
    <row r="8686" spans="10:15">
      <c r="K8686" s="153" t="s">
        <v>1674</v>
      </c>
      <c r="O8686" s="153" t="s">
        <v>1064</v>
      </c>
    </row>
    <row r="8687" spans="10:15">
      <c r="K8687" s="153" t="s">
        <v>1674</v>
      </c>
      <c r="O8687" s="153" t="s">
        <v>1067</v>
      </c>
    </row>
    <row r="8688" spans="10:15">
      <c r="K8688" s="153" t="s">
        <v>1674</v>
      </c>
      <c r="O8688" s="153" t="s">
        <v>1071</v>
      </c>
    </row>
    <row r="8689" spans="11:15">
      <c r="K8689" s="153" t="s">
        <v>1674</v>
      </c>
      <c r="O8689" s="153" t="s">
        <v>1075</v>
      </c>
    </row>
    <row r="8690" spans="11:15">
      <c r="K8690" s="153" t="s">
        <v>1674</v>
      </c>
      <c r="O8690" s="153" t="s">
        <v>1078</v>
      </c>
    </row>
    <row r="8691" spans="11:15">
      <c r="K8691" s="153" t="s">
        <v>1674</v>
      </c>
      <c r="O8691" s="153" t="s">
        <v>1082</v>
      </c>
    </row>
    <row r="8692" spans="11:15">
      <c r="K8692" s="153" t="s">
        <v>1674</v>
      </c>
      <c r="O8692" s="153" t="s">
        <v>1086</v>
      </c>
    </row>
    <row r="8693" spans="11:15">
      <c r="K8693" s="153" t="s">
        <v>1674</v>
      </c>
      <c r="O8693" s="153" t="s">
        <v>1821</v>
      </c>
    </row>
    <row r="8694" spans="11:15">
      <c r="K8694" s="153" t="s">
        <v>1674</v>
      </c>
      <c r="O8694" s="153" t="s">
        <v>1822</v>
      </c>
    </row>
    <row r="8695" spans="11:15">
      <c r="K8695" s="153" t="s">
        <v>1674</v>
      </c>
      <c r="O8695" s="153" t="s">
        <v>1823</v>
      </c>
    </row>
    <row r="8696" spans="11:15">
      <c r="K8696" s="153" t="s">
        <v>1674</v>
      </c>
      <c r="N8696" s="153" t="s">
        <v>1994</v>
      </c>
      <c r="O8696" s="153" t="s">
        <v>1824</v>
      </c>
    </row>
    <row r="8697" spans="11:15">
      <c r="K8697" s="153" t="s">
        <v>1674</v>
      </c>
      <c r="N8697" s="153" t="s">
        <v>1995</v>
      </c>
      <c r="O8697" s="153" t="s">
        <v>1825</v>
      </c>
    </row>
    <row r="8698" spans="11:15">
      <c r="K8698" s="153" t="s">
        <v>1674</v>
      </c>
      <c r="O8698" s="153" t="s">
        <v>1826</v>
      </c>
    </row>
    <row r="8699" spans="11:15">
      <c r="K8699" s="153" t="s">
        <v>1674</v>
      </c>
      <c r="O8699" s="153" t="s">
        <v>1827</v>
      </c>
    </row>
    <row r="8700" spans="11:15">
      <c r="K8700" s="153" t="s">
        <v>1674</v>
      </c>
      <c r="O8700" s="153" t="s">
        <v>1828</v>
      </c>
    </row>
    <row r="8701" spans="11:15">
      <c r="K8701" s="153" t="s">
        <v>1674</v>
      </c>
      <c r="O8701" s="153" t="s">
        <v>1829</v>
      </c>
    </row>
    <row r="8702" spans="11:15">
      <c r="K8702" s="153" t="s">
        <v>1674</v>
      </c>
      <c r="O8702" s="153" t="s">
        <v>1830</v>
      </c>
    </row>
    <row r="8703" spans="11:15">
      <c r="K8703" s="153" t="s">
        <v>1674</v>
      </c>
      <c r="O8703" s="153" t="s">
        <v>1831</v>
      </c>
    </row>
    <row r="8704" spans="11:15">
      <c r="K8704" s="153" t="s">
        <v>1674</v>
      </c>
      <c r="O8704" s="153" t="s">
        <v>1832</v>
      </c>
    </row>
    <row r="8705" spans="11:15">
      <c r="K8705" s="153" t="s">
        <v>1674</v>
      </c>
      <c r="O8705" s="153" t="s">
        <v>1833</v>
      </c>
    </row>
    <row r="8706" spans="11:15">
      <c r="K8706" s="153" t="s">
        <v>1674</v>
      </c>
      <c r="O8706" s="153" t="s">
        <v>1834</v>
      </c>
    </row>
    <row r="8707" spans="11:15">
      <c r="K8707" s="153" t="s">
        <v>1674</v>
      </c>
      <c r="O8707" s="153" t="s">
        <v>1835</v>
      </c>
    </row>
    <row r="8708" spans="11:15">
      <c r="K8708" s="153" t="s">
        <v>1674</v>
      </c>
      <c r="O8708" s="153" t="s">
        <v>1836</v>
      </c>
    </row>
    <row r="8709" spans="11:15">
      <c r="K8709" s="153" t="s">
        <v>1674</v>
      </c>
      <c r="O8709" s="153" t="s">
        <v>1837</v>
      </c>
    </row>
    <row r="8710" spans="11:15">
      <c r="K8710" s="153" t="s">
        <v>1674</v>
      </c>
      <c r="O8710" s="153" t="s">
        <v>1838</v>
      </c>
    </row>
    <row r="8711" spans="11:15">
      <c r="K8711" s="153" t="s">
        <v>1674</v>
      </c>
      <c r="O8711" s="153" t="s">
        <v>1839</v>
      </c>
    </row>
    <row r="8712" spans="11:15">
      <c r="K8712" s="153" t="s">
        <v>1674</v>
      </c>
      <c r="O8712" s="153" t="s">
        <v>1840</v>
      </c>
    </row>
    <row r="8713" spans="11:15">
      <c r="K8713" s="153" t="s">
        <v>1674</v>
      </c>
      <c r="O8713" s="153" t="s">
        <v>1841</v>
      </c>
    </row>
    <row r="8714" spans="11:15">
      <c r="K8714" s="153" t="s">
        <v>1674</v>
      </c>
      <c r="O8714" s="153" t="s">
        <v>1842</v>
      </c>
    </row>
    <row r="8715" spans="11:15">
      <c r="K8715" s="153" t="s">
        <v>1674</v>
      </c>
      <c r="O8715" s="153" t="s">
        <v>1843</v>
      </c>
    </row>
    <row r="8716" spans="11:15">
      <c r="K8716" s="153" t="s">
        <v>1674</v>
      </c>
      <c r="O8716" s="153" t="s">
        <v>1844</v>
      </c>
    </row>
    <row r="8717" spans="11:15">
      <c r="K8717" s="153" t="s">
        <v>1674</v>
      </c>
      <c r="O8717" s="153" t="s">
        <v>1845</v>
      </c>
    </row>
    <row r="8718" spans="11:15">
      <c r="K8718" s="153" t="s">
        <v>1674</v>
      </c>
      <c r="O8718" s="153" t="s">
        <v>1846</v>
      </c>
    </row>
    <row r="8719" spans="11:15">
      <c r="K8719" s="153" t="s">
        <v>1674</v>
      </c>
      <c r="O8719" s="153" t="s">
        <v>1847</v>
      </c>
    </row>
    <row r="8720" spans="11:15">
      <c r="K8720" s="153" t="s">
        <v>1674</v>
      </c>
      <c r="O8720" s="153" t="s">
        <v>1848</v>
      </c>
    </row>
    <row r="8721" spans="11:15">
      <c r="K8721" s="153" t="s">
        <v>1674</v>
      </c>
      <c r="O8721" s="153" t="s">
        <v>1849</v>
      </c>
    </row>
    <row r="8722" spans="11:15">
      <c r="K8722" s="153" t="s">
        <v>1674</v>
      </c>
      <c r="O8722" s="153" t="s">
        <v>1850</v>
      </c>
    </row>
    <row r="8723" spans="11:15">
      <c r="K8723" s="153" t="s">
        <v>1674</v>
      </c>
      <c r="O8723" s="153" t="s">
        <v>1851</v>
      </c>
    </row>
    <row r="8724" spans="11:15">
      <c r="K8724" s="153" t="s">
        <v>1674</v>
      </c>
      <c r="O8724" s="153" t="s">
        <v>1852</v>
      </c>
    </row>
    <row r="8725" spans="11:15">
      <c r="K8725" s="153" t="s">
        <v>1674</v>
      </c>
      <c r="O8725" s="153" t="s">
        <v>1853</v>
      </c>
    </row>
    <row r="8726" spans="11:15">
      <c r="K8726" s="153" t="s">
        <v>1674</v>
      </c>
      <c r="O8726" s="153" t="s">
        <v>1854</v>
      </c>
    </row>
    <row r="8727" spans="11:15">
      <c r="K8727" s="153" t="s">
        <v>1674</v>
      </c>
      <c r="O8727" s="153" t="s">
        <v>1855</v>
      </c>
    </row>
    <row r="8728" spans="11:15">
      <c r="K8728" s="153" t="s">
        <v>1674</v>
      </c>
      <c r="O8728" s="153" t="s">
        <v>1856</v>
      </c>
    </row>
    <row r="8729" spans="11:15">
      <c r="K8729" s="153" t="s">
        <v>1674</v>
      </c>
      <c r="O8729" s="153" t="s">
        <v>1857</v>
      </c>
    </row>
    <row r="8730" spans="11:15">
      <c r="K8730" s="153" t="s">
        <v>1674</v>
      </c>
      <c r="O8730" s="153" t="s">
        <v>1858</v>
      </c>
    </row>
    <row r="8731" spans="11:15">
      <c r="K8731" s="153" t="s">
        <v>1674</v>
      </c>
      <c r="O8731" s="153" t="s">
        <v>1201</v>
      </c>
    </row>
    <row r="8732" spans="11:15">
      <c r="K8732" s="153" t="s">
        <v>1674</v>
      </c>
      <c r="O8732" s="153" t="s">
        <v>1204</v>
      </c>
    </row>
    <row r="8733" spans="11:15">
      <c r="K8733" s="153" t="s">
        <v>1674</v>
      </c>
      <c r="O8733" s="153" t="s">
        <v>1859</v>
      </c>
    </row>
    <row r="8734" spans="11:15">
      <c r="K8734" s="153" t="s">
        <v>1674</v>
      </c>
      <c r="O8734" s="153" t="s">
        <v>1860</v>
      </c>
    </row>
    <row r="8735" spans="11:15">
      <c r="K8735" s="153" t="s">
        <v>1674</v>
      </c>
      <c r="O8735" s="153" t="s">
        <v>1210</v>
      </c>
    </row>
    <row r="8736" spans="11:15">
      <c r="K8736" s="153" t="s">
        <v>1674</v>
      </c>
      <c r="O8736" s="153" t="s">
        <v>1213</v>
      </c>
    </row>
    <row r="8737" spans="11:15">
      <c r="K8737" s="153" t="s">
        <v>1674</v>
      </c>
      <c r="O8737" s="153" t="s">
        <v>1861</v>
      </c>
    </row>
    <row r="8738" spans="11:15">
      <c r="K8738" s="153" t="s">
        <v>1674</v>
      </c>
      <c r="O8738" s="153" t="s">
        <v>1862</v>
      </c>
    </row>
    <row r="8739" spans="11:15">
      <c r="K8739" s="153" t="s">
        <v>1674</v>
      </c>
      <c r="O8739" s="153" t="s">
        <v>1863</v>
      </c>
    </row>
    <row r="8740" spans="11:15">
      <c r="K8740" s="153" t="s">
        <v>1674</v>
      </c>
      <c r="O8740" s="153" t="s">
        <v>1864</v>
      </c>
    </row>
    <row r="8741" spans="11:15">
      <c r="K8741" s="153" t="s">
        <v>1674</v>
      </c>
      <c r="O8741" s="153" t="s">
        <v>1865</v>
      </c>
    </row>
    <row r="8742" spans="11:15">
      <c r="K8742" s="153" t="s">
        <v>1674</v>
      </c>
      <c r="O8742" s="153" t="s">
        <v>1866</v>
      </c>
    </row>
    <row r="8743" spans="11:15">
      <c r="K8743" s="153" t="s">
        <v>1674</v>
      </c>
      <c r="O8743" s="153" t="s">
        <v>1231</v>
      </c>
    </row>
    <row r="8744" spans="11:15">
      <c r="K8744" s="153" t="s">
        <v>1674</v>
      </c>
      <c r="O8744" s="153" t="s">
        <v>1867</v>
      </c>
    </row>
    <row r="8745" spans="11:15">
      <c r="K8745" s="153" t="s">
        <v>1674</v>
      </c>
      <c r="O8745" s="153" t="s">
        <v>1868</v>
      </c>
    </row>
    <row r="8746" spans="11:15">
      <c r="K8746" s="153" t="s">
        <v>1674</v>
      </c>
      <c r="O8746" s="153" t="s">
        <v>1869</v>
      </c>
    </row>
    <row r="8747" spans="11:15">
      <c r="K8747" s="153" t="s">
        <v>1674</v>
      </c>
      <c r="O8747" s="153" t="s">
        <v>1870</v>
      </c>
    </row>
    <row r="8748" spans="11:15">
      <c r="K8748" s="153" t="s">
        <v>1674</v>
      </c>
      <c r="O8748" s="153" t="s">
        <v>1871</v>
      </c>
    </row>
    <row r="8749" spans="11:15">
      <c r="K8749" s="153" t="s">
        <v>1674</v>
      </c>
      <c r="O8749" s="153" t="s">
        <v>1249</v>
      </c>
    </row>
    <row r="8750" spans="11:15">
      <c r="K8750" s="153" t="s">
        <v>1674</v>
      </c>
      <c r="O8750" s="153" t="s">
        <v>1251</v>
      </c>
    </row>
    <row r="8751" spans="11:15">
      <c r="K8751" s="153" t="s">
        <v>1674</v>
      </c>
      <c r="O8751" s="153" t="s">
        <v>1253</v>
      </c>
    </row>
    <row r="8752" spans="11:15">
      <c r="K8752" s="153" t="s">
        <v>1674</v>
      </c>
      <c r="O8752" s="153" t="s">
        <v>1872</v>
      </c>
    </row>
    <row r="8753" spans="11:15">
      <c r="K8753" s="153" t="s">
        <v>1674</v>
      </c>
      <c r="O8753" s="153" t="s">
        <v>1257</v>
      </c>
    </row>
    <row r="8754" spans="11:15">
      <c r="K8754" s="153" t="s">
        <v>1674</v>
      </c>
      <c r="O8754" s="153" t="s">
        <v>1261</v>
      </c>
    </row>
    <row r="8755" spans="11:15">
      <c r="K8755" s="153" t="s">
        <v>1674</v>
      </c>
      <c r="O8755" s="153" t="s">
        <v>1873</v>
      </c>
    </row>
    <row r="8756" spans="11:15">
      <c r="K8756" s="153" t="s">
        <v>1674</v>
      </c>
      <c r="O8756" s="153" t="s">
        <v>1874</v>
      </c>
    </row>
    <row r="8757" spans="11:15">
      <c r="K8757" s="153" t="s">
        <v>1674</v>
      </c>
      <c r="O8757" s="153" t="s">
        <v>1875</v>
      </c>
    </row>
    <row r="8758" spans="11:15">
      <c r="K8758" s="153" t="s">
        <v>1674</v>
      </c>
      <c r="O8758" s="153" t="s">
        <v>1876</v>
      </c>
    </row>
    <row r="8759" spans="11:15">
      <c r="K8759" s="153" t="s">
        <v>1674</v>
      </c>
      <c r="O8759" s="153" t="s">
        <v>1877</v>
      </c>
    </row>
    <row r="8760" spans="11:15">
      <c r="K8760" s="153" t="s">
        <v>1674</v>
      </c>
      <c r="O8760" s="153" t="s">
        <v>1878</v>
      </c>
    </row>
    <row r="8761" spans="11:15">
      <c r="K8761" s="153" t="s">
        <v>1674</v>
      </c>
      <c r="O8761" s="153" t="s">
        <v>1285</v>
      </c>
    </row>
    <row r="8762" spans="11:15">
      <c r="K8762" s="153" t="s">
        <v>1674</v>
      </c>
      <c r="O8762" s="153" t="s">
        <v>1879</v>
      </c>
    </row>
    <row r="8763" spans="11:15">
      <c r="K8763" s="153" t="s">
        <v>1674</v>
      </c>
      <c r="O8763" s="153" t="s">
        <v>1880</v>
      </c>
    </row>
    <row r="8764" spans="11:15">
      <c r="K8764" s="153" t="s">
        <v>1674</v>
      </c>
      <c r="O8764" s="153" t="s">
        <v>1881</v>
      </c>
    </row>
    <row r="8765" spans="11:15">
      <c r="K8765" s="153" t="s">
        <v>1674</v>
      </c>
      <c r="O8765" s="153" t="s">
        <v>1882</v>
      </c>
    </row>
    <row r="8766" spans="11:15">
      <c r="K8766" s="153" t="s">
        <v>1674</v>
      </c>
      <c r="O8766" s="153" t="s">
        <v>1883</v>
      </c>
    </row>
    <row r="8767" spans="11:15">
      <c r="K8767" s="153" t="s">
        <v>1674</v>
      </c>
      <c r="O8767" s="153" t="s">
        <v>1304</v>
      </c>
    </row>
    <row r="8768" spans="11:15">
      <c r="K8768" s="153" t="s">
        <v>1674</v>
      </c>
      <c r="O8768" s="153" t="s">
        <v>1307</v>
      </c>
    </row>
    <row r="8769" spans="11:15">
      <c r="K8769" s="153" t="s">
        <v>1674</v>
      </c>
      <c r="O8769" s="153" t="s">
        <v>1884</v>
      </c>
    </row>
    <row r="8770" spans="11:15">
      <c r="K8770" s="153" t="s">
        <v>1674</v>
      </c>
      <c r="O8770" s="153" t="s">
        <v>1885</v>
      </c>
    </row>
    <row r="8771" spans="11:15">
      <c r="K8771" s="153" t="s">
        <v>1674</v>
      </c>
      <c r="O8771" s="153" t="s">
        <v>1319</v>
      </c>
    </row>
    <row r="8772" spans="11:15">
      <c r="K8772" s="153" t="s">
        <v>1674</v>
      </c>
      <c r="O8772" s="153" t="s">
        <v>1322</v>
      </c>
    </row>
    <row r="8773" spans="11:15">
      <c r="K8773" s="153" t="s">
        <v>1674</v>
      </c>
      <c r="O8773" s="153" t="s">
        <v>1886</v>
      </c>
    </row>
    <row r="8774" spans="11:15">
      <c r="K8774" s="153" t="s">
        <v>1674</v>
      </c>
      <c r="O8774" s="153" t="s">
        <v>1887</v>
      </c>
    </row>
    <row r="8775" spans="11:15">
      <c r="K8775" s="153" t="s">
        <v>1674</v>
      </c>
      <c r="O8775" s="153" t="s">
        <v>1888</v>
      </c>
    </row>
    <row r="8776" spans="11:15">
      <c r="K8776" s="153" t="s">
        <v>1674</v>
      </c>
      <c r="O8776" s="153" t="s">
        <v>1889</v>
      </c>
    </row>
    <row r="8777" spans="11:15">
      <c r="K8777" s="153" t="s">
        <v>1674</v>
      </c>
      <c r="O8777" s="153" t="s">
        <v>1890</v>
      </c>
    </row>
    <row r="8778" spans="11:15">
      <c r="K8778" s="153" t="s">
        <v>1674</v>
      </c>
      <c r="O8778" s="153" t="s">
        <v>1891</v>
      </c>
    </row>
    <row r="8779" spans="11:15">
      <c r="K8779" s="153" t="s">
        <v>1674</v>
      </c>
      <c r="O8779" s="153" t="s">
        <v>1344</v>
      </c>
    </row>
    <row r="8780" spans="11:15">
      <c r="K8780" s="153" t="s">
        <v>1674</v>
      </c>
      <c r="O8780" s="153" t="s">
        <v>1892</v>
      </c>
    </row>
    <row r="8781" spans="11:15">
      <c r="K8781" s="153" t="s">
        <v>1674</v>
      </c>
      <c r="O8781" s="153" t="s">
        <v>1893</v>
      </c>
    </row>
    <row r="8782" spans="11:15">
      <c r="K8782" s="153" t="s">
        <v>1674</v>
      </c>
      <c r="O8782" s="153" t="s">
        <v>1894</v>
      </c>
    </row>
    <row r="8783" spans="11:15">
      <c r="K8783" s="153" t="s">
        <v>1674</v>
      </c>
      <c r="O8783" s="153" t="s">
        <v>1895</v>
      </c>
    </row>
    <row r="8784" spans="11:15">
      <c r="K8784" s="153" t="s">
        <v>1674</v>
      </c>
      <c r="O8784" s="153" t="s">
        <v>1896</v>
      </c>
    </row>
    <row r="8785" spans="11:15">
      <c r="K8785" s="153" t="s">
        <v>1674</v>
      </c>
      <c r="O8785" s="153" t="s">
        <v>1352</v>
      </c>
    </row>
    <row r="8786" spans="11:15">
      <c r="K8786" s="153" t="s">
        <v>1674</v>
      </c>
      <c r="O8786" s="153" t="s">
        <v>1354</v>
      </c>
    </row>
    <row r="8787" spans="11:15">
      <c r="K8787" s="153" t="s">
        <v>1674</v>
      </c>
      <c r="O8787" s="153" t="s">
        <v>1897</v>
      </c>
    </row>
    <row r="8788" spans="11:15">
      <c r="K8788" s="153" t="s">
        <v>1674</v>
      </c>
      <c r="O8788" s="153" t="s">
        <v>1898</v>
      </c>
    </row>
    <row r="8789" spans="11:15">
      <c r="K8789" s="153" t="s">
        <v>1674</v>
      </c>
      <c r="O8789" s="153" t="s">
        <v>1358</v>
      </c>
    </row>
    <row r="8790" spans="11:15">
      <c r="K8790" s="153" t="s">
        <v>1674</v>
      </c>
      <c r="O8790" s="153" t="s">
        <v>1360</v>
      </c>
    </row>
    <row r="8791" spans="11:15">
      <c r="K8791" s="153" t="s">
        <v>1674</v>
      </c>
      <c r="O8791" s="153" t="s">
        <v>1899</v>
      </c>
    </row>
    <row r="8792" spans="11:15">
      <c r="K8792" s="153" t="s">
        <v>1674</v>
      </c>
      <c r="O8792" s="153" t="s">
        <v>1900</v>
      </c>
    </row>
    <row r="8793" spans="11:15">
      <c r="K8793" s="153" t="s">
        <v>1674</v>
      </c>
      <c r="O8793" s="153" t="s">
        <v>1901</v>
      </c>
    </row>
    <row r="8794" spans="11:15">
      <c r="K8794" s="153" t="s">
        <v>1674</v>
      </c>
      <c r="O8794" s="153" t="s">
        <v>1902</v>
      </c>
    </row>
    <row r="8795" spans="11:15">
      <c r="K8795" s="153" t="s">
        <v>1674</v>
      </c>
      <c r="O8795" s="153" t="s">
        <v>1903</v>
      </c>
    </row>
    <row r="8796" spans="11:15">
      <c r="K8796" s="153" t="s">
        <v>1674</v>
      </c>
      <c r="O8796" s="153" t="s">
        <v>1904</v>
      </c>
    </row>
    <row r="8797" spans="11:15">
      <c r="K8797" s="153" t="s">
        <v>1674</v>
      </c>
      <c r="O8797" s="153" t="s">
        <v>1374</v>
      </c>
    </row>
    <row r="8798" spans="11:15">
      <c r="K8798" s="153" t="s">
        <v>1674</v>
      </c>
      <c r="O8798" s="153" t="s">
        <v>1905</v>
      </c>
    </row>
    <row r="8799" spans="11:15">
      <c r="K8799" s="153" t="s">
        <v>1674</v>
      </c>
      <c r="O8799" s="153" t="s">
        <v>1906</v>
      </c>
    </row>
    <row r="8800" spans="11:15">
      <c r="K8800" s="153" t="s">
        <v>1674</v>
      </c>
      <c r="O8800" s="153" t="s">
        <v>1907</v>
      </c>
    </row>
    <row r="8801" spans="11:15">
      <c r="K8801" s="153" t="s">
        <v>1674</v>
      </c>
      <c r="O8801" s="153" t="s">
        <v>1908</v>
      </c>
    </row>
    <row r="8802" spans="11:15">
      <c r="K8802" s="153" t="s">
        <v>1674</v>
      </c>
      <c r="O8802" s="153" t="s">
        <v>1909</v>
      </c>
    </row>
    <row r="8803" spans="11:15">
      <c r="K8803" s="153" t="s">
        <v>1674</v>
      </c>
      <c r="O8803" s="153" t="s">
        <v>1393</v>
      </c>
    </row>
    <row r="8804" spans="11:15">
      <c r="K8804" s="153" t="s">
        <v>1674</v>
      </c>
      <c r="O8804" s="153" t="s">
        <v>1397</v>
      </c>
    </row>
    <row r="8805" spans="11:15">
      <c r="K8805" s="153" t="s">
        <v>1674</v>
      </c>
      <c r="O8805" s="153" t="s">
        <v>1910</v>
      </c>
    </row>
    <row r="8806" spans="11:15">
      <c r="K8806" s="153" t="s">
        <v>1674</v>
      </c>
      <c r="O8806" s="153" t="s">
        <v>1911</v>
      </c>
    </row>
    <row r="8807" spans="11:15">
      <c r="K8807" s="153" t="s">
        <v>1674</v>
      </c>
      <c r="O8807" s="153" t="s">
        <v>1407</v>
      </c>
    </row>
    <row r="8808" spans="11:15">
      <c r="K8808" s="153" t="s">
        <v>1674</v>
      </c>
      <c r="O8808" s="153" t="s">
        <v>1409</v>
      </c>
    </row>
    <row r="8809" spans="11:15">
      <c r="K8809" s="153" t="s">
        <v>1674</v>
      </c>
      <c r="O8809" s="153" t="s">
        <v>1912</v>
      </c>
    </row>
    <row r="8810" spans="11:15">
      <c r="K8810" s="153" t="s">
        <v>1674</v>
      </c>
      <c r="O8810" s="153" t="s">
        <v>1913</v>
      </c>
    </row>
    <row r="8811" spans="11:15">
      <c r="K8811" s="153" t="s">
        <v>1674</v>
      </c>
      <c r="O8811" s="153" t="s">
        <v>1914</v>
      </c>
    </row>
    <row r="8812" spans="11:15">
      <c r="K8812" s="153" t="s">
        <v>1674</v>
      </c>
      <c r="O8812" s="153" t="s">
        <v>1915</v>
      </c>
    </row>
    <row r="8813" spans="11:15">
      <c r="K8813" s="153" t="s">
        <v>1674</v>
      </c>
      <c r="O8813" s="153" t="s">
        <v>1916</v>
      </c>
    </row>
    <row r="8814" spans="11:15">
      <c r="K8814" s="153" t="s">
        <v>1674</v>
      </c>
      <c r="O8814" s="153" t="s">
        <v>1917</v>
      </c>
    </row>
    <row r="8815" spans="11:15">
      <c r="K8815" s="153" t="s">
        <v>1674</v>
      </c>
      <c r="O8815" s="153" t="s">
        <v>1430</v>
      </c>
    </row>
    <row r="8816" spans="11:15">
      <c r="K8816" s="153" t="s">
        <v>1674</v>
      </c>
      <c r="O8816" s="153" t="s">
        <v>1918</v>
      </c>
    </row>
    <row r="8817" spans="11:15">
      <c r="K8817" s="153" t="s">
        <v>1674</v>
      </c>
      <c r="O8817" s="153" t="s">
        <v>1919</v>
      </c>
    </row>
    <row r="8818" spans="11:15">
      <c r="K8818" s="153" t="s">
        <v>1674</v>
      </c>
      <c r="O8818" s="153" t="s">
        <v>1920</v>
      </c>
    </row>
    <row r="8819" spans="11:15">
      <c r="K8819" s="153" t="s">
        <v>1674</v>
      </c>
      <c r="O8819" s="153" t="s">
        <v>1921</v>
      </c>
    </row>
    <row r="8820" spans="11:15">
      <c r="K8820" s="153" t="s">
        <v>1674</v>
      </c>
      <c r="O8820" s="153" t="s">
        <v>1922</v>
      </c>
    </row>
    <row r="8821" spans="11:15">
      <c r="K8821" s="153" t="s">
        <v>1674</v>
      </c>
      <c r="O8821" s="153" t="s">
        <v>71</v>
      </c>
    </row>
    <row r="8822" spans="11:15">
      <c r="K8822" s="153" t="s">
        <v>1674</v>
      </c>
      <c r="O8822" s="153" t="s">
        <v>75</v>
      </c>
    </row>
    <row r="8823" spans="11:15">
      <c r="K8823" s="153" t="s">
        <v>1674</v>
      </c>
      <c r="O8823" s="153" t="s">
        <v>1923</v>
      </c>
    </row>
    <row r="8824" spans="11:15">
      <c r="K8824" s="153" t="s">
        <v>1674</v>
      </c>
      <c r="O8824" s="153" t="s">
        <v>1924</v>
      </c>
    </row>
    <row r="8825" spans="11:15">
      <c r="K8825" s="153" t="s">
        <v>1674</v>
      </c>
      <c r="O8825" s="153" t="s">
        <v>84</v>
      </c>
    </row>
    <row r="8826" spans="11:15">
      <c r="K8826" s="153" t="s">
        <v>1674</v>
      </c>
      <c r="O8826" s="153" t="s">
        <v>86</v>
      </c>
    </row>
    <row r="8827" spans="11:15">
      <c r="K8827" s="153" t="s">
        <v>1674</v>
      </c>
      <c r="O8827" s="153" t="s">
        <v>1925</v>
      </c>
    </row>
    <row r="8828" spans="11:15">
      <c r="K8828" s="153" t="s">
        <v>1674</v>
      </c>
      <c r="O8828" s="153" t="s">
        <v>1926</v>
      </c>
    </row>
    <row r="8829" spans="11:15">
      <c r="K8829" s="153" t="s">
        <v>1674</v>
      </c>
      <c r="O8829" s="153" t="s">
        <v>1927</v>
      </c>
    </row>
    <row r="8830" spans="11:15">
      <c r="K8830" s="153" t="s">
        <v>1674</v>
      </c>
      <c r="O8830" s="153" t="s">
        <v>1928</v>
      </c>
    </row>
    <row r="8831" spans="11:15">
      <c r="K8831" s="153" t="s">
        <v>1674</v>
      </c>
      <c r="O8831" s="153" t="s">
        <v>1929</v>
      </c>
    </row>
    <row r="8832" spans="11:15">
      <c r="K8832" s="153" t="s">
        <v>1674</v>
      </c>
      <c r="O8832" s="153" t="s">
        <v>1930</v>
      </c>
    </row>
    <row r="8833" spans="11:15">
      <c r="K8833" s="153" t="s">
        <v>1674</v>
      </c>
      <c r="O8833" s="153" t="s">
        <v>1931</v>
      </c>
    </row>
    <row r="8834" spans="11:15">
      <c r="K8834" s="153" t="s">
        <v>1674</v>
      </c>
      <c r="O8834" s="153" t="s">
        <v>1932</v>
      </c>
    </row>
    <row r="8835" spans="11:15">
      <c r="K8835" s="153" t="s">
        <v>1674</v>
      </c>
      <c r="O8835" s="153" t="s">
        <v>1933</v>
      </c>
    </row>
    <row r="8836" spans="11:15">
      <c r="K8836" s="153" t="s">
        <v>1674</v>
      </c>
      <c r="O8836" s="153" t="s">
        <v>1934</v>
      </c>
    </row>
    <row r="8837" spans="11:15">
      <c r="K8837" s="153" t="s">
        <v>1674</v>
      </c>
      <c r="O8837" s="153" t="s">
        <v>1935</v>
      </c>
    </row>
    <row r="8838" spans="11:15">
      <c r="K8838" s="153" t="s">
        <v>1674</v>
      </c>
      <c r="O8838" s="153" t="s">
        <v>1936</v>
      </c>
    </row>
    <row r="8839" spans="11:15">
      <c r="K8839" s="153" t="s">
        <v>1674</v>
      </c>
      <c r="O8839" s="153" t="s">
        <v>128</v>
      </c>
    </row>
    <row r="8840" spans="11:15">
      <c r="K8840" s="153" t="s">
        <v>1674</v>
      </c>
      <c r="O8840" s="153" t="s">
        <v>132</v>
      </c>
    </row>
    <row r="8841" spans="11:15">
      <c r="K8841" s="153" t="s">
        <v>1674</v>
      </c>
      <c r="O8841" s="153" t="s">
        <v>1937</v>
      </c>
    </row>
    <row r="8842" spans="11:15">
      <c r="K8842" s="153" t="s">
        <v>1674</v>
      </c>
      <c r="O8842" s="153" t="s">
        <v>1938</v>
      </c>
    </row>
    <row r="8843" spans="11:15">
      <c r="K8843" s="153" t="s">
        <v>1674</v>
      </c>
      <c r="O8843" s="153" t="s">
        <v>1939</v>
      </c>
    </row>
    <row r="8844" spans="11:15">
      <c r="K8844" s="153" t="s">
        <v>1674</v>
      </c>
      <c r="O8844" s="153" t="s">
        <v>148</v>
      </c>
    </row>
    <row r="8845" spans="11:15">
      <c r="K8845" s="153" t="s">
        <v>1674</v>
      </c>
      <c r="O8845" s="153" t="s">
        <v>150</v>
      </c>
    </row>
    <row r="8846" spans="11:15">
      <c r="K8846" s="153" t="s">
        <v>1674</v>
      </c>
      <c r="O8846" s="153" t="s">
        <v>154</v>
      </c>
    </row>
    <row r="8847" spans="11:15">
      <c r="K8847" s="153" t="s">
        <v>1674</v>
      </c>
      <c r="O8847" s="153" t="s">
        <v>1940</v>
      </c>
    </row>
    <row r="8848" spans="11:15">
      <c r="K8848" s="153" t="s">
        <v>1674</v>
      </c>
      <c r="O8848" s="153" t="s">
        <v>1941</v>
      </c>
    </row>
    <row r="8849" spans="11:15">
      <c r="K8849" s="153" t="s">
        <v>1674</v>
      </c>
      <c r="O8849" s="153" t="s">
        <v>1942</v>
      </c>
    </row>
    <row r="8850" spans="11:15">
      <c r="K8850" s="153" t="s">
        <v>1674</v>
      </c>
      <c r="O8850" s="153" t="s">
        <v>1943</v>
      </c>
    </row>
    <row r="8851" spans="11:15">
      <c r="K8851" s="153" t="s">
        <v>1674</v>
      </c>
      <c r="O8851" s="153" t="s">
        <v>1944</v>
      </c>
    </row>
    <row r="8852" spans="11:15">
      <c r="K8852" s="153" t="s">
        <v>1674</v>
      </c>
      <c r="O8852" s="153" t="s">
        <v>1945</v>
      </c>
    </row>
    <row r="8853" spans="11:15">
      <c r="K8853" s="153" t="s">
        <v>1674</v>
      </c>
      <c r="O8853" s="153" t="s">
        <v>1946</v>
      </c>
    </row>
    <row r="8854" spans="11:15">
      <c r="K8854" s="153" t="s">
        <v>1674</v>
      </c>
      <c r="O8854" s="153" t="s">
        <v>1947</v>
      </c>
    </row>
    <row r="8855" spans="11:15">
      <c r="K8855" s="153" t="s">
        <v>1674</v>
      </c>
      <c r="O8855" s="153" t="s">
        <v>1948</v>
      </c>
    </row>
    <row r="8856" spans="11:15">
      <c r="K8856" s="153" t="s">
        <v>1674</v>
      </c>
      <c r="O8856" s="153" t="s">
        <v>1949</v>
      </c>
    </row>
    <row r="8857" spans="11:15">
      <c r="K8857" s="153" t="s">
        <v>1674</v>
      </c>
      <c r="O8857" s="153" t="s">
        <v>1950</v>
      </c>
    </row>
    <row r="8858" spans="11:15">
      <c r="K8858" s="153" t="s">
        <v>1674</v>
      </c>
      <c r="O8858" s="153" t="s">
        <v>1951</v>
      </c>
    </row>
    <row r="8859" spans="11:15">
      <c r="K8859" s="153" t="s">
        <v>1674</v>
      </c>
      <c r="O8859" s="153" t="s">
        <v>193</v>
      </c>
    </row>
    <row r="8860" spans="11:15">
      <c r="K8860" s="153" t="s">
        <v>1674</v>
      </c>
      <c r="O8860" s="153" t="s">
        <v>196</v>
      </c>
    </row>
    <row r="8861" spans="11:15">
      <c r="K8861" s="153" t="s">
        <v>1674</v>
      </c>
      <c r="O8861" s="153" t="s">
        <v>1952</v>
      </c>
    </row>
    <row r="8862" spans="11:15">
      <c r="K8862" s="153" t="s">
        <v>1674</v>
      </c>
      <c r="O8862" s="153" t="s">
        <v>1953</v>
      </c>
    </row>
    <row r="8863" spans="11:15">
      <c r="K8863" s="153" t="s">
        <v>1674</v>
      </c>
      <c r="O8863" s="153" t="s">
        <v>1954</v>
      </c>
    </row>
    <row r="8864" spans="11:15">
      <c r="K8864" s="153" t="s">
        <v>1674</v>
      </c>
      <c r="O8864" s="153" t="s">
        <v>207</v>
      </c>
    </row>
    <row r="8865" spans="11:15">
      <c r="K8865" s="153" t="s">
        <v>1674</v>
      </c>
      <c r="O8865" s="153" t="s">
        <v>209</v>
      </c>
    </row>
    <row r="8866" spans="11:15">
      <c r="K8866" s="153" t="s">
        <v>1674</v>
      </c>
      <c r="O8866" s="153" t="s">
        <v>212</v>
      </c>
    </row>
    <row r="8867" spans="11:15">
      <c r="K8867" s="153" t="s">
        <v>1674</v>
      </c>
      <c r="O8867" s="153" t="s">
        <v>1955</v>
      </c>
    </row>
    <row r="8868" spans="11:15">
      <c r="K8868" s="153" t="s">
        <v>1674</v>
      </c>
      <c r="O8868" s="153" t="s">
        <v>1956</v>
      </c>
    </row>
    <row r="8869" spans="11:15">
      <c r="K8869" s="153" t="s">
        <v>1674</v>
      </c>
      <c r="O8869" s="153" t="s">
        <v>1957</v>
      </c>
    </row>
    <row r="8870" spans="11:15">
      <c r="K8870" s="153" t="s">
        <v>1674</v>
      </c>
      <c r="O8870" s="153" t="s">
        <v>1958</v>
      </c>
    </row>
    <row r="8871" spans="11:15">
      <c r="K8871" s="153" t="s">
        <v>1674</v>
      </c>
      <c r="O8871" s="153" t="s">
        <v>1959</v>
      </c>
    </row>
    <row r="8872" spans="11:15">
      <c r="K8872" s="153" t="s">
        <v>1674</v>
      </c>
      <c r="O8872" s="153" t="s">
        <v>1960</v>
      </c>
    </row>
    <row r="8873" spans="11:15">
      <c r="K8873" s="153" t="s">
        <v>1674</v>
      </c>
      <c r="O8873" s="153" t="s">
        <v>1961</v>
      </c>
    </row>
    <row r="8874" spans="11:15">
      <c r="K8874" s="153" t="s">
        <v>1674</v>
      </c>
      <c r="O8874" s="153" t="s">
        <v>1962</v>
      </c>
    </row>
    <row r="8875" spans="11:15">
      <c r="K8875" s="153" t="s">
        <v>1674</v>
      </c>
      <c r="O8875" s="153" t="s">
        <v>1963</v>
      </c>
    </row>
    <row r="8876" spans="11:15">
      <c r="K8876" s="153" t="s">
        <v>1674</v>
      </c>
      <c r="O8876" s="153" t="s">
        <v>1964</v>
      </c>
    </row>
    <row r="8877" spans="11:15">
      <c r="K8877" s="153" t="s">
        <v>1674</v>
      </c>
      <c r="O8877" s="153" t="s">
        <v>1965</v>
      </c>
    </row>
    <row r="8878" spans="11:15">
      <c r="K8878" s="153" t="s">
        <v>1674</v>
      </c>
      <c r="O8878" s="153" t="s">
        <v>1966</v>
      </c>
    </row>
    <row r="8879" spans="11:15">
      <c r="K8879" s="153" t="s">
        <v>1674</v>
      </c>
      <c r="O8879" s="153" t="s">
        <v>254</v>
      </c>
    </row>
    <row r="8880" spans="11:15">
      <c r="K8880" s="153" t="s">
        <v>1674</v>
      </c>
      <c r="O8880" s="153" t="s">
        <v>258</v>
      </c>
    </row>
    <row r="8881" spans="11:15">
      <c r="K8881" s="153" t="s">
        <v>1674</v>
      </c>
      <c r="O8881" s="153" t="s">
        <v>1967</v>
      </c>
    </row>
    <row r="8882" spans="11:15">
      <c r="K8882" s="153" t="s">
        <v>1674</v>
      </c>
      <c r="O8882" s="153" t="s">
        <v>1968</v>
      </c>
    </row>
    <row r="8883" spans="11:15">
      <c r="K8883" s="153" t="s">
        <v>1674</v>
      </c>
      <c r="O8883" s="153" t="s">
        <v>1969</v>
      </c>
    </row>
    <row r="8884" spans="11:15">
      <c r="K8884" s="153" t="s">
        <v>1674</v>
      </c>
      <c r="O8884" s="153" t="s">
        <v>273</v>
      </c>
    </row>
    <row r="8885" spans="11:15">
      <c r="K8885" s="153" t="s">
        <v>1674</v>
      </c>
      <c r="O8885" s="153" t="s">
        <v>276</v>
      </c>
    </row>
    <row r="8886" spans="11:15">
      <c r="K8886" s="153" t="s">
        <v>1674</v>
      </c>
      <c r="O8886" s="153" t="s">
        <v>280</v>
      </c>
    </row>
    <row r="8887" spans="11:15">
      <c r="K8887" s="153" t="s">
        <v>1674</v>
      </c>
      <c r="O8887" s="153" t="s">
        <v>1970</v>
      </c>
    </row>
    <row r="8888" spans="11:15">
      <c r="K8888" s="153" t="s">
        <v>1674</v>
      </c>
      <c r="O8888" s="153" t="s">
        <v>1971</v>
      </c>
    </row>
    <row r="8889" spans="11:15">
      <c r="K8889" s="153" t="s">
        <v>1674</v>
      </c>
      <c r="O8889" s="153" t="s">
        <v>1972</v>
      </c>
    </row>
    <row r="8890" spans="11:15">
      <c r="K8890" s="153" t="s">
        <v>1674</v>
      </c>
      <c r="O8890" s="153" t="s">
        <v>1973</v>
      </c>
    </row>
    <row r="8891" spans="11:15">
      <c r="K8891" s="153" t="s">
        <v>1674</v>
      </c>
      <c r="O8891" s="153" t="s">
        <v>1974</v>
      </c>
    </row>
    <row r="8892" spans="11:15">
      <c r="K8892" s="153" t="s">
        <v>1674</v>
      </c>
      <c r="O8892" s="153" t="s">
        <v>1975</v>
      </c>
    </row>
    <row r="8893" spans="11:15">
      <c r="K8893" s="153" t="s">
        <v>1674</v>
      </c>
      <c r="O8893" s="153" t="s">
        <v>1976</v>
      </c>
    </row>
    <row r="8894" spans="11:15">
      <c r="K8894" s="153" t="s">
        <v>1674</v>
      </c>
      <c r="O8894" s="153" t="s">
        <v>1977</v>
      </c>
    </row>
    <row r="8895" spans="11:15">
      <c r="K8895" s="153" t="s">
        <v>1674</v>
      </c>
      <c r="O8895" s="153" t="s">
        <v>1978</v>
      </c>
    </row>
    <row r="8896" spans="11:15">
      <c r="K8896" s="153" t="s">
        <v>1674</v>
      </c>
      <c r="O8896" s="153" t="s">
        <v>1979</v>
      </c>
    </row>
    <row r="8897" spans="11:15">
      <c r="K8897" s="153" t="s">
        <v>1674</v>
      </c>
      <c r="O8897" s="153" t="s">
        <v>1980</v>
      </c>
    </row>
    <row r="8898" spans="11:15">
      <c r="K8898" s="153" t="s">
        <v>1674</v>
      </c>
      <c r="O8898" s="153" t="s">
        <v>1981</v>
      </c>
    </row>
    <row r="8899" spans="11:15">
      <c r="K8899" s="153" t="s">
        <v>1674</v>
      </c>
      <c r="O8899" s="153" t="s">
        <v>1982</v>
      </c>
    </row>
    <row r="8900" spans="11:15">
      <c r="K8900" s="153" t="s">
        <v>1674</v>
      </c>
      <c r="O8900" s="153" t="s">
        <v>1983</v>
      </c>
    </row>
    <row r="8901" spans="11:15">
      <c r="K8901" s="153" t="s">
        <v>1674</v>
      </c>
      <c r="O8901" s="153" t="s">
        <v>333</v>
      </c>
    </row>
    <row r="8902" spans="11:15">
      <c r="K8902" s="153" t="s">
        <v>1674</v>
      </c>
      <c r="O8902" s="153" t="s">
        <v>337</v>
      </c>
    </row>
    <row r="8903" spans="11:15">
      <c r="K8903" s="153" t="s">
        <v>1674</v>
      </c>
      <c r="O8903" s="153" t="s">
        <v>1984</v>
      </c>
    </row>
    <row r="8904" spans="11:15">
      <c r="K8904" s="153" t="s">
        <v>1674</v>
      </c>
      <c r="O8904" s="153" t="s">
        <v>1985</v>
      </c>
    </row>
    <row r="8905" spans="11:15">
      <c r="K8905" s="153" t="s">
        <v>1674</v>
      </c>
      <c r="O8905" s="153" t="s">
        <v>1986</v>
      </c>
    </row>
    <row r="8906" spans="11:15">
      <c r="K8906" s="153" t="s">
        <v>1674</v>
      </c>
      <c r="O8906" s="153" t="s">
        <v>351</v>
      </c>
    </row>
    <row r="8907" spans="11:15">
      <c r="K8907" s="153" t="s">
        <v>1674</v>
      </c>
      <c r="O8907" s="153" t="s">
        <v>354</v>
      </c>
    </row>
    <row r="8908" spans="11:15">
      <c r="K8908" s="153" t="s">
        <v>1674</v>
      </c>
      <c r="O8908" s="153" t="s">
        <v>358</v>
      </c>
    </row>
    <row r="8909" spans="11:15">
      <c r="K8909" s="153" t="s">
        <v>1674</v>
      </c>
      <c r="O8909" s="153" t="s">
        <v>1987</v>
      </c>
    </row>
    <row r="8910" spans="11:15">
      <c r="K8910" s="153" t="s">
        <v>1674</v>
      </c>
      <c r="O8910" s="153" t="s">
        <v>1988</v>
      </c>
    </row>
    <row r="8911" spans="11:15">
      <c r="K8911" s="153" t="s">
        <v>1674</v>
      </c>
      <c r="O8911" s="153" t="s">
        <v>1989</v>
      </c>
    </row>
    <row r="8912" spans="11:15">
      <c r="K8912" s="153" t="s">
        <v>1674</v>
      </c>
      <c r="O8912" s="153" t="s">
        <v>1990</v>
      </c>
    </row>
    <row r="8913" spans="11:15">
      <c r="K8913" s="153" t="s">
        <v>1674</v>
      </c>
      <c r="O8913" s="153" t="s">
        <v>375</v>
      </c>
    </row>
    <row r="8914" spans="11:15">
      <c r="K8914" s="153" t="s">
        <v>1674</v>
      </c>
      <c r="O8914" s="153" t="s">
        <v>378</v>
      </c>
    </row>
    <row r="8915" spans="11:15">
      <c r="K8915" s="153" t="s">
        <v>1674</v>
      </c>
      <c r="O8915" s="153" t="s">
        <v>381</v>
      </c>
    </row>
    <row r="8916" spans="11:15">
      <c r="K8916" s="153" t="s">
        <v>1674</v>
      </c>
      <c r="O8916" s="153" t="s">
        <v>384</v>
      </c>
    </row>
    <row r="8917" spans="11:15">
      <c r="K8917" s="153" t="s">
        <v>1674</v>
      </c>
      <c r="O8917" s="153" t="s">
        <v>385</v>
      </c>
    </row>
    <row r="8918" spans="11:15">
      <c r="K8918" s="153" t="s">
        <v>1674</v>
      </c>
      <c r="O8918" s="153" t="s">
        <v>388</v>
      </c>
    </row>
    <row r="8919" spans="11:15">
      <c r="K8919" s="153" t="s">
        <v>1674</v>
      </c>
      <c r="O8919" s="153" t="s">
        <v>391</v>
      </c>
    </row>
    <row r="8920" spans="11:15">
      <c r="K8920" s="153" t="s">
        <v>1674</v>
      </c>
      <c r="O8920" s="153" t="s">
        <v>394</v>
      </c>
    </row>
    <row r="8921" spans="11:15">
      <c r="K8921" s="153" t="s">
        <v>1674</v>
      </c>
      <c r="O8921" s="153" t="s">
        <v>397</v>
      </c>
    </row>
    <row r="8922" spans="11:15">
      <c r="K8922" s="153" t="s">
        <v>1674</v>
      </c>
      <c r="O8922" s="153" t="s">
        <v>400</v>
      </c>
    </row>
    <row r="8923" spans="11:15">
      <c r="K8923" s="153" t="s">
        <v>1674</v>
      </c>
      <c r="O8923" s="153" t="s">
        <v>403</v>
      </c>
    </row>
    <row r="8924" spans="11:15">
      <c r="K8924" s="153" t="s">
        <v>1674</v>
      </c>
      <c r="O8924" s="153" t="s">
        <v>404</v>
      </c>
    </row>
    <row r="8925" spans="11:15">
      <c r="K8925" s="153" t="s">
        <v>1674</v>
      </c>
      <c r="O8925" s="153" t="s">
        <v>407</v>
      </c>
    </row>
    <row r="8926" spans="11:15">
      <c r="K8926" s="153" t="s">
        <v>1674</v>
      </c>
      <c r="O8926" s="153" t="s">
        <v>409</v>
      </c>
    </row>
    <row r="8927" spans="11:15">
      <c r="K8927" s="153" t="s">
        <v>1674</v>
      </c>
      <c r="O8927" s="153" t="s">
        <v>412</v>
      </c>
    </row>
    <row r="8928" spans="11:15">
      <c r="K8928" s="153" t="s">
        <v>1674</v>
      </c>
      <c r="O8928" s="153" t="s">
        <v>413</v>
      </c>
    </row>
    <row r="8929" spans="11:15">
      <c r="K8929" s="153" t="s">
        <v>1674</v>
      </c>
      <c r="O8929" s="153" t="s">
        <v>416</v>
      </c>
    </row>
    <row r="8930" spans="11:15">
      <c r="K8930" s="153" t="s">
        <v>1674</v>
      </c>
      <c r="O8930" s="153" t="s">
        <v>419</v>
      </c>
    </row>
    <row r="8931" spans="11:15">
      <c r="K8931" s="153" t="s">
        <v>1674</v>
      </c>
      <c r="O8931" s="153" t="s">
        <v>422</v>
      </c>
    </row>
    <row r="8932" spans="11:15">
      <c r="K8932" s="153" t="s">
        <v>1674</v>
      </c>
      <c r="O8932" s="153" t="s">
        <v>425</v>
      </c>
    </row>
    <row r="8933" spans="11:15">
      <c r="K8933" s="153" t="s">
        <v>1674</v>
      </c>
      <c r="O8933" s="153" t="s">
        <v>428</v>
      </c>
    </row>
    <row r="8934" spans="11:15">
      <c r="K8934" s="153" t="s">
        <v>1674</v>
      </c>
      <c r="O8934" s="153" t="s">
        <v>431</v>
      </c>
    </row>
    <row r="8935" spans="11:15">
      <c r="K8935" s="153" t="s">
        <v>1674</v>
      </c>
      <c r="O8935" s="153" t="s">
        <v>432</v>
      </c>
    </row>
    <row r="8936" spans="11:15">
      <c r="K8936" s="153" t="s">
        <v>1674</v>
      </c>
      <c r="O8936" s="153" t="s">
        <v>435</v>
      </c>
    </row>
    <row r="8937" spans="11:15">
      <c r="K8937" s="153" t="s">
        <v>1674</v>
      </c>
      <c r="O8937" s="153" t="s">
        <v>438</v>
      </c>
    </row>
    <row r="8938" spans="11:15">
      <c r="K8938" s="153" t="s">
        <v>1674</v>
      </c>
      <c r="O8938" s="153" t="s">
        <v>441</v>
      </c>
    </row>
    <row r="8939" spans="11:15">
      <c r="K8939" s="153" t="s">
        <v>1674</v>
      </c>
      <c r="O8939" s="153" t="s">
        <v>444</v>
      </c>
    </row>
    <row r="8940" spans="11:15">
      <c r="K8940" s="153" t="s">
        <v>1674</v>
      </c>
      <c r="O8940" s="153" t="s">
        <v>447</v>
      </c>
    </row>
    <row r="8941" spans="11:15">
      <c r="K8941" s="153" t="s">
        <v>1674</v>
      </c>
      <c r="O8941" s="153" t="s">
        <v>450</v>
      </c>
    </row>
    <row r="8942" spans="11:15">
      <c r="K8942" s="153" t="s">
        <v>1674</v>
      </c>
      <c r="O8942" s="153" t="s">
        <v>451</v>
      </c>
    </row>
    <row r="8943" spans="11:15">
      <c r="K8943" s="153" t="s">
        <v>1674</v>
      </c>
      <c r="O8943" s="153" t="s">
        <v>454</v>
      </c>
    </row>
    <row r="8944" spans="11:15">
      <c r="K8944" s="153" t="s">
        <v>1674</v>
      </c>
      <c r="O8944" s="153" t="s">
        <v>457</v>
      </c>
    </row>
    <row r="8945" spans="10:15">
      <c r="K8945" s="153" t="s">
        <v>1674</v>
      </c>
      <c r="O8945" s="153" t="s">
        <v>460</v>
      </c>
    </row>
    <row r="8946" spans="10:15">
      <c r="K8946" s="153" t="s">
        <v>1674</v>
      </c>
      <c r="O8946" s="153" t="s">
        <v>461</v>
      </c>
    </row>
    <row r="8947" spans="10:15">
      <c r="K8947" s="153" t="s">
        <v>1674</v>
      </c>
      <c r="O8947" s="153" t="s">
        <v>464</v>
      </c>
    </row>
    <row r="8948" spans="10:15">
      <c r="J8948" s="576"/>
      <c r="K8948" s="153" t="s">
        <v>1674</v>
      </c>
      <c r="O8948" s="153" t="s">
        <v>467</v>
      </c>
    </row>
    <row r="8949" spans="10:15">
      <c r="J8949" s="576"/>
      <c r="K8949" s="153" t="s">
        <v>1674</v>
      </c>
      <c r="O8949" s="153" t="s">
        <v>469</v>
      </c>
    </row>
    <row r="8950" spans="10:15">
      <c r="J8950" s="576"/>
      <c r="K8950" s="153" t="s">
        <v>1674</v>
      </c>
      <c r="O8950" s="153" t="s">
        <v>471</v>
      </c>
    </row>
    <row r="8951" spans="10:15">
      <c r="J8951" s="576"/>
      <c r="K8951" s="153" t="s">
        <v>1674</v>
      </c>
      <c r="O8951" s="153" t="s">
        <v>1285</v>
      </c>
    </row>
    <row r="8952" spans="10:15">
      <c r="J8952" s="576"/>
      <c r="K8952" s="153" t="s">
        <v>1674</v>
      </c>
      <c r="O8952" s="153" t="s">
        <v>474</v>
      </c>
    </row>
    <row r="8953" spans="10:15">
      <c r="J8953" s="576"/>
      <c r="K8953" s="153" t="s">
        <v>1674</v>
      </c>
      <c r="O8953" s="153" t="s">
        <v>475</v>
      </c>
    </row>
    <row r="8954" spans="10:15">
      <c r="J8954" s="576"/>
      <c r="K8954" s="153" t="s">
        <v>1674</v>
      </c>
      <c r="O8954" s="153" t="s">
        <v>477</v>
      </c>
    </row>
    <row r="8955" spans="10:15">
      <c r="J8955" s="576"/>
      <c r="K8955" s="153" t="s">
        <v>1674</v>
      </c>
      <c r="O8955" s="153" t="s">
        <v>479</v>
      </c>
    </row>
    <row r="8956" spans="10:15">
      <c r="J8956" s="576"/>
      <c r="K8956" s="153" t="s">
        <v>1674</v>
      </c>
      <c r="O8956" s="153" t="s">
        <v>481</v>
      </c>
    </row>
    <row r="8957" spans="10:15">
      <c r="J8957" s="576"/>
      <c r="K8957" s="153" t="s">
        <v>1674</v>
      </c>
      <c r="O8957" s="153" t="s">
        <v>483</v>
      </c>
    </row>
    <row r="8958" spans="10:15">
      <c r="J8958" s="576"/>
      <c r="K8958" s="153" t="s">
        <v>1674</v>
      </c>
      <c r="O8958" s="153" t="s">
        <v>485</v>
      </c>
    </row>
    <row r="8959" spans="10:15">
      <c r="J8959" s="576"/>
      <c r="K8959" s="153" t="s">
        <v>1674</v>
      </c>
      <c r="O8959" s="153" t="s">
        <v>487</v>
      </c>
    </row>
    <row r="8960" spans="10:15">
      <c r="J8960" s="576"/>
      <c r="K8960" s="153" t="s">
        <v>1674</v>
      </c>
      <c r="O8960" s="153" t="s">
        <v>488</v>
      </c>
    </row>
    <row r="8961" spans="10:15">
      <c r="J8961" s="576"/>
      <c r="K8961" s="153" t="s">
        <v>1674</v>
      </c>
      <c r="O8961" s="153" t="s">
        <v>490</v>
      </c>
    </row>
    <row r="8962" spans="10:15">
      <c r="J8962" s="576"/>
      <c r="K8962" s="153" t="s">
        <v>1674</v>
      </c>
      <c r="O8962" s="153" t="s">
        <v>492</v>
      </c>
    </row>
    <row r="8963" spans="10:15">
      <c r="J8963" s="576"/>
      <c r="K8963" s="153" t="s">
        <v>1674</v>
      </c>
      <c r="O8963" s="153" t="s">
        <v>494</v>
      </c>
    </row>
    <row r="8964" spans="10:15">
      <c r="K8964" s="153" t="s">
        <v>1674</v>
      </c>
      <c r="O8964" s="153" t="s">
        <v>495</v>
      </c>
    </row>
    <row r="8965" spans="10:15">
      <c r="K8965" s="153" t="s">
        <v>1674</v>
      </c>
      <c r="O8965" s="153" t="s">
        <v>497</v>
      </c>
    </row>
    <row r="8966" spans="10:15">
      <c r="K8966" s="153" t="s">
        <v>1674</v>
      </c>
      <c r="O8966" s="153" t="s">
        <v>499</v>
      </c>
    </row>
    <row r="8967" spans="10:15">
      <c r="K8967" s="153" t="s">
        <v>1674</v>
      </c>
      <c r="O8967" s="153" t="s">
        <v>502</v>
      </c>
    </row>
    <row r="8968" spans="10:15">
      <c r="K8968" s="153" t="s">
        <v>1674</v>
      </c>
      <c r="O8968" s="153" t="s">
        <v>505</v>
      </c>
    </row>
    <row r="8969" spans="10:15">
      <c r="K8969" s="153" t="s">
        <v>1674</v>
      </c>
      <c r="O8969" s="153" t="s">
        <v>1344</v>
      </c>
    </row>
    <row r="8970" spans="10:15">
      <c r="K8970" s="153" t="s">
        <v>1674</v>
      </c>
      <c r="O8970" s="153" t="s">
        <v>510</v>
      </c>
    </row>
    <row r="8971" spans="10:15">
      <c r="K8971" s="153" t="s">
        <v>1674</v>
      </c>
      <c r="O8971" s="153" t="s">
        <v>511</v>
      </c>
    </row>
    <row r="8972" spans="10:15">
      <c r="K8972" s="153" t="s">
        <v>1674</v>
      </c>
      <c r="O8972" s="153" t="s">
        <v>514</v>
      </c>
    </row>
    <row r="8973" spans="10:15">
      <c r="K8973" s="153" t="s">
        <v>1674</v>
      </c>
      <c r="O8973" s="153" t="s">
        <v>517</v>
      </c>
    </row>
    <row r="8974" spans="10:15">
      <c r="K8974" s="153" t="s">
        <v>1674</v>
      </c>
      <c r="O8974" s="153" t="s">
        <v>520</v>
      </c>
    </row>
    <row r="8975" spans="10:15">
      <c r="K8975" s="153" t="s">
        <v>1674</v>
      </c>
      <c r="O8975" s="153" t="s">
        <v>523</v>
      </c>
    </row>
    <row r="8976" spans="10:15">
      <c r="K8976" s="153" t="s">
        <v>1674</v>
      </c>
      <c r="O8976" s="153" t="s">
        <v>526</v>
      </c>
    </row>
    <row r="8977" spans="11:15">
      <c r="K8977" s="153" t="s">
        <v>1674</v>
      </c>
      <c r="O8977" s="153" t="s">
        <v>529</v>
      </c>
    </row>
    <row r="8978" spans="11:15">
      <c r="K8978" s="153" t="s">
        <v>1674</v>
      </c>
      <c r="O8978" s="153" t="s">
        <v>530</v>
      </c>
    </row>
    <row r="8979" spans="11:15">
      <c r="K8979" s="153" t="s">
        <v>1674</v>
      </c>
      <c r="O8979" s="153" t="s">
        <v>533</v>
      </c>
    </row>
    <row r="8980" spans="11:15">
      <c r="K8980" s="153" t="s">
        <v>1674</v>
      </c>
      <c r="O8980" s="153" t="s">
        <v>534</v>
      </c>
    </row>
    <row r="8981" spans="11:15">
      <c r="K8981" s="153" t="s">
        <v>1674</v>
      </c>
      <c r="O8981" s="153" t="s">
        <v>535</v>
      </c>
    </row>
    <row r="8982" spans="11:15">
      <c r="K8982" s="153" t="s">
        <v>1674</v>
      </c>
      <c r="O8982" s="153" t="s">
        <v>536</v>
      </c>
    </row>
    <row r="8983" spans="11:15">
      <c r="K8983" s="153" t="s">
        <v>1674</v>
      </c>
      <c r="O8983" s="153" t="s">
        <v>539</v>
      </c>
    </row>
    <row r="8984" spans="11:15">
      <c r="K8984" s="153" t="s">
        <v>1674</v>
      </c>
      <c r="O8984" s="153" t="s">
        <v>542</v>
      </c>
    </row>
    <row r="8985" spans="11:15">
      <c r="K8985" s="153" t="s">
        <v>1674</v>
      </c>
      <c r="O8985" s="153" t="s">
        <v>545</v>
      </c>
    </row>
    <row r="8986" spans="11:15">
      <c r="K8986" s="153" t="s">
        <v>1674</v>
      </c>
      <c r="O8986" s="153" t="s">
        <v>548</v>
      </c>
    </row>
    <row r="8987" spans="11:15">
      <c r="K8987" s="153" t="s">
        <v>1674</v>
      </c>
      <c r="O8987" s="153" t="s">
        <v>1374</v>
      </c>
    </row>
    <row r="8988" spans="11:15">
      <c r="K8988" s="153" t="s">
        <v>1674</v>
      </c>
      <c r="O8988" s="153" t="s">
        <v>553</v>
      </c>
    </row>
    <row r="8989" spans="11:15">
      <c r="K8989" s="153" t="s">
        <v>1674</v>
      </c>
      <c r="O8989" s="153" t="s">
        <v>554</v>
      </c>
    </row>
    <row r="8990" spans="11:15">
      <c r="K8990" s="153" t="s">
        <v>1674</v>
      </c>
      <c r="O8990" s="153" t="s">
        <v>557</v>
      </c>
    </row>
    <row r="8991" spans="11:15">
      <c r="K8991" s="153" t="s">
        <v>1674</v>
      </c>
      <c r="O8991" s="153" t="s">
        <v>560</v>
      </c>
    </row>
    <row r="8992" spans="11:15">
      <c r="K8992" s="153" t="s">
        <v>1674</v>
      </c>
      <c r="O8992" s="153" t="s">
        <v>563</v>
      </c>
    </row>
    <row r="8993" spans="11:15">
      <c r="K8993" s="153" t="s">
        <v>1674</v>
      </c>
      <c r="O8993" s="153" t="s">
        <v>566</v>
      </c>
    </row>
    <row r="8994" spans="11:15">
      <c r="K8994" s="153" t="s">
        <v>1674</v>
      </c>
      <c r="O8994" s="153" t="s">
        <v>569</v>
      </c>
    </row>
    <row r="8995" spans="11:15">
      <c r="K8995" s="153" t="s">
        <v>1674</v>
      </c>
      <c r="O8995" s="153" t="s">
        <v>572</v>
      </c>
    </row>
    <row r="8996" spans="11:15">
      <c r="K8996" s="153" t="s">
        <v>1674</v>
      </c>
      <c r="O8996" s="153" t="s">
        <v>573</v>
      </c>
    </row>
    <row r="8997" spans="11:15">
      <c r="K8997" s="153" t="s">
        <v>1674</v>
      </c>
      <c r="O8997" s="153" t="s">
        <v>576</v>
      </c>
    </row>
    <row r="8998" spans="11:15">
      <c r="K8998" s="153" t="s">
        <v>1674</v>
      </c>
      <c r="O8998" s="153" t="s">
        <v>577</v>
      </c>
    </row>
    <row r="8999" spans="11:15">
      <c r="K8999" s="153" t="s">
        <v>1674</v>
      </c>
      <c r="O8999" s="153" t="s">
        <v>578</v>
      </c>
    </row>
    <row r="9000" spans="11:15">
      <c r="K9000" s="153" t="s">
        <v>1674</v>
      </c>
      <c r="O9000" s="153" t="s">
        <v>579</v>
      </c>
    </row>
    <row r="9001" spans="11:15">
      <c r="K9001" s="153" t="s">
        <v>1674</v>
      </c>
      <c r="O9001" s="153" t="s">
        <v>582</v>
      </c>
    </row>
    <row r="9002" spans="11:15">
      <c r="K9002" s="153" t="s">
        <v>1674</v>
      </c>
      <c r="O9002" s="153" t="s">
        <v>585</v>
      </c>
    </row>
    <row r="9003" spans="11:15">
      <c r="K9003" s="153" t="s">
        <v>1674</v>
      </c>
      <c r="O9003" s="153" t="s">
        <v>588</v>
      </c>
    </row>
    <row r="9004" spans="11:15">
      <c r="K9004" s="153" t="s">
        <v>1674</v>
      </c>
      <c r="O9004" s="153" t="s">
        <v>591</v>
      </c>
    </row>
    <row r="9005" spans="11:15">
      <c r="K9005" s="153" t="s">
        <v>1674</v>
      </c>
      <c r="O9005" s="153" t="s">
        <v>1430</v>
      </c>
    </row>
    <row r="9006" spans="11:15">
      <c r="K9006" s="153" t="s">
        <v>1674</v>
      </c>
      <c r="O9006" s="153" t="s">
        <v>596</v>
      </c>
    </row>
    <row r="9007" spans="11:15">
      <c r="K9007" s="153" t="s">
        <v>1674</v>
      </c>
      <c r="O9007" s="153" t="s">
        <v>597</v>
      </c>
    </row>
    <row r="9008" spans="11:15">
      <c r="K9008" s="153" t="s">
        <v>1674</v>
      </c>
      <c r="O9008" s="153" t="s">
        <v>600</v>
      </c>
    </row>
    <row r="9009" spans="11:15">
      <c r="K9009" s="153" t="s">
        <v>1674</v>
      </c>
      <c r="O9009" s="153" t="s">
        <v>603</v>
      </c>
    </row>
    <row r="9010" spans="11:15">
      <c r="K9010" s="153" t="s">
        <v>1674</v>
      </c>
      <c r="O9010" s="153" t="s">
        <v>606</v>
      </c>
    </row>
    <row r="9011" spans="11:15">
      <c r="K9011" s="153" t="s">
        <v>1674</v>
      </c>
      <c r="O9011" s="153" t="s">
        <v>609</v>
      </c>
    </row>
    <row r="9012" spans="11:15">
      <c r="K9012" s="153" t="s">
        <v>1674</v>
      </c>
      <c r="O9012" s="153" t="s">
        <v>612</v>
      </c>
    </row>
    <row r="9013" spans="11:15">
      <c r="K9013" s="153" t="s">
        <v>1674</v>
      </c>
      <c r="O9013" s="153" t="s">
        <v>615</v>
      </c>
    </row>
    <row r="9014" spans="11:15">
      <c r="K9014" s="153" t="s">
        <v>1674</v>
      </c>
      <c r="O9014" s="153" t="s">
        <v>616</v>
      </c>
    </row>
    <row r="9015" spans="11:15">
      <c r="K9015" s="153" t="s">
        <v>1674</v>
      </c>
      <c r="O9015" s="153" t="s">
        <v>619</v>
      </c>
    </row>
    <row r="9016" spans="11:15">
      <c r="K9016" s="153" t="s">
        <v>1674</v>
      </c>
      <c r="O9016" s="153" t="s">
        <v>620</v>
      </c>
    </row>
    <row r="9017" spans="11:15">
      <c r="K9017" s="153" t="s">
        <v>1674</v>
      </c>
      <c r="O9017" s="153" t="s">
        <v>622</v>
      </c>
    </row>
    <row r="9018" spans="11:15">
      <c r="K9018" s="153" t="s">
        <v>1674</v>
      </c>
      <c r="O9018" s="153" t="s">
        <v>623</v>
      </c>
    </row>
    <row r="9019" spans="11:15">
      <c r="K9019" s="153" t="s">
        <v>1674</v>
      </c>
      <c r="O9019" s="153" t="s">
        <v>626</v>
      </c>
    </row>
    <row r="9020" spans="11:15">
      <c r="K9020" s="153" t="s">
        <v>1674</v>
      </c>
      <c r="O9020" s="153" t="s">
        <v>629</v>
      </c>
    </row>
    <row r="9021" spans="11:15">
      <c r="K9021" s="153" t="s">
        <v>1674</v>
      </c>
      <c r="O9021" s="153" t="s">
        <v>632</v>
      </c>
    </row>
    <row r="9022" spans="11:15">
      <c r="K9022" s="153" t="s">
        <v>1674</v>
      </c>
      <c r="O9022" s="153" t="s">
        <v>635</v>
      </c>
    </row>
    <row r="9023" spans="11:15">
      <c r="K9023" s="153" t="s">
        <v>1674</v>
      </c>
      <c r="O9023" s="153" t="s">
        <v>638</v>
      </c>
    </row>
    <row r="9024" spans="11:15">
      <c r="K9024" s="153" t="s">
        <v>1674</v>
      </c>
      <c r="O9024" s="153" t="s">
        <v>641</v>
      </c>
    </row>
    <row r="9025" spans="11:15">
      <c r="K9025" s="153" t="s">
        <v>1674</v>
      </c>
      <c r="O9025" s="153" t="s">
        <v>642</v>
      </c>
    </row>
    <row r="9026" spans="11:15">
      <c r="K9026" s="153" t="s">
        <v>1674</v>
      </c>
      <c r="O9026" s="153" t="s">
        <v>645</v>
      </c>
    </row>
    <row r="9027" spans="11:15">
      <c r="K9027" s="153" t="s">
        <v>1674</v>
      </c>
      <c r="O9027" s="153" t="s">
        <v>648</v>
      </c>
    </row>
    <row r="9028" spans="11:15">
      <c r="K9028" s="153" t="s">
        <v>1674</v>
      </c>
      <c r="O9028" s="153" t="s">
        <v>651</v>
      </c>
    </row>
    <row r="9029" spans="11:15">
      <c r="K9029" s="153" t="s">
        <v>1674</v>
      </c>
      <c r="O9029" s="153" t="s">
        <v>654</v>
      </c>
    </row>
    <row r="9030" spans="11:15">
      <c r="K9030" s="153" t="s">
        <v>1674</v>
      </c>
      <c r="O9030" s="153" t="s">
        <v>657</v>
      </c>
    </row>
    <row r="9031" spans="11:15">
      <c r="K9031" s="153" t="s">
        <v>1674</v>
      </c>
      <c r="O9031" s="153" t="s">
        <v>660</v>
      </c>
    </row>
    <row r="9032" spans="11:15">
      <c r="K9032" s="153" t="s">
        <v>1674</v>
      </c>
      <c r="O9032" s="153" t="s">
        <v>661</v>
      </c>
    </row>
    <row r="9033" spans="11:15">
      <c r="K9033" s="153" t="s">
        <v>1674</v>
      </c>
      <c r="O9033" s="153" t="s">
        <v>664</v>
      </c>
    </row>
    <row r="9034" spans="11:15">
      <c r="K9034" s="153" t="s">
        <v>1674</v>
      </c>
      <c r="O9034" s="153" t="s">
        <v>667</v>
      </c>
    </row>
    <row r="9035" spans="11:15">
      <c r="K9035" s="153" t="s">
        <v>1674</v>
      </c>
      <c r="O9035" s="153" t="s">
        <v>668</v>
      </c>
    </row>
    <row r="9036" spans="11:15">
      <c r="K9036" s="153" t="s">
        <v>1674</v>
      </c>
      <c r="O9036" s="153" t="s">
        <v>671</v>
      </c>
    </row>
    <row r="9037" spans="11:15">
      <c r="K9037" s="153" t="s">
        <v>1674</v>
      </c>
      <c r="O9037" s="153" t="s">
        <v>672</v>
      </c>
    </row>
    <row r="9038" spans="11:15">
      <c r="K9038" s="153" t="s">
        <v>1674</v>
      </c>
      <c r="O9038" s="153" t="s">
        <v>673</v>
      </c>
    </row>
    <row r="9039" spans="11:15">
      <c r="K9039" s="153" t="s">
        <v>1674</v>
      </c>
      <c r="O9039" s="153" t="s">
        <v>676</v>
      </c>
    </row>
    <row r="9040" spans="11:15">
      <c r="K9040" s="153" t="s">
        <v>1674</v>
      </c>
      <c r="O9040" s="153" t="s">
        <v>679</v>
      </c>
    </row>
    <row r="9041" spans="11:15">
      <c r="K9041" s="153" t="s">
        <v>1674</v>
      </c>
      <c r="O9041" s="153" t="s">
        <v>682</v>
      </c>
    </row>
    <row r="9042" spans="11:15">
      <c r="K9042" s="153" t="s">
        <v>1674</v>
      </c>
      <c r="O9042" s="153" t="s">
        <v>685</v>
      </c>
    </row>
    <row r="9043" spans="11:15">
      <c r="K9043" s="153" t="s">
        <v>1674</v>
      </c>
      <c r="O9043" s="153" t="s">
        <v>688</v>
      </c>
    </row>
    <row r="9044" spans="11:15">
      <c r="K9044" s="153" t="s">
        <v>1674</v>
      </c>
      <c r="O9044" s="153" t="s">
        <v>691</v>
      </c>
    </row>
    <row r="9045" spans="11:15">
      <c r="K9045" s="153" t="s">
        <v>1674</v>
      </c>
      <c r="O9045" s="153" t="s">
        <v>692</v>
      </c>
    </row>
    <row r="9046" spans="11:15">
      <c r="K9046" s="153" t="s">
        <v>1674</v>
      </c>
      <c r="O9046" s="153" t="s">
        <v>695</v>
      </c>
    </row>
    <row r="9047" spans="11:15">
      <c r="K9047" s="153" t="s">
        <v>1674</v>
      </c>
      <c r="O9047" s="153" t="s">
        <v>698</v>
      </c>
    </row>
    <row r="9048" spans="11:15">
      <c r="K9048" s="153" t="s">
        <v>1674</v>
      </c>
      <c r="O9048" s="153" t="s">
        <v>701</v>
      </c>
    </row>
    <row r="9049" spans="11:15">
      <c r="K9049" s="153" t="s">
        <v>1674</v>
      </c>
      <c r="O9049" s="153" t="s">
        <v>704</v>
      </c>
    </row>
    <row r="9050" spans="11:15">
      <c r="K9050" s="153" t="s">
        <v>1674</v>
      </c>
      <c r="O9050" s="153" t="s">
        <v>707</v>
      </c>
    </row>
    <row r="9051" spans="11:15">
      <c r="K9051" s="153" t="s">
        <v>1674</v>
      </c>
      <c r="O9051" s="153" t="s">
        <v>710</v>
      </c>
    </row>
    <row r="9052" spans="11:15">
      <c r="K9052" s="153" t="s">
        <v>1674</v>
      </c>
      <c r="O9052" s="153" t="s">
        <v>711</v>
      </c>
    </row>
    <row r="9053" spans="11:15">
      <c r="K9053" s="153" t="s">
        <v>1674</v>
      </c>
      <c r="O9053" s="153" t="s">
        <v>714</v>
      </c>
    </row>
    <row r="9054" spans="11:15">
      <c r="K9054" s="153" t="s">
        <v>1674</v>
      </c>
      <c r="O9054" s="153" t="s">
        <v>717</v>
      </c>
    </row>
    <row r="9055" spans="11:15">
      <c r="K9055" s="153" t="s">
        <v>1674</v>
      </c>
      <c r="O9055" s="153" t="s">
        <v>718</v>
      </c>
    </row>
    <row r="9056" spans="11:15">
      <c r="K9056" s="153" t="s">
        <v>1674</v>
      </c>
      <c r="O9056" s="153" t="s">
        <v>721</v>
      </c>
    </row>
    <row r="9057" spans="11:15">
      <c r="K9057" s="153" t="s">
        <v>1674</v>
      </c>
      <c r="O9057" s="153" t="s">
        <v>722</v>
      </c>
    </row>
    <row r="9058" spans="11:15">
      <c r="K9058" s="153" t="s">
        <v>1674</v>
      </c>
      <c r="O9058" s="153" t="s">
        <v>723</v>
      </c>
    </row>
    <row r="9059" spans="11:15">
      <c r="K9059" s="153" t="s">
        <v>1674</v>
      </c>
      <c r="O9059" s="153" t="s">
        <v>726</v>
      </c>
    </row>
    <row r="9060" spans="11:15">
      <c r="K9060" s="153" t="s">
        <v>1674</v>
      </c>
      <c r="O9060" s="153" t="s">
        <v>729</v>
      </c>
    </row>
    <row r="9061" spans="11:15">
      <c r="K9061" s="153" t="s">
        <v>1674</v>
      </c>
      <c r="O9061" s="153" t="s">
        <v>732</v>
      </c>
    </row>
    <row r="9062" spans="11:15">
      <c r="K9062" s="153" t="s">
        <v>1674</v>
      </c>
      <c r="O9062" s="153" t="s">
        <v>735</v>
      </c>
    </row>
    <row r="9063" spans="11:15">
      <c r="K9063" s="153" t="s">
        <v>1674</v>
      </c>
      <c r="O9063" s="153" t="s">
        <v>738</v>
      </c>
    </row>
    <row r="9064" spans="11:15">
      <c r="K9064" s="153" t="s">
        <v>1674</v>
      </c>
      <c r="O9064" s="153" t="s">
        <v>741</v>
      </c>
    </row>
    <row r="9065" spans="11:15">
      <c r="K9065" s="153" t="s">
        <v>1674</v>
      </c>
      <c r="O9065" s="153" t="s">
        <v>742</v>
      </c>
    </row>
    <row r="9066" spans="11:15">
      <c r="K9066" s="153" t="s">
        <v>1674</v>
      </c>
      <c r="O9066" s="153" t="s">
        <v>745</v>
      </c>
    </row>
    <row r="9067" spans="11:15">
      <c r="K9067" s="153" t="s">
        <v>1674</v>
      </c>
      <c r="O9067" s="153" t="s">
        <v>748</v>
      </c>
    </row>
    <row r="9068" spans="11:15">
      <c r="K9068" s="153" t="s">
        <v>1674</v>
      </c>
      <c r="O9068" s="153" t="s">
        <v>751</v>
      </c>
    </row>
    <row r="9069" spans="11:15">
      <c r="K9069" s="153" t="s">
        <v>1674</v>
      </c>
      <c r="O9069" s="153" t="s">
        <v>754</v>
      </c>
    </row>
    <row r="9070" spans="11:15">
      <c r="K9070" s="153" t="s">
        <v>1674</v>
      </c>
      <c r="O9070" s="153" t="s">
        <v>757</v>
      </c>
    </row>
    <row r="9071" spans="11:15">
      <c r="K9071" s="153" t="s">
        <v>1674</v>
      </c>
      <c r="O9071" s="153" t="s">
        <v>0</v>
      </c>
    </row>
    <row r="9072" spans="11:15">
      <c r="K9072" s="153" t="s">
        <v>1674</v>
      </c>
      <c r="O9072" s="153" t="s">
        <v>1</v>
      </c>
    </row>
    <row r="9073" spans="11:15">
      <c r="K9073" s="153" t="s">
        <v>1674</v>
      </c>
      <c r="O9073" s="153" t="s">
        <v>4</v>
      </c>
    </row>
    <row r="9074" spans="11:15">
      <c r="K9074" s="153" t="s">
        <v>1674</v>
      </c>
      <c r="O9074" s="153" t="s">
        <v>7</v>
      </c>
    </row>
    <row r="9075" spans="11:15">
      <c r="K9075" s="153" t="s">
        <v>1674</v>
      </c>
      <c r="O9075" s="153" t="s">
        <v>8</v>
      </c>
    </row>
    <row r="9076" spans="11:15">
      <c r="K9076" s="153" t="s">
        <v>1674</v>
      </c>
      <c r="O9076" s="153" t="s">
        <v>11</v>
      </c>
    </row>
    <row r="9077" spans="11:15">
      <c r="K9077" s="153" t="s">
        <v>1674</v>
      </c>
      <c r="O9077" s="153" t="s">
        <v>12</v>
      </c>
    </row>
    <row r="9078" spans="11:15">
      <c r="K9078" s="153" t="s">
        <v>1674</v>
      </c>
      <c r="O9078" s="153" t="s">
        <v>13</v>
      </c>
    </row>
    <row r="9079" spans="11:15">
      <c r="K9079" s="153" t="s">
        <v>1674</v>
      </c>
      <c r="O9079" s="153" t="s">
        <v>16</v>
      </c>
    </row>
    <row r="9080" spans="11:15">
      <c r="K9080" s="153" t="s">
        <v>1674</v>
      </c>
      <c r="O9080" s="153" t="s">
        <v>19</v>
      </c>
    </row>
    <row r="9081" spans="11:15">
      <c r="K9081" s="153" t="s">
        <v>1674</v>
      </c>
      <c r="O9081" s="153" t="s">
        <v>20</v>
      </c>
    </row>
    <row r="9082" spans="11:15">
      <c r="K9082" s="153" t="s">
        <v>1674</v>
      </c>
      <c r="O9082" s="153" t="s">
        <v>23</v>
      </c>
    </row>
    <row r="9083" spans="11:15">
      <c r="K9083" s="153" t="s">
        <v>1674</v>
      </c>
      <c r="O9083" s="153" t="s">
        <v>25</v>
      </c>
    </row>
    <row r="9084" spans="11:15">
      <c r="K9084" s="153" t="s">
        <v>1674</v>
      </c>
      <c r="O9084" s="153" t="s">
        <v>27</v>
      </c>
    </row>
    <row r="9085" spans="11:15">
      <c r="K9085" s="153" t="s">
        <v>1674</v>
      </c>
      <c r="O9085" s="153" t="s">
        <v>29</v>
      </c>
    </row>
    <row r="9086" spans="11:15">
      <c r="K9086" s="153" t="s">
        <v>1674</v>
      </c>
      <c r="O9086" s="153" t="s">
        <v>31</v>
      </c>
    </row>
    <row r="9087" spans="11:15">
      <c r="K9087" s="153" t="s">
        <v>1674</v>
      </c>
      <c r="O9087" s="153" t="s">
        <v>32</v>
      </c>
    </row>
    <row r="9088" spans="11:15">
      <c r="K9088" s="153" t="s">
        <v>1674</v>
      </c>
      <c r="O9088" s="153" t="s">
        <v>34</v>
      </c>
    </row>
    <row r="9089" spans="11:15">
      <c r="K9089" s="153" t="s">
        <v>1674</v>
      </c>
      <c r="O9089" s="153" t="s">
        <v>36</v>
      </c>
    </row>
    <row r="9090" spans="11:15">
      <c r="K9090" s="153" t="s">
        <v>1674</v>
      </c>
      <c r="O9090" s="153" t="s">
        <v>38</v>
      </c>
    </row>
    <row r="9091" spans="11:15">
      <c r="K9091" s="153" t="s">
        <v>1674</v>
      </c>
      <c r="O9091" s="153" t="s">
        <v>40</v>
      </c>
    </row>
    <row r="9092" spans="11:15">
      <c r="K9092" s="153" t="s">
        <v>1674</v>
      </c>
      <c r="O9092" s="153" t="s">
        <v>42</v>
      </c>
    </row>
    <row r="9093" spans="11:15">
      <c r="K9093" s="153" t="s">
        <v>1674</v>
      </c>
      <c r="O9093" s="153" t="s">
        <v>44</v>
      </c>
    </row>
    <row r="9094" spans="11:15">
      <c r="K9094" s="153" t="s">
        <v>1674</v>
      </c>
      <c r="O9094" s="153" t="s">
        <v>45</v>
      </c>
    </row>
    <row r="9095" spans="11:15">
      <c r="K9095" s="153" t="s">
        <v>1674</v>
      </c>
      <c r="O9095" s="153" t="s">
        <v>47</v>
      </c>
    </row>
    <row r="9096" spans="11:15">
      <c r="K9096" s="153" t="s">
        <v>1674</v>
      </c>
      <c r="O9096" s="153" t="s">
        <v>49</v>
      </c>
    </row>
    <row r="9097" spans="11:15">
      <c r="K9097" s="153" t="s">
        <v>1674</v>
      </c>
      <c r="O9097" s="153" t="s">
        <v>51</v>
      </c>
    </row>
    <row r="9098" spans="11:15">
      <c r="K9098" s="153" t="s">
        <v>1674</v>
      </c>
      <c r="O9098" s="153" t="s">
        <v>53</v>
      </c>
    </row>
    <row r="9099" spans="11:15">
      <c r="K9099" s="153" t="s">
        <v>1674</v>
      </c>
      <c r="O9099" s="153" t="s">
        <v>55</v>
      </c>
    </row>
    <row r="9100" spans="11:15">
      <c r="K9100" s="153" t="s">
        <v>1674</v>
      </c>
      <c r="O9100" s="153" t="s">
        <v>56</v>
      </c>
    </row>
    <row r="9101" spans="11:15">
      <c r="K9101" s="153" t="s">
        <v>1674</v>
      </c>
      <c r="O9101" s="153" t="s">
        <v>58</v>
      </c>
    </row>
    <row r="9102" spans="11:15">
      <c r="K9102" s="153" t="s">
        <v>1674</v>
      </c>
      <c r="O9102" s="153" t="s">
        <v>60</v>
      </c>
    </row>
    <row r="9103" spans="11:15">
      <c r="O9103" s="153" t="s">
        <v>812</v>
      </c>
    </row>
    <row r="9104" spans="11:15">
      <c r="O9104" s="153" t="s">
        <v>815</v>
      </c>
    </row>
    <row r="9105" spans="11:15">
      <c r="O9105" s="153" t="s">
        <v>818</v>
      </c>
    </row>
    <row r="9106" spans="11:15">
      <c r="K9106" s="153" t="s">
        <v>1674</v>
      </c>
      <c r="O9106" s="153" t="s">
        <v>824</v>
      </c>
    </row>
    <row r="9107" spans="11:15">
      <c r="K9107" s="153" t="s">
        <v>1674</v>
      </c>
      <c r="O9107" s="153" t="s">
        <v>829</v>
      </c>
    </row>
    <row r="9108" spans="11:15">
      <c r="K9108" s="153" t="s">
        <v>1674</v>
      </c>
      <c r="O9108" s="153" t="s">
        <v>833</v>
      </c>
    </row>
    <row r="9109" spans="11:15">
      <c r="K9109" s="153" t="s">
        <v>1674</v>
      </c>
      <c r="O9109" s="153" t="s">
        <v>837</v>
      </c>
    </row>
    <row r="9110" spans="11:15">
      <c r="K9110" s="153" t="s">
        <v>1674</v>
      </c>
      <c r="O9110" s="153" t="s">
        <v>842</v>
      </c>
    </row>
    <row r="9111" spans="11:15">
      <c r="K9111" s="153" t="s">
        <v>1674</v>
      </c>
      <c r="O9111" s="153" t="s">
        <v>846</v>
      </c>
    </row>
    <row r="9112" spans="11:15">
      <c r="K9112" s="153" t="s">
        <v>1674</v>
      </c>
      <c r="O9112" s="153" t="s">
        <v>850</v>
      </c>
    </row>
    <row r="9113" spans="11:15">
      <c r="K9113" s="153" t="s">
        <v>1674</v>
      </c>
      <c r="O9113" s="153" t="s">
        <v>854</v>
      </c>
    </row>
    <row r="9114" spans="11:15">
      <c r="K9114" s="153" t="s">
        <v>1674</v>
      </c>
      <c r="O9114" s="153" t="s">
        <v>858</v>
      </c>
    </row>
    <row r="9115" spans="11:15">
      <c r="K9115" s="153" t="s">
        <v>1674</v>
      </c>
      <c r="O9115" s="153" t="s">
        <v>862</v>
      </c>
    </row>
    <row r="9116" spans="11:15">
      <c r="K9116" s="153" t="s">
        <v>1674</v>
      </c>
      <c r="O9116" s="153" t="s">
        <v>866</v>
      </c>
    </row>
    <row r="9117" spans="11:15">
      <c r="K9117" s="153" t="s">
        <v>1674</v>
      </c>
      <c r="O9117" s="153" t="s">
        <v>870</v>
      </c>
    </row>
    <row r="9118" spans="11:15">
      <c r="K9118" s="153" t="s">
        <v>1674</v>
      </c>
      <c r="O9118" s="153" t="s">
        <v>873</v>
      </c>
    </row>
    <row r="9119" spans="11:15">
      <c r="K9119" s="153" t="s">
        <v>1674</v>
      </c>
      <c r="O9119" s="153" t="s">
        <v>877</v>
      </c>
    </row>
    <row r="9120" spans="11:15">
      <c r="K9120" s="153" t="s">
        <v>1674</v>
      </c>
      <c r="O9120" s="153" t="s">
        <v>881</v>
      </c>
    </row>
    <row r="9121" spans="11:15">
      <c r="K9121" s="153" t="s">
        <v>1674</v>
      </c>
      <c r="O9121" s="153" t="s">
        <v>885</v>
      </c>
    </row>
    <row r="9122" spans="11:15">
      <c r="K9122" s="153" t="s">
        <v>1674</v>
      </c>
      <c r="O9122" s="153" t="s">
        <v>890</v>
      </c>
    </row>
    <row r="9123" spans="11:15">
      <c r="K9123" s="153" t="s">
        <v>1674</v>
      </c>
      <c r="O9123" s="153" t="s">
        <v>894</v>
      </c>
    </row>
    <row r="9124" spans="11:15">
      <c r="K9124" s="153" t="s">
        <v>1674</v>
      </c>
      <c r="O9124" s="153" t="s">
        <v>898</v>
      </c>
    </row>
    <row r="9125" spans="11:15">
      <c r="K9125" s="153" t="s">
        <v>1674</v>
      </c>
      <c r="O9125" s="153" t="s">
        <v>902</v>
      </c>
    </row>
    <row r="9126" spans="11:15">
      <c r="K9126" s="153" t="s">
        <v>1674</v>
      </c>
      <c r="O9126" s="153" t="s">
        <v>906</v>
      </c>
    </row>
    <row r="9127" spans="11:15">
      <c r="K9127" s="153" t="s">
        <v>1674</v>
      </c>
      <c r="O9127" s="153" t="s">
        <v>910</v>
      </c>
    </row>
    <row r="9128" spans="11:15">
      <c r="K9128" s="153" t="s">
        <v>1674</v>
      </c>
      <c r="O9128" s="153" t="s">
        <v>914</v>
      </c>
    </row>
    <row r="9129" spans="11:15">
      <c r="K9129" s="153" t="s">
        <v>1674</v>
      </c>
      <c r="O9129" s="153" t="s">
        <v>919</v>
      </c>
    </row>
    <row r="9130" spans="11:15">
      <c r="K9130" s="153" t="s">
        <v>1674</v>
      </c>
      <c r="O9130" s="153" t="s">
        <v>923</v>
      </c>
    </row>
    <row r="9131" spans="11:15">
      <c r="K9131" s="153" t="s">
        <v>1674</v>
      </c>
      <c r="O9131" s="153" t="s">
        <v>928</v>
      </c>
    </row>
    <row r="9132" spans="11:15">
      <c r="K9132" s="153" t="s">
        <v>1674</v>
      </c>
      <c r="O9132" s="153" t="s">
        <v>934</v>
      </c>
    </row>
    <row r="9133" spans="11:15">
      <c r="K9133" s="153" t="s">
        <v>1674</v>
      </c>
      <c r="O9133" s="153" t="s">
        <v>938</v>
      </c>
    </row>
    <row r="9134" spans="11:15">
      <c r="K9134" s="153" t="s">
        <v>1674</v>
      </c>
      <c r="O9134" s="153" t="s">
        <v>942</v>
      </c>
    </row>
    <row r="9135" spans="11:15">
      <c r="K9135" s="153" t="s">
        <v>1674</v>
      </c>
      <c r="O9135" s="153" t="s">
        <v>947</v>
      </c>
    </row>
    <row r="9136" spans="11:15">
      <c r="K9136" s="153" t="s">
        <v>1674</v>
      </c>
      <c r="O9136" s="153" t="s">
        <v>951</v>
      </c>
    </row>
    <row r="9137" spans="11:15">
      <c r="K9137" s="153" t="s">
        <v>1674</v>
      </c>
      <c r="O9137" s="153" t="s">
        <v>955</v>
      </c>
    </row>
    <row r="9138" spans="11:15">
      <c r="K9138" s="153" t="s">
        <v>1674</v>
      </c>
      <c r="O9138" s="153" t="s">
        <v>960</v>
      </c>
    </row>
    <row r="9139" spans="11:15">
      <c r="K9139" s="153" t="s">
        <v>1674</v>
      </c>
      <c r="O9139" s="153" t="s">
        <v>964</v>
      </c>
    </row>
    <row r="9140" spans="11:15">
      <c r="K9140" s="153" t="s">
        <v>1674</v>
      </c>
      <c r="O9140" s="153" t="s">
        <v>968</v>
      </c>
    </row>
    <row r="9141" spans="11:15">
      <c r="K9141" s="153" t="s">
        <v>1674</v>
      </c>
      <c r="O9141" s="153" t="s">
        <v>973</v>
      </c>
    </row>
    <row r="9142" spans="11:15">
      <c r="K9142" s="153" t="s">
        <v>1674</v>
      </c>
      <c r="O9142" s="153" t="s">
        <v>979</v>
      </c>
    </row>
    <row r="9143" spans="11:15">
      <c r="K9143" s="153" t="s">
        <v>1674</v>
      </c>
      <c r="O9143" s="153" t="s">
        <v>983</v>
      </c>
    </row>
    <row r="9144" spans="11:15">
      <c r="K9144" s="153" t="s">
        <v>1674</v>
      </c>
      <c r="O9144" s="153" t="s">
        <v>987</v>
      </c>
    </row>
    <row r="9145" spans="11:15">
      <c r="K9145" s="153" t="s">
        <v>1674</v>
      </c>
      <c r="O9145" s="153" t="s">
        <v>992</v>
      </c>
    </row>
    <row r="9146" spans="11:15">
      <c r="K9146" s="153" t="s">
        <v>1674</v>
      </c>
      <c r="O9146" s="153" t="s">
        <v>996</v>
      </c>
    </row>
    <row r="9147" spans="11:15">
      <c r="K9147" s="153" t="s">
        <v>1674</v>
      </c>
      <c r="O9147" s="153" t="s">
        <v>1000</v>
      </c>
    </row>
    <row r="9148" spans="11:15">
      <c r="K9148" s="153" t="s">
        <v>1674</v>
      </c>
      <c r="O9148" s="153" t="s">
        <v>1005</v>
      </c>
    </row>
    <row r="9149" spans="11:15">
      <c r="K9149" s="153" t="s">
        <v>1674</v>
      </c>
      <c r="O9149" s="153" t="s">
        <v>1009</v>
      </c>
    </row>
    <row r="9150" spans="11:15">
      <c r="K9150" s="153" t="s">
        <v>1674</v>
      </c>
      <c r="O9150" s="153" t="s">
        <v>1013</v>
      </c>
    </row>
    <row r="9151" spans="11:15">
      <c r="K9151" s="153" t="s">
        <v>1674</v>
      </c>
      <c r="O9151" s="153" t="s">
        <v>1019</v>
      </c>
    </row>
    <row r="9152" spans="11:15">
      <c r="K9152" s="153" t="s">
        <v>1674</v>
      </c>
      <c r="O9152" s="153" t="s">
        <v>1023</v>
      </c>
    </row>
    <row r="9153" spans="11:15">
      <c r="K9153" s="153" t="s">
        <v>1674</v>
      </c>
      <c r="O9153" s="153" t="s">
        <v>1027</v>
      </c>
    </row>
    <row r="9154" spans="11:15">
      <c r="K9154" s="153" t="s">
        <v>1577</v>
      </c>
      <c r="O9154" s="153" t="s">
        <v>1031</v>
      </c>
    </row>
    <row r="9155" spans="11:15">
      <c r="K9155" s="153" t="s">
        <v>1580</v>
      </c>
      <c r="O9155" s="153" t="s">
        <v>1033</v>
      </c>
    </row>
    <row r="9156" spans="11:15">
      <c r="K9156" s="153" t="s">
        <v>1580</v>
      </c>
      <c r="O9156" s="153" t="s">
        <v>1035</v>
      </c>
    </row>
    <row r="9157" spans="11:15">
      <c r="K9157" s="153" t="s">
        <v>1577</v>
      </c>
      <c r="O9157" s="153" t="s">
        <v>1038</v>
      </c>
    </row>
    <row r="9158" spans="11:15">
      <c r="K9158" s="153" t="s">
        <v>1580</v>
      </c>
      <c r="O9158" s="153" t="s">
        <v>1040</v>
      </c>
    </row>
    <row r="9159" spans="11:15">
      <c r="K9159" s="153" t="s">
        <v>1580</v>
      </c>
      <c r="O9159" s="153" t="s">
        <v>1042</v>
      </c>
    </row>
    <row r="9160" spans="11:15">
      <c r="K9160" s="153" t="s">
        <v>1577</v>
      </c>
      <c r="O9160" s="153" t="s">
        <v>1044</v>
      </c>
    </row>
    <row r="9161" spans="11:15">
      <c r="K9161" s="153" t="s">
        <v>1580</v>
      </c>
      <c r="O9161" s="153" t="s">
        <v>1048</v>
      </c>
    </row>
    <row r="9162" spans="11:15">
      <c r="K9162" s="153" t="s">
        <v>1580</v>
      </c>
      <c r="O9162" s="153" t="s">
        <v>1052</v>
      </c>
    </row>
    <row r="9163" spans="11:15">
      <c r="K9163" s="153" t="s">
        <v>1674</v>
      </c>
      <c r="O9163" s="153" t="s">
        <v>1056</v>
      </c>
    </row>
    <row r="9164" spans="11:15">
      <c r="K9164" s="153" t="s">
        <v>1674</v>
      </c>
      <c r="O9164" s="153" t="s">
        <v>1060</v>
      </c>
    </row>
    <row r="9165" spans="11:15">
      <c r="K9165" s="153" t="s">
        <v>1674</v>
      </c>
      <c r="O9165" s="153" t="s">
        <v>1064</v>
      </c>
    </row>
    <row r="9166" spans="11:15">
      <c r="K9166" s="153" t="s">
        <v>1674</v>
      </c>
      <c r="O9166" s="153" t="s">
        <v>1067</v>
      </c>
    </row>
    <row r="9167" spans="11:15">
      <c r="K9167" s="153" t="s">
        <v>1674</v>
      </c>
      <c r="O9167" s="153" t="s">
        <v>1071</v>
      </c>
    </row>
    <row r="9168" spans="11:15">
      <c r="K9168" s="153" t="s">
        <v>1674</v>
      </c>
      <c r="O9168" s="153" t="s">
        <v>1075</v>
      </c>
    </row>
    <row r="9169" spans="11:15">
      <c r="K9169" s="153" t="s">
        <v>1674</v>
      </c>
      <c r="O9169" s="153" t="s">
        <v>1078</v>
      </c>
    </row>
    <row r="9170" spans="11:15">
      <c r="K9170" s="153" t="s">
        <v>1674</v>
      </c>
      <c r="O9170" s="153" t="s">
        <v>1082</v>
      </c>
    </row>
    <row r="9171" spans="11:15">
      <c r="K9171" s="153" t="s">
        <v>1674</v>
      </c>
      <c r="O9171" s="153" t="s">
        <v>1086</v>
      </c>
    </row>
    <row r="9172" spans="11:15">
      <c r="K9172" s="153" t="s">
        <v>1674</v>
      </c>
      <c r="O9172" s="153" t="s">
        <v>1821</v>
      </c>
    </row>
    <row r="9173" spans="11:15">
      <c r="K9173" s="153" t="s">
        <v>1674</v>
      </c>
      <c r="O9173" s="153" t="s">
        <v>1822</v>
      </c>
    </row>
    <row r="9174" spans="11:15">
      <c r="K9174" s="153" t="s">
        <v>1674</v>
      </c>
      <c r="O9174" s="153" t="s">
        <v>1823</v>
      </c>
    </row>
    <row r="9175" spans="11:15">
      <c r="K9175" s="153" t="s">
        <v>1674</v>
      </c>
      <c r="O9175" s="153" t="s">
        <v>1824</v>
      </c>
    </row>
    <row r="9176" spans="11:15">
      <c r="K9176" s="153" t="s">
        <v>1674</v>
      </c>
      <c r="O9176" s="153" t="s">
        <v>1825</v>
      </c>
    </row>
    <row r="9177" spans="11:15">
      <c r="K9177" s="153" t="s">
        <v>1674</v>
      </c>
      <c r="O9177" s="153" t="s">
        <v>1826</v>
      </c>
    </row>
    <row r="9178" spans="11:15">
      <c r="K9178" s="153" t="s">
        <v>1674</v>
      </c>
      <c r="O9178" s="153" t="s">
        <v>1827</v>
      </c>
    </row>
    <row r="9179" spans="11:15">
      <c r="K9179" s="153" t="s">
        <v>1674</v>
      </c>
      <c r="O9179" s="153" t="s">
        <v>1828</v>
      </c>
    </row>
    <row r="9180" spans="11:15">
      <c r="K9180" s="153" t="s">
        <v>1674</v>
      </c>
      <c r="O9180" s="153" t="s">
        <v>1829</v>
      </c>
    </row>
    <row r="9181" spans="11:15">
      <c r="K9181" s="153" t="s">
        <v>1674</v>
      </c>
      <c r="O9181" s="153" t="s">
        <v>1830</v>
      </c>
    </row>
    <row r="9182" spans="11:15">
      <c r="K9182" s="153" t="s">
        <v>1674</v>
      </c>
      <c r="O9182" s="153" t="s">
        <v>1831</v>
      </c>
    </row>
    <row r="9183" spans="11:15">
      <c r="K9183" s="153" t="s">
        <v>1674</v>
      </c>
      <c r="O9183" s="153" t="s">
        <v>1832</v>
      </c>
    </row>
    <row r="9184" spans="11:15">
      <c r="K9184" s="153" t="s">
        <v>1674</v>
      </c>
      <c r="O9184" s="153" t="s">
        <v>1833</v>
      </c>
    </row>
    <row r="9185" spans="11:15">
      <c r="K9185" s="153" t="s">
        <v>1674</v>
      </c>
      <c r="O9185" s="153" t="s">
        <v>1834</v>
      </c>
    </row>
    <row r="9186" spans="11:15">
      <c r="K9186" s="153" t="s">
        <v>1674</v>
      </c>
      <c r="O9186" s="153" t="s">
        <v>1835</v>
      </c>
    </row>
    <row r="9187" spans="11:15">
      <c r="K9187" s="153" t="s">
        <v>1674</v>
      </c>
      <c r="O9187" s="153" t="s">
        <v>1836</v>
      </c>
    </row>
    <row r="9188" spans="11:15">
      <c r="K9188" s="153" t="s">
        <v>1674</v>
      </c>
      <c r="O9188" s="153" t="s">
        <v>1837</v>
      </c>
    </row>
    <row r="9189" spans="11:15">
      <c r="K9189" s="153" t="s">
        <v>1674</v>
      </c>
      <c r="O9189" s="153" t="s">
        <v>1838</v>
      </c>
    </row>
    <row r="9190" spans="11:15">
      <c r="K9190" s="153" t="s">
        <v>1674</v>
      </c>
      <c r="O9190" s="153" t="s">
        <v>1839</v>
      </c>
    </row>
    <row r="9191" spans="11:15">
      <c r="K9191" s="153" t="s">
        <v>1674</v>
      </c>
      <c r="O9191" s="153" t="s">
        <v>1840</v>
      </c>
    </row>
    <row r="9192" spans="11:15">
      <c r="K9192" s="153" t="s">
        <v>1674</v>
      </c>
      <c r="O9192" s="153" t="s">
        <v>1841</v>
      </c>
    </row>
    <row r="9193" spans="11:15">
      <c r="K9193" s="153" t="s">
        <v>1674</v>
      </c>
      <c r="O9193" s="153" t="s">
        <v>1842</v>
      </c>
    </row>
    <row r="9194" spans="11:15">
      <c r="K9194" s="153" t="s">
        <v>1674</v>
      </c>
      <c r="O9194" s="153" t="s">
        <v>1843</v>
      </c>
    </row>
    <row r="9195" spans="11:15">
      <c r="K9195" s="153" t="s">
        <v>1674</v>
      </c>
      <c r="O9195" s="153" t="s">
        <v>1844</v>
      </c>
    </row>
    <row r="9196" spans="11:15">
      <c r="K9196" s="153" t="s">
        <v>1674</v>
      </c>
      <c r="O9196" s="153" t="s">
        <v>1845</v>
      </c>
    </row>
    <row r="9197" spans="11:15">
      <c r="K9197" s="153" t="s">
        <v>1674</v>
      </c>
      <c r="O9197" s="153" t="s">
        <v>1846</v>
      </c>
    </row>
    <row r="9198" spans="11:15">
      <c r="K9198" s="153" t="s">
        <v>1674</v>
      </c>
      <c r="O9198" s="153" t="s">
        <v>1847</v>
      </c>
    </row>
    <row r="9199" spans="11:15">
      <c r="K9199" s="153" t="s">
        <v>1674</v>
      </c>
      <c r="O9199" s="153" t="s">
        <v>1848</v>
      </c>
    </row>
    <row r="9200" spans="11:15">
      <c r="K9200" s="153" t="s">
        <v>1674</v>
      </c>
      <c r="O9200" s="153" t="s">
        <v>1849</v>
      </c>
    </row>
    <row r="9201" spans="11:15">
      <c r="K9201" s="153" t="s">
        <v>1674</v>
      </c>
      <c r="O9201" s="153" t="s">
        <v>1850</v>
      </c>
    </row>
    <row r="9202" spans="11:15">
      <c r="K9202" s="153" t="s">
        <v>1674</v>
      </c>
      <c r="O9202" s="153" t="s">
        <v>1851</v>
      </c>
    </row>
    <row r="9203" spans="11:15">
      <c r="K9203" s="153" t="s">
        <v>1674</v>
      </c>
      <c r="O9203" s="153" t="s">
        <v>1852</v>
      </c>
    </row>
    <row r="9204" spans="11:15">
      <c r="K9204" s="153" t="s">
        <v>1674</v>
      </c>
      <c r="O9204" s="153" t="s">
        <v>1853</v>
      </c>
    </row>
    <row r="9205" spans="11:15">
      <c r="K9205" s="153" t="s">
        <v>1674</v>
      </c>
      <c r="O9205" s="153" t="s">
        <v>1854</v>
      </c>
    </row>
    <row r="9206" spans="11:15">
      <c r="K9206" s="153" t="s">
        <v>1674</v>
      </c>
      <c r="O9206" s="153" t="s">
        <v>1855</v>
      </c>
    </row>
    <row r="9207" spans="11:15">
      <c r="K9207" s="153" t="s">
        <v>1674</v>
      </c>
      <c r="O9207" s="153" t="s">
        <v>1856</v>
      </c>
    </row>
    <row r="9208" spans="11:15">
      <c r="K9208" s="153" t="s">
        <v>1674</v>
      </c>
      <c r="O9208" s="153" t="s">
        <v>1857</v>
      </c>
    </row>
    <row r="9209" spans="11:15">
      <c r="K9209" s="153" t="s">
        <v>1674</v>
      </c>
      <c r="O9209" s="153" t="s">
        <v>1858</v>
      </c>
    </row>
    <row r="9210" spans="11:15">
      <c r="K9210" s="153" t="s">
        <v>1674</v>
      </c>
      <c r="O9210" s="153" t="s">
        <v>1201</v>
      </c>
    </row>
    <row r="9211" spans="11:15">
      <c r="K9211" s="153" t="s">
        <v>1674</v>
      </c>
      <c r="O9211" s="153" t="s">
        <v>1204</v>
      </c>
    </row>
    <row r="9212" spans="11:15">
      <c r="K9212" s="153" t="s">
        <v>1674</v>
      </c>
      <c r="O9212" s="153" t="s">
        <v>1859</v>
      </c>
    </row>
    <row r="9213" spans="11:15">
      <c r="K9213" s="153" t="s">
        <v>1674</v>
      </c>
      <c r="O9213" s="153" t="s">
        <v>1860</v>
      </c>
    </row>
    <row r="9214" spans="11:15">
      <c r="K9214" s="153" t="s">
        <v>1674</v>
      </c>
      <c r="O9214" s="153" t="s">
        <v>1210</v>
      </c>
    </row>
    <row r="9215" spans="11:15">
      <c r="K9215" s="153" t="s">
        <v>1674</v>
      </c>
      <c r="O9215" s="153" t="s">
        <v>1213</v>
      </c>
    </row>
    <row r="9216" spans="11:15">
      <c r="K9216" s="153" t="s">
        <v>1674</v>
      </c>
      <c r="O9216" s="153" t="s">
        <v>1861</v>
      </c>
    </row>
    <row r="9217" spans="11:15">
      <c r="K9217" s="153" t="s">
        <v>1674</v>
      </c>
      <c r="O9217" s="153" t="s">
        <v>1862</v>
      </c>
    </row>
    <row r="9218" spans="11:15">
      <c r="K9218" s="153" t="s">
        <v>1674</v>
      </c>
      <c r="O9218" s="153" t="s">
        <v>1863</v>
      </c>
    </row>
    <row r="9219" spans="11:15">
      <c r="K9219" s="153" t="s">
        <v>1674</v>
      </c>
      <c r="O9219" s="153" t="s">
        <v>1864</v>
      </c>
    </row>
    <row r="9220" spans="11:15">
      <c r="K9220" s="153" t="s">
        <v>1674</v>
      </c>
      <c r="O9220" s="153" t="s">
        <v>1865</v>
      </c>
    </row>
    <row r="9221" spans="11:15">
      <c r="K9221" s="153" t="s">
        <v>1674</v>
      </c>
      <c r="O9221" s="153" t="s">
        <v>1866</v>
      </c>
    </row>
    <row r="9222" spans="11:15">
      <c r="K9222" s="153" t="s">
        <v>1674</v>
      </c>
      <c r="O9222" s="153" t="s">
        <v>1231</v>
      </c>
    </row>
    <row r="9223" spans="11:15">
      <c r="K9223" s="153" t="s">
        <v>1674</v>
      </c>
      <c r="O9223" s="153" t="s">
        <v>1867</v>
      </c>
    </row>
    <row r="9224" spans="11:15">
      <c r="K9224" s="153" t="s">
        <v>1674</v>
      </c>
      <c r="O9224" s="153" t="s">
        <v>1868</v>
      </c>
    </row>
    <row r="9225" spans="11:15">
      <c r="K9225" s="153" t="s">
        <v>1674</v>
      </c>
      <c r="O9225" s="153" t="s">
        <v>1869</v>
      </c>
    </row>
    <row r="9226" spans="11:15">
      <c r="K9226" s="153" t="s">
        <v>1674</v>
      </c>
      <c r="O9226" s="153" t="s">
        <v>1870</v>
      </c>
    </row>
    <row r="9227" spans="11:15">
      <c r="K9227" s="153" t="s">
        <v>1674</v>
      </c>
      <c r="O9227" s="153" t="s">
        <v>1871</v>
      </c>
    </row>
    <row r="9228" spans="11:15">
      <c r="K9228" s="153" t="s">
        <v>1674</v>
      </c>
      <c r="O9228" s="153" t="s">
        <v>1249</v>
      </c>
    </row>
    <row r="9229" spans="11:15">
      <c r="K9229" s="153" t="s">
        <v>1674</v>
      </c>
      <c r="O9229" s="153" t="s">
        <v>1251</v>
      </c>
    </row>
    <row r="9230" spans="11:15">
      <c r="K9230" s="153" t="s">
        <v>1674</v>
      </c>
      <c r="O9230" s="153" t="s">
        <v>1253</v>
      </c>
    </row>
    <row r="9231" spans="11:15">
      <c r="K9231" s="153" t="s">
        <v>1674</v>
      </c>
      <c r="O9231" s="153" t="s">
        <v>1872</v>
      </c>
    </row>
    <row r="9232" spans="11:15">
      <c r="K9232" s="153" t="s">
        <v>1674</v>
      </c>
      <c r="O9232" s="153" t="s">
        <v>1257</v>
      </c>
    </row>
    <row r="9233" spans="10:15">
      <c r="K9233" s="153" t="s">
        <v>1674</v>
      </c>
      <c r="O9233" s="153" t="s">
        <v>1261</v>
      </c>
    </row>
    <row r="9234" spans="10:15">
      <c r="J9234" s="570"/>
      <c r="K9234" s="153" t="s">
        <v>1674</v>
      </c>
      <c r="O9234" s="153" t="s">
        <v>1873</v>
      </c>
    </row>
    <row r="9235" spans="10:15">
      <c r="J9235" s="570"/>
      <c r="K9235" s="153" t="s">
        <v>1674</v>
      </c>
      <c r="O9235" s="153" t="s">
        <v>1874</v>
      </c>
    </row>
    <row r="9236" spans="10:15">
      <c r="J9236" s="570"/>
      <c r="K9236" s="153" t="s">
        <v>1674</v>
      </c>
      <c r="O9236" s="153" t="s">
        <v>1875</v>
      </c>
    </row>
    <row r="9237" spans="10:15">
      <c r="J9237" s="570"/>
      <c r="K9237" s="153" t="s">
        <v>1674</v>
      </c>
      <c r="O9237" s="153" t="s">
        <v>1876</v>
      </c>
    </row>
    <row r="9238" spans="10:15">
      <c r="J9238" s="570"/>
      <c r="K9238" s="153" t="s">
        <v>1674</v>
      </c>
      <c r="O9238" s="153" t="s">
        <v>1877</v>
      </c>
    </row>
    <row r="9239" spans="10:15">
      <c r="J9239" s="570"/>
      <c r="K9239" s="153" t="s">
        <v>1674</v>
      </c>
      <c r="O9239" s="153" t="s">
        <v>1878</v>
      </c>
    </row>
    <row r="9240" spans="10:15">
      <c r="J9240" s="570"/>
      <c r="K9240" s="153" t="s">
        <v>1674</v>
      </c>
      <c r="O9240" s="153" t="s">
        <v>1285</v>
      </c>
    </row>
    <row r="9241" spans="10:15">
      <c r="J9241" s="570"/>
      <c r="K9241" s="153" t="s">
        <v>1674</v>
      </c>
      <c r="O9241" s="153" t="s">
        <v>1879</v>
      </c>
    </row>
    <row r="9242" spans="10:15">
      <c r="J9242" s="570"/>
      <c r="K9242" s="153" t="s">
        <v>1674</v>
      </c>
      <c r="O9242" s="153" t="s">
        <v>1880</v>
      </c>
    </row>
    <row r="9243" spans="10:15">
      <c r="J9243" s="570"/>
      <c r="K9243" s="153" t="s">
        <v>1674</v>
      </c>
      <c r="O9243" s="153" t="s">
        <v>1881</v>
      </c>
    </row>
    <row r="9244" spans="10:15">
      <c r="J9244" s="570"/>
      <c r="K9244" s="153" t="s">
        <v>1674</v>
      </c>
      <c r="O9244" s="153" t="s">
        <v>1882</v>
      </c>
    </row>
    <row r="9245" spans="10:15">
      <c r="J9245" s="570"/>
      <c r="K9245" s="153" t="s">
        <v>1674</v>
      </c>
      <c r="O9245" s="153" t="s">
        <v>1883</v>
      </c>
    </row>
    <row r="9246" spans="10:15">
      <c r="J9246" s="570"/>
      <c r="K9246" s="153" t="s">
        <v>1674</v>
      </c>
      <c r="O9246" s="153" t="s">
        <v>1304</v>
      </c>
    </row>
    <row r="9247" spans="10:15">
      <c r="J9247" s="570"/>
      <c r="K9247" s="153" t="s">
        <v>1674</v>
      </c>
      <c r="O9247" s="153" t="s">
        <v>1307</v>
      </c>
    </row>
    <row r="9248" spans="10:15">
      <c r="J9248" s="570"/>
      <c r="K9248" s="153" t="s">
        <v>1674</v>
      </c>
      <c r="O9248" s="153" t="s">
        <v>1884</v>
      </c>
    </row>
    <row r="9249" spans="10:15">
      <c r="J9249" s="570"/>
      <c r="K9249" s="153" t="s">
        <v>1674</v>
      </c>
      <c r="O9249" s="153" t="s">
        <v>1885</v>
      </c>
    </row>
    <row r="9250" spans="10:15">
      <c r="J9250" s="570"/>
      <c r="K9250" s="153" t="s">
        <v>1674</v>
      </c>
      <c r="O9250" s="153" t="s">
        <v>1319</v>
      </c>
    </row>
    <row r="9251" spans="10:15">
      <c r="J9251" s="570"/>
      <c r="K9251" s="153" t="s">
        <v>1674</v>
      </c>
      <c r="O9251" s="153" t="s">
        <v>1322</v>
      </c>
    </row>
    <row r="9252" spans="10:15">
      <c r="J9252" s="570"/>
      <c r="K9252" s="153" t="s">
        <v>1674</v>
      </c>
      <c r="O9252" s="153" t="s">
        <v>1886</v>
      </c>
    </row>
    <row r="9253" spans="10:15">
      <c r="J9253" s="570"/>
      <c r="K9253" s="153" t="s">
        <v>1674</v>
      </c>
      <c r="O9253" s="153" t="s">
        <v>1887</v>
      </c>
    </row>
    <row r="9254" spans="10:15">
      <c r="J9254" s="570"/>
      <c r="K9254" s="153" t="s">
        <v>1674</v>
      </c>
      <c r="O9254" s="153" t="s">
        <v>1888</v>
      </c>
    </row>
    <row r="9255" spans="10:15">
      <c r="J9255" s="570"/>
      <c r="K9255" s="153" t="s">
        <v>1674</v>
      </c>
      <c r="O9255" s="153" t="s">
        <v>1889</v>
      </c>
    </row>
    <row r="9256" spans="10:15">
      <c r="J9256" s="570"/>
      <c r="K9256" s="153" t="s">
        <v>1674</v>
      </c>
      <c r="O9256" s="153" t="s">
        <v>1890</v>
      </c>
    </row>
    <row r="9257" spans="10:15">
      <c r="J9257" s="570"/>
      <c r="K9257" s="153" t="s">
        <v>1674</v>
      </c>
      <c r="O9257" s="153" t="s">
        <v>1891</v>
      </c>
    </row>
    <row r="9258" spans="10:15">
      <c r="J9258" s="570"/>
      <c r="K9258" s="153" t="s">
        <v>1674</v>
      </c>
      <c r="O9258" s="153" t="s">
        <v>1344</v>
      </c>
    </row>
    <row r="9259" spans="10:15">
      <c r="J9259" s="570"/>
      <c r="K9259" s="153" t="s">
        <v>1674</v>
      </c>
      <c r="O9259" s="153" t="s">
        <v>1892</v>
      </c>
    </row>
    <row r="9260" spans="10:15">
      <c r="J9260" s="570"/>
      <c r="K9260" s="153" t="s">
        <v>1674</v>
      </c>
      <c r="O9260" s="153" t="s">
        <v>1893</v>
      </c>
    </row>
    <row r="9261" spans="10:15">
      <c r="J9261" s="570"/>
      <c r="K9261" s="153" t="s">
        <v>1674</v>
      </c>
      <c r="O9261" s="153" t="s">
        <v>1894</v>
      </c>
    </row>
    <row r="9262" spans="10:15">
      <c r="J9262" s="570"/>
      <c r="K9262" s="153" t="s">
        <v>1674</v>
      </c>
      <c r="O9262" s="153" t="s">
        <v>1895</v>
      </c>
    </row>
    <row r="9263" spans="10:15">
      <c r="J9263" s="570"/>
      <c r="K9263" s="153" t="s">
        <v>1674</v>
      </c>
      <c r="O9263" s="153" t="s">
        <v>1896</v>
      </c>
    </row>
    <row r="9264" spans="10:15">
      <c r="J9264" s="570"/>
      <c r="K9264" s="153" t="s">
        <v>1674</v>
      </c>
      <c r="O9264" s="153" t="s">
        <v>1352</v>
      </c>
    </row>
    <row r="9265" spans="10:15">
      <c r="J9265" s="570"/>
      <c r="K9265" s="153" t="s">
        <v>1674</v>
      </c>
      <c r="O9265" s="153" t="s">
        <v>1354</v>
      </c>
    </row>
    <row r="9266" spans="10:15">
      <c r="J9266" s="570"/>
      <c r="K9266" s="153" t="s">
        <v>1674</v>
      </c>
      <c r="O9266" s="153" t="s">
        <v>1897</v>
      </c>
    </row>
    <row r="9267" spans="10:15">
      <c r="J9267" s="570"/>
      <c r="K9267" s="153" t="s">
        <v>1674</v>
      </c>
      <c r="O9267" s="153" t="s">
        <v>1898</v>
      </c>
    </row>
    <row r="9268" spans="10:15">
      <c r="J9268" s="570"/>
      <c r="K9268" s="153" t="s">
        <v>1674</v>
      </c>
      <c r="O9268" s="153" t="s">
        <v>1358</v>
      </c>
    </row>
    <row r="9269" spans="10:15">
      <c r="J9269" s="570"/>
      <c r="K9269" s="153" t="s">
        <v>1674</v>
      </c>
      <c r="O9269" s="153" t="s">
        <v>1360</v>
      </c>
    </row>
    <row r="9270" spans="10:15">
      <c r="J9270" s="570"/>
      <c r="K9270" s="153" t="s">
        <v>1674</v>
      </c>
      <c r="O9270" s="153" t="s">
        <v>1899</v>
      </c>
    </row>
    <row r="9271" spans="10:15">
      <c r="J9271" s="570"/>
      <c r="K9271" s="153" t="s">
        <v>1674</v>
      </c>
      <c r="O9271" s="153" t="s">
        <v>1900</v>
      </c>
    </row>
    <row r="9272" spans="10:15">
      <c r="J9272" s="570"/>
      <c r="K9272" s="153" t="s">
        <v>1674</v>
      </c>
      <c r="O9272" s="153" t="s">
        <v>1901</v>
      </c>
    </row>
    <row r="9273" spans="10:15">
      <c r="J9273" s="570"/>
      <c r="K9273" s="153" t="s">
        <v>1674</v>
      </c>
      <c r="O9273" s="153" t="s">
        <v>1902</v>
      </c>
    </row>
    <row r="9274" spans="10:15">
      <c r="J9274" s="570"/>
      <c r="K9274" s="153" t="s">
        <v>1776</v>
      </c>
      <c r="O9274" s="153" t="s">
        <v>1903</v>
      </c>
    </row>
    <row r="9275" spans="10:15">
      <c r="J9275" s="570"/>
      <c r="K9275" s="153" t="s">
        <v>1674</v>
      </c>
      <c r="O9275" s="153" t="s">
        <v>1904</v>
      </c>
    </row>
    <row r="9276" spans="10:15">
      <c r="J9276" s="570"/>
      <c r="K9276" s="153" t="s">
        <v>1674</v>
      </c>
      <c r="O9276" s="153" t="s">
        <v>1374</v>
      </c>
    </row>
    <row r="9277" spans="10:15">
      <c r="J9277" s="570"/>
      <c r="K9277" s="153" t="s">
        <v>1776</v>
      </c>
      <c r="O9277" s="153" t="s">
        <v>1905</v>
      </c>
    </row>
    <row r="9278" spans="10:15">
      <c r="J9278" s="570"/>
      <c r="K9278" s="153" t="s">
        <v>1776</v>
      </c>
      <c r="O9278" s="153" t="s">
        <v>1906</v>
      </c>
    </row>
    <row r="9279" spans="10:15">
      <c r="J9279" s="570"/>
      <c r="K9279" s="153" t="s">
        <v>1776</v>
      </c>
      <c r="O9279" s="153" t="s">
        <v>1907</v>
      </c>
    </row>
    <row r="9280" spans="10:15">
      <c r="J9280" s="570"/>
      <c r="K9280" s="153" t="s">
        <v>1674</v>
      </c>
      <c r="O9280" s="153" t="s">
        <v>1908</v>
      </c>
    </row>
    <row r="9281" spans="10:15">
      <c r="J9281" s="570"/>
      <c r="K9281" s="153" t="s">
        <v>1674</v>
      </c>
      <c r="O9281" s="153" t="s">
        <v>1909</v>
      </c>
    </row>
    <row r="9282" spans="10:15">
      <c r="J9282" s="570"/>
      <c r="K9282" s="153" t="s">
        <v>1674</v>
      </c>
      <c r="O9282" s="153" t="s">
        <v>1393</v>
      </c>
    </row>
    <row r="9283" spans="10:15">
      <c r="J9283" s="570"/>
      <c r="K9283" s="153" t="s">
        <v>1674</v>
      </c>
      <c r="O9283" s="153" t="s">
        <v>1397</v>
      </c>
    </row>
    <row r="9284" spans="10:15">
      <c r="J9284" s="570"/>
      <c r="K9284" s="153" t="s">
        <v>1674</v>
      </c>
      <c r="O9284" s="153" t="s">
        <v>1910</v>
      </c>
    </row>
    <row r="9285" spans="10:15">
      <c r="J9285" s="570"/>
      <c r="K9285" s="153" t="s">
        <v>1674</v>
      </c>
      <c r="O9285" s="153" t="s">
        <v>1911</v>
      </c>
    </row>
    <row r="9286" spans="10:15">
      <c r="J9286" s="570"/>
      <c r="K9286" s="153" t="s">
        <v>1674</v>
      </c>
      <c r="O9286" s="153" t="s">
        <v>1407</v>
      </c>
    </row>
    <row r="9287" spans="10:15">
      <c r="J9287" s="570"/>
      <c r="K9287" s="153" t="s">
        <v>1674</v>
      </c>
      <c r="O9287" s="153" t="s">
        <v>1409</v>
      </c>
    </row>
    <row r="9288" spans="10:15">
      <c r="J9288" s="570"/>
      <c r="K9288" s="153" t="s">
        <v>1674</v>
      </c>
      <c r="O9288" s="153" t="s">
        <v>1912</v>
      </c>
    </row>
    <row r="9289" spans="10:15">
      <c r="J9289" s="570"/>
      <c r="K9289" s="153" t="s">
        <v>1674</v>
      </c>
      <c r="O9289" s="153" t="s">
        <v>1913</v>
      </c>
    </row>
    <row r="9290" spans="10:15">
      <c r="J9290" s="570"/>
      <c r="K9290" s="153" t="s">
        <v>1674</v>
      </c>
      <c r="O9290" s="153" t="s">
        <v>1914</v>
      </c>
    </row>
    <row r="9291" spans="10:15">
      <c r="J9291" s="570"/>
      <c r="K9291" s="153" t="s">
        <v>1674</v>
      </c>
      <c r="O9291" s="153" t="s">
        <v>1915</v>
      </c>
    </row>
    <row r="9292" spans="10:15">
      <c r="J9292" s="570"/>
      <c r="K9292" s="153" t="s">
        <v>1674</v>
      </c>
      <c r="O9292" s="153" t="s">
        <v>1916</v>
      </c>
    </row>
    <row r="9293" spans="10:15">
      <c r="J9293" s="570"/>
      <c r="K9293" s="153" t="s">
        <v>1674</v>
      </c>
      <c r="O9293" s="153" t="s">
        <v>1917</v>
      </c>
    </row>
    <row r="9294" spans="10:15">
      <c r="J9294" s="570"/>
      <c r="K9294" s="153" t="s">
        <v>1674</v>
      </c>
      <c r="O9294" s="153" t="s">
        <v>1430</v>
      </c>
    </row>
    <row r="9295" spans="10:15">
      <c r="J9295" s="570"/>
      <c r="K9295" s="153" t="s">
        <v>1674</v>
      </c>
      <c r="O9295" s="153" t="s">
        <v>1918</v>
      </c>
    </row>
    <row r="9296" spans="10:15">
      <c r="J9296" s="570"/>
      <c r="K9296" s="153" t="s">
        <v>1674</v>
      </c>
      <c r="O9296" s="153" t="s">
        <v>1919</v>
      </c>
    </row>
    <row r="9297" spans="10:15">
      <c r="J9297" s="570"/>
      <c r="K9297" s="153" t="s">
        <v>1674</v>
      </c>
      <c r="O9297" s="153" t="s">
        <v>1920</v>
      </c>
    </row>
    <row r="9298" spans="10:15">
      <c r="J9298" s="570"/>
      <c r="K9298" s="153" t="s">
        <v>1674</v>
      </c>
      <c r="O9298" s="153" t="s">
        <v>1921</v>
      </c>
    </row>
    <row r="9299" spans="10:15">
      <c r="J9299" s="570"/>
      <c r="K9299" s="153" t="s">
        <v>1674</v>
      </c>
      <c r="O9299" s="153" t="s">
        <v>1922</v>
      </c>
    </row>
    <row r="9300" spans="10:15">
      <c r="J9300" s="570"/>
      <c r="K9300" s="153" t="s">
        <v>1674</v>
      </c>
      <c r="O9300" s="153" t="s">
        <v>71</v>
      </c>
    </row>
    <row r="9301" spans="10:15">
      <c r="J9301" s="570"/>
      <c r="K9301" s="153" t="s">
        <v>1674</v>
      </c>
      <c r="O9301" s="153" t="s">
        <v>75</v>
      </c>
    </row>
    <row r="9302" spans="10:15">
      <c r="J9302" s="570"/>
      <c r="K9302" s="153" t="s">
        <v>1674</v>
      </c>
      <c r="O9302" s="153" t="s">
        <v>1923</v>
      </c>
    </row>
    <row r="9303" spans="10:15">
      <c r="J9303" s="570"/>
      <c r="K9303" s="153" t="s">
        <v>1674</v>
      </c>
      <c r="O9303" s="153" t="s">
        <v>1924</v>
      </c>
    </row>
    <row r="9304" spans="10:15">
      <c r="J9304" s="570"/>
      <c r="K9304" s="153" t="s">
        <v>1674</v>
      </c>
      <c r="O9304" s="153" t="s">
        <v>84</v>
      </c>
    </row>
    <row r="9305" spans="10:15">
      <c r="J9305" s="570"/>
      <c r="K9305" s="153" t="s">
        <v>1674</v>
      </c>
      <c r="O9305" s="153" t="s">
        <v>86</v>
      </c>
    </row>
    <row r="9306" spans="10:15">
      <c r="J9306" s="570"/>
      <c r="K9306" s="153" t="s">
        <v>1674</v>
      </c>
      <c r="O9306" s="153" t="s">
        <v>1925</v>
      </c>
    </row>
    <row r="9307" spans="10:15">
      <c r="J9307" s="570"/>
      <c r="K9307" s="153" t="s">
        <v>1674</v>
      </c>
      <c r="O9307" s="153" t="s">
        <v>1926</v>
      </c>
    </row>
    <row r="9308" spans="10:15">
      <c r="J9308" s="570"/>
      <c r="K9308" s="153" t="s">
        <v>1674</v>
      </c>
      <c r="O9308" s="153" t="s">
        <v>1927</v>
      </c>
    </row>
    <row r="9309" spans="10:15">
      <c r="J9309" s="570"/>
      <c r="K9309" s="153" t="s">
        <v>1674</v>
      </c>
      <c r="O9309" s="153" t="s">
        <v>1928</v>
      </c>
    </row>
    <row r="9310" spans="10:15">
      <c r="J9310" s="570"/>
      <c r="K9310" s="153" t="s">
        <v>1776</v>
      </c>
      <c r="O9310" s="153" t="s">
        <v>1929</v>
      </c>
    </row>
    <row r="9311" spans="10:15">
      <c r="J9311" s="570"/>
      <c r="K9311" s="153" t="s">
        <v>1578</v>
      </c>
      <c r="O9311" s="153" t="s">
        <v>1930</v>
      </c>
    </row>
    <row r="9312" spans="10:15">
      <c r="J9312" s="570"/>
      <c r="K9312" s="153" t="s">
        <v>1674</v>
      </c>
      <c r="O9312" s="153" t="s">
        <v>1931</v>
      </c>
    </row>
    <row r="9313" spans="10:15">
      <c r="J9313" s="570"/>
      <c r="K9313" s="153" t="s">
        <v>1674</v>
      </c>
      <c r="O9313" s="153" t="s">
        <v>1932</v>
      </c>
    </row>
    <row r="9314" spans="10:15">
      <c r="J9314" s="570"/>
      <c r="K9314" s="153" t="s">
        <v>1776</v>
      </c>
      <c r="O9314" s="153" t="s">
        <v>1933</v>
      </c>
    </row>
    <row r="9315" spans="10:15">
      <c r="J9315" s="570"/>
      <c r="K9315" s="153" t="s">
        <v>1674</v>
      </c>
      <c r="O9315" s="153" t="s">
        <v>1934</v>
      </c>
    </row>
    <row r="9316" spans="10:15">
      <c r="J9316" s="570"/>
      <c r="K9316" s="153" t="s">
        <v>1674</v>
      </c>
      <c r="O9316" s="153" t="s">
        <v>1935</v>
      </c>
    </row>
    <row r="9317" spans="10:15">
      <c r="J9317" s="570"/>
      <c r="K9317" s="153" t="s">
        <v>1674</v>
      </c>
      <c r="O9317" s="153" t="s">
        <v>1936</v>
      </c>
    </row>
    <row r="9318" spans="10:15">
      <c r="J9318" s="570"/>
      <c r="K9318" s="153" t="s">
        <v>1674</v>
      </c>
      <c r="O9318" s="153" t="s">
        <v>128</v>
      </c>
    </row>
    <row r="9319" spans="10:15">
      <c r="J9319" s="570"/>
      <c r="K9319" s="153" t="s">
        <v>1674</v>
      </c>
      <c r="O9319" s="153" t="s">
        <v>132</v>
      </c>
    </row>
    <row r="9320" spans="10:15">
      <c r="J9320" s="570"/>
      <c r="K9320" s="153" t="s">
        <v>1776</v>
      </c>
      <c r="O9320" s="153" t="s">
        <v>1937</v>
      </c>
    </row>
    <row r="9321" spans="10:15">
      <c r="J9321" s="570"/>
      <c r="K9321" s="153" t="s">
        <v>1776</v>
      </c>
      <c r="O9321" s="153" t="s">
        <v>1938</v>
      </c>
    </row>
    <row r="9322" spans="10:15">
      <c r="J9322" s="570"/>
      <c r="K9322" s="153" t="s">
        <v>1776</v>
      </c>
      <c r="O9322" s="153" t="s">
        <v>1939</v>
      </c>
    </row>
    <row r="9323" spans="10:15">
      <c r="J9323" s="570"/>
      <c r="K9323" s="153" t="s">
        <v>1674</v>
      </c>
      <c r="O9323" s="153" t="s">
        <v>148</v>
      </c>
    </row>
    <row r="9324" spans="10:15">
      <c r="J9324" s="570"/>
      <c r="K9324" s="153" t="s">
        <v>1674</v>
      </c>
      <c r="O9324" s="153" t="s">
        <v>150</v>
      </c>
    </row>
    <row r="9325" spans="10:15">
      <c r="J9325" s="570"/>
      <c r="K9325" s="153" t="s">
        <v>1674</v>
      </c>
      <c r="O9325" s="153" t="s">
        <v>154</v>
      </c>
    </row>
    <row r="9326" spans="10:15">
      <c r="J9326" s="570"/>
      <c r="K9326" s="153" t="s">
        <v>1776</v>
      </c>
      <c r="O9326" s="153" t="s">
        <v>1940</v>
      </c>
    </row>
    <row r="9327" spans="10:15">
      <c r="J9327" s="570"/>
      <c r="K9327" s="153" t="s">
        <v>1674</v>
      </c>
      <c r="O9327" s="153" t="s">
        <v>1941</v>
      </c>
    </row>
    <row r="9328" spans="10:15">
      <c r="J9328" s="570"/>
      <c r="K9328" s="153" t="s">
        <v>1776</v>
      </c>
      <c r="O9328" s="153" t="s">
        <v>1942</v>
      </c>
    </row>
    <row r="9329" spans="10:15">
      <c r="J9329" s="570"/>
      <c r="K9329" s="153" t="s">
        <v>1674</v>
      </c>
      <c r="O9329" s="153" t="s">
        <v>1943</v>
      </c>
    </row>
    <row r="9330" spans="10:15">
      <c r="J9330" s="570"/>
      <c r="K9330" s="153" t="s">
        <v>1674</v>
      </c>
      <c r="O9330" s="153" t="s">
        <v>1944</v>
      </c>
    </row>
    <row r="9331" spans="10:15">
      <c r="J9331" s="570"/>
      <c r="K9331" s="153" t="s">
        <v>1578</v>
      </c>
      <c r="O9331" s="153" t="s">
        <v>1945</v>
      </c>
    </row>
    <row r="9332" spans="10:15">
      <c r="J9332" s="570"/>
      <c r="K9332" s="153" t="s">
        <v>1674</v>
      </c>
      <c r="O9332" s="153" t="s">
        <v>1946</v>
      </c>
    </row>
    <row r="9333" spans="10:15">
      <c r="J9333" s="570"/>
      <c r="K9333" s="153" t="s">
        <v>1674</v>
      </c>
      <c r="O9333" s="153" t="s">
        <v>1947</v>
      </c>
    </row>
    <row r="9334" spans="10:15">
      <c r="J9334" s="570"/>
      <c r="K9334" s="153" t="s">
        <v>1674</v>
      </c>
      <c r="O9334" s="153" t="s">
        <v>1948</v>
      </c>
    </row>
    <row r="9335" spans="10:15">
      <c r="J9335" s="570"/>
      <c r="K9335" s="153" t="s">
        <v>1674</v>
      </c>
      <c r="O9335" s="153" t="s">
        <v>1949</v>
      </c>
    </row>
    <row r="9336" spans="10:15">
      <c r="J9336" s="570"/>
      <c r="K9336" s="153" t="s">
        <v>1674</v>
      </c>
      <c r="O9336" s="153" t="s">
        <v>1950</v>
      </c>
    </row>
    <row r="9337" spans="10:15">
      <c r="J9337" s="570"/>
      <c r="K9337" s="153" t="s">
        <v>1674</v>
      </c>
      <c r="O9337" s="153" t="s">
        <v>1951</v>
      </c>
    </row>
    <row r="9338" spans="10:15">
      <c r="J9338" s="570"/>
      <c r="K9338" s="153" t="s">
        <v>1674</v>
      </c>
      <c r="O9338" s="153" t="s">
        <v>193</v>
      </c>
    </row>
    <row r="9339" spans="10:15">
      <c r="J9339" s="570"/>
      <c r="K9339" s="153" t="s">
        <v>1674</v>
      </c>
      <c r="O9339" s="153" t="s">
        <v>196</v>
      </c>
    </row>
    <row r="9340" spans="10:15">
      <c r="J9340" s="570"/>
      <c r="K9340" s="153" t="s">
        <v>1674</v>
      </c>
      <c r="O9340" s="153" t="s">
        <v>1952</v>
      </c>
    </row>
    <row r="9341" spans="10:15">
      <c r="J9341" s="570"/>
      <c r="K9341" s="153" t="s">
        <v>1674</v>
      </c>
      <c r="O9341" s="153" t="s">
        <v>1953</v>
      </c>
    </row>
    <row r="9342" spans="10:15">
      <c r="J9342" s="570"/>
      <c r="K9342" s="153" t="s">
        <v>1674</v>
      </c>
      <c r="O9342" s="153" t="s">
        <v>1954</v>
      </c>
    </row>
    <row r="9343" spans="10:15">
      <c r="J9343" s="570"/>
      <c r="K9343" s="153" t="s">
        <v>1674</v>
      </c>
      <c r="O9343" s="153" t="s">
        <v>207</v>
      </c>
    </row>
    <row r="9344" spans="10:15">
      <c r="J9344" s="570"/>
      <c r="K9344" s="153" t="s">
        <v>1674</v>
      </c>
      <c r="O9344" s="153" t="s">
        <v>209</v>
      </c>
    </row>
    <row r="9345" spans="10:15">
      <c r="J9345" s="570"/>
      <c r="K9345" s="153" t="s">
        <v>1674</v>
      </c>
      <c r="O9345" s="153" t="s">
        <v>212</v>
      </c>
    </row>
    <row r="9346" spans="10:15">
      <c r="J9346" s="570"/>
      <c r="K9346" s="153" t="s">
        <v>1674</v>
      </c>
      <c r="O9346" s="153" t="s">
        <v>1955</v>
      </c>
    </row>
    <row r="9347" spans="10:15">
      <c r="J9347" s="570"/>
      <c r="K9347" s="153" t="s">
        <v>1674</v>
      </c>
      <c r="O9347" s="153" t="s">
        <v>1956</v>
      </c>
    </row>
    <row r="9348" spans="10:15">
      <c r="J9348" s="570"/>
      <c r="K9348" s="153" t="s">
        <v>1674</v>
      </c>
      <c r="O9348" s="153" t="s">
        <v>1957</v>
      </c>
    </row>
    <row r="9349" spans="10:15">
      <c r="J9349" s="570"/>
      <c r="K9349" s="153" t="s">
        <v>1674</v>
      </c>
      <c r="O9349" s="153" t="s">
        <v>1958</v>
      </c>
    </row>
    <row r="9350" spans="10:15">
      <c r="J9350" s="570"/>
      <c r="K9350" s="153" t="s">
        <v>1577</v>
      </c>
      <c r="O9350" s="153" t="s">
        <v>1959</v>
      </c>
    </row>
    <row r="9351" spans="10:15">
      <c r="J9351" s="570"/>
      <c r="K9351" s="153" t="s">
        <v>1674</v>
      </c>
      <c r="O9351" s="153" t="s">
        <v>1960</v>
      </c>
    </row>
    <row r="9352" spans="10:15">
      <c r="J9352" s="570"/>
      <c r="K9352" s="153" t="s">
        <v>1674</v>
      </c>
      <c r="O9352" s="153" t="s">
        <v>1961</v>
      </c>
    </row>
    <row r="9353" spans="10:15">
      <c r="J9353" s="570"/>
      <c r="K9353" s="153" t="s">
        <v>1776</v>
      </c>
      <c r="O9353" s="153" t="s">
        <v>1962</v>
      </c>
    </row>
    <row r="9354" spans="10:15">
      <c r="J9354" s="570"/>
      <c r="K9354" s="153" t="s">
        <v>1776</v>
      </c>
      <c r="O9354" s="153" t="s">
        <v>1963</v>
      </c>
    </row>
    <row r="9355" spans="10:15">
      <c r="J9355" s="570"/>
      <c r="K9355" s="153" t="s">
        <v>1776</v>
      </c>
      <c r="O9355" s="153" t="s">
        <v>1964</v>
      </c>
    </row>
    <row r="9356" spans="10:15">
      <c r="J9356" s="570"/>
      <c r="K9356" s="153" t="s">
        <v>1674</v>
      </c>
      <c r="O9356" s="153" t="s">
        <v>1965</v>
      </c>
    </row>
    <row r="9357" spans="10:15">
      <c r="J9357" s="570"/>
      <c r="K9357" s="153" t="s">
        <v>1674</v>
      </c>
      <c r="O9357" s="153" t="s">
        <v>1966</v>
      </c>
    </row>
    <row r="9358" spans="10:15">
      <c r="J9358" s="570"/>
      <c r="K9358" s="153" t="s">
        <v>1674</v>
      </c>
      <c r="O9358" s="153" t="s">
        <v>254</v>
      </c>
    </row>
    <row r="9359" spans="10:15">
      <c r="J9359" s="570"/>
      <c r="K9359" s="153" t="s">
        <v>1674</v>
      </c>
      <c r="O9359" s="153" t="s">
        <v>258</v>
      </c>
    </row>
    <row r="9360" spans="10:15">
      <c r="J9360" s="570"/>
      <c r="K9360" s="153" t="s">
        <v>1776</v>
      </c>
      <c r="O9360" s="153" t="s">
        <v>1967</v>
      </c>
    </row>
    <row r="9361" spans="10:15">
      <c r="J9361" s="570"/>
      <c r="K9361" s="153" t="s">
        <v>1674</v>
      </c>
      <c r="O9361" s="153" t="s">
        <v>1968</v>
      </c>
    </row>
    <row r="9362" spans="10:15">
      <c r="J9362" s="570"/>
      <c r="K9362" s="153" t="s">
        <v>1776</v>
      </c>
      <c r="O9362" s="153" t="s">
        <v>1969</v>
      </c>
    </row>
    <row r="9363" spans="10:15">
      <c r="J9363" s="570"/>
      <c r="K9363" s="153" t="s">
        <v>1674</v>
      </c>
      <c r="O9363" s="153" t="s">
        <v>273</v>
      </c>
    </row>
    <row r="9364" spans="10:15">
      <c r="J9364" s="570"/>
      <c r="K9364" s="153" t="s">
        <v>1674</v>
      </c>
      <c r="O9364" s="153" t="s">
        <v>276</v>
      </c>
    </row>
    <row r="9365" spans="10:15">
      <c r="J9365" s="570"/>
      <c r="K9365" s="153" t="s">
        <v>1674</v>
      </c>
      <c r="O9365" s="153" t="s">
        <v>280</v>
      </c>
    </row>
    <row r="9366" spans="10:15">
      <c r="J9366" s="570"/>
      <c r="K9366" s="153" t="s">
        <v>1674</v>
      </c>
      <c r="O9366" s="153" t="s">
        <v>1970</v>
      </c>
    </row>
    <row r="9367" spans="10:15">
      <c r="J9367" s="570"/>
      <c r="K9367" s="153" t="s">
        <v>1674</v>
      </c>
      <c r="O9367" s="153" t="s">
        <v>1971</v>
      </c>
    </row>
    <row r="9368" spans="10:15">
      <c r="J9368" s="570"/>
      <c r="K9368" s="153" t="s">
        <v>1674</v>
      </c>
      <c r="O9368" s="153" t="s">
        <v>1972</v>
      </c>
    </row>
    <row r="9369" spans="10:15">
      <c r="J9369" s="570"/>
      <c r="K9369" s="153" t="s">
        <v>1674</v>
      </c>
      <c r="O9369" s="153" t="s">
        <v>1973</v>
      </c>
    </row>
    <row r="9370" spans="10:15">
      <c r="J9370" s="570"/>
      <c r="K9370" s="153" t="s">
        <v>1674</v>
      </c>
      <c r="O9370" s="153" t="s">
        <v>1974</v>
      </c>
    </row>
    <row r="9371" spans="10:15">
      <c r="J9371" s="570"/>
      <c r="K9371" s="153" t="s">
        <v>1674</v>
      </c>
      <c r="O9371" s="153" t="s">
        <v>1975</v>
      </c>
    </row>
    <row r="9372" spans="10:15">
      <c r="J9372" s="570"/>
      <c r="K9372" s="153" t="s">
        <v>1578</v>
      </c>
      <c r="O9372" s="153" t="s">
        <v>1976</v>
      </c>
    </row>
    <row r="9373" spans="10:15">
      <c r="J9373" s="570"/>
      <c r="K9373" s="153" t="s">
        <v>1674</v>
      </c>
      <c r="O9373" s="153" t="s">
        <v>1977</v>
      </c>
    </row>
    <row r="9374" spans="10:15">
      <c r="J9374" s="570"/>
      <c r="K9374" s="153" t="s">
        <v>1674</v>
      </c>
      <c r="O9374" s="153" t="s">
        <v>1978</v>
      </c>
    </row>
    <row r="9375" spans="10:15">
      <c r="J9375" s="570"/>
      <c r="K9375" s="153" t="s">
        <v>1776</v>
      </c>
      <c r="O9375" s="153" t="s">
        <v>1979</v>
      </c>
    </row>
    <row r="9376" spans="10:15">
      <c r="J9376" s="570"/>
      <c r="K9376" s="153" t="s">
        <v>1674</v>
      </c>
      <c r="O9376" s="153" t="s">
        <v>1980</v>
      </c>
    </row>
    <row r="9377" spans="10:15">
      <c r="J9377" s="570"/>
      <c r="K9377" s="153" t="s">
        <v>1674</v>
      </c>
      <c r="O9377" s="153" t="s">
        <v>1981</v>
      </c>
    </row>
    <row r="9378" spans="10:15">
      <c r="J9378" s="570"/>
      <c r="K9378" s="153" t="s">
        <v>1674</v>
      </c>
      <c r="O9378" s="153" t="s">
        <v>1982</v>
      </c>
    </row>
    <row r="9379" spans="10:15">
      <c r="J9379" s="570"/>
      <c r="K9379" s="153" t="s">
        <v>1674</v>
      </c>
      <c r="O9379" s="153" t="s">
        <v>1983</v>
      </c>
    </row>
    <row r="9380" spans="10:15">
      <c r="J9380" s="570"/>
      <c r="K9380" s="153" t="s">
        <v>1674</v>
      </c>
      <c r="O9380" s="153" t="s">
        <v>333</v>
      </c>
    </row>
    <row r="9381" spans="10:15">
      <c r="J9381" s="570"/>
      <c r="K9381" s="153" t="s">
        <v>1674</v>
      </c>
      <c r="O9381" s="153" t="s">
        <v>337</v>
      </c>
    </row>
    <row r="9382" spans="10:15">
      <c r="J9382" s="570"/>
      <c r="K9382" s="153" t="s">
        <v>1674</v>
      </c>
      <c r="O9382" s="153" t="s">
        <v>1984</v>
      </c>
    </row>
    <row r="9383" spans="10:15">
      <c r="J9383" s="570"/>
      <c r="K9383" s="153" t="s">
        <v>1674</v>
      </c>
      <c r="O9383" s="153" t="s">
        <v>1985</v>
      </c>
    </row>
    <row r="9384" spans="10:15">
      <c r="J9384" s="570"/>
      <c r="K9384" s="153" t="s">
        <v>1674</v>
      </c>
      <c r="O9384" s="153" t="s">
        <v>1986</v>
      </c>
    </row>
    <row r="9385" spans="10:15">
      <c r="J9385" s="570"/>
      <c r="K9385" s="153" t="s">
        <v>1674</v>
      </c>
      <c r="O9385" s="153" t="s">
        <v>351</v>
      </c>
    </row>
    <row r="9386" spans="10:15">
      <c r="J9386" s="570"/>
      <c r="K9386" s="153" t="s">
        <v>1674</v>
      </c>
      <c r="O9386" s="153" t="s">
        <v>354</v>
      </c>
    </row>
    <row r="9387" spans="10:15">
      <c r="J9387" s="570"/>
      <c r="K9387" s="153" t="s">
        <v>1674</v>
      </c>
      <c r="O9387" s="153" t="s">
        <v>358</v>
      </c>
    </row>
    <row r="9388" spans="10:15">
      <c r="J9388" s="570"/>
      <c r="K9388" s="153" t="s">
        <v>1674</v>
      </c>
      <c r="O9388" s="153" t="s">
        <v>1987</v>
      </c>
    </row>
    <row r="9389" spans="10:15">
      <c r="J9389" s="570"/>
      <c r="K9389" s="153" t="s">
        <v>1674</v>
      </c>
      <c r="O9389" s="153" t="s">
        <v>1988</v>
      </c>
    </row>
    <row r="9390" spans="10:15">
      <c r="J9390" s="570"/>
      <c r="K9390" s="153" t="s">
        <v>1674</v>
      </c>
      <c r="O9390" s="153" t="s">
        <v>1989</v>
      </c>
    </row>
    <row r="9391" spans="10:15">
      <c r="J9391" s="570"/>
      <c r="K9391" s="153" t="s">
        <v>1674</v>
      </c>
      <c r="O9391" s="153" t="s">
        <v>1990</v>
      </c>
    </row>
    <row r="9392" spans="10:15">
      <c r="J9392" s="570"/>
      <c r="K9392" s="153" t="s">
        <v>1674</v>
      </c>
      <c r="O9392" s="153" t="s">
        <v>375</v>
      </c>
    </row>
    <row r="9393" spans="10:15">
      <c r="J9393" s="570"/>
      <c r="K9393" s="153" t="s">
        <v>1674</v>
      </c>
      <c r="O9393" s="153" t="s">
        <v>378</v>
      </c>
    </row>
    <row r="9394" spans="10:15">
      <c r="J9394" s="570"/>
      <c r="K9394" s="153" t="s">
        <v>1674</v>
      </c>
      <c r="O9394" s="153" t="s">
        <v>381</v>
      </c>
    </row>
    <row r="9395" spans="10:15">
      <c r="J9395" s="570"/>
      <c r="K9395" s="153" t="s">
        <v>1674</v>
      </c>
      <c r="O9395" s="153" t="s">
        <v>384</v>
      </c>
    </row>
    <row r="9396" spans="10:15">
      <c r="J9396" s="570"/>
      <c r="K9396" s="153" t="s">
        <v>1674</v>
      </c>
      <c r="O9396" s="153" t="s">
        <v>385</v>
      </c>
    </row>
    <row r="9397" spans="10:15">
      <c r="J9397" s="570"/>
      <c r="K9397" s="153" t="s">
        <v>1674</v>
      </c>
      <c r="O9397" s="153" t="s">
        <v>388</v>
      </c>
    </row>
    <row r="9398" spans="10:15">
      <c r="J9398" s="570"/>
      <c r="K9398" s="153" t="s">
        <v>1674</v>
      </c>
      <c r="O9398" s="153" t="s">
        <v>391</v>
      </c>
    </row>
    <row r="9399" spans="10:15">
      <c r="J9399" s="570"/>
      <c r="K9399" s="153" t="s">
        <v>1674</v>
      </c>
      <c r="O9399" s="153" t="s">
        <v>394</v>
      </c>
    </row>
    <row r="9400" spans="10:15">
      <c r="J9400" s="570"/>
      <c r="K9400" s="153" t="s">
        <v>1674</v>
      </c>
      <c r="O9400" s="153" t="s">
        <v>397</v>
      </c>
    </row>
    <row r="9401" spans="10:15">
      <c r="J9401" s="570"/>
      <c r="K9401" s="153" t="s">
        <v>1674</v>
      </c>
      <c r="O9401" s="153" t="s">
        <v>400</v>
      </c>
    </row>
    <row r="9402" spans="10:15">
      <c r="J9402" s="570"/>
      <c r="K9402" s="153" t="s">
        <v>1674</v>
      </c>
      <c r="O9402" s="153" t="s">
        <v>403</v>
      </c>
    </row>
    <row r="9403" spans="10:15">
      <c r="J9403" s="570"/>
      <c r="K9403" s="153" t="s">
        <v>1674</v>
      </c>
      <c r="O9403" s="153" t="s">
        <v>404</v>
      </c>
    </row>
    <row r="9404" spans="10:15">
      <c r="J9404" s="570"/>
      <c r="K9404" s="153" t="s">
        <v>1674</v>
      </c>
      <c r="O9404" s="153" t="s">
        <v>407</v>
      </c>
    </row>
    <row r="9405" spans="10:15">
      <c r="J9405" s="570"/>
      <c r="K9405" s="153" t="s">
        <v>1674</v>
      </c>
      <c r="O9405" s="153" t="s">
        <v>409</v>
      </c>
    </row>
    <row r="9406" spans="10:15">
      <c r="J9406" s="570"/>
      <c r="K9406" s="153" t="s">
        <v>1674</v>
      </c>
      <c r="O9406" s="153" t="s">
        <v>412</v>
      </c>
    </row>
    <row r="9407" spans="10:15">
      <c r="J9407" s="570"/>
      <c r="K9407" s="153" t="s">
        <v>1674</v>
      </c>
      <c r="O9407" s="153" t="s">
        <v>413</v>
      </c>
    </row>
    <row r="9408" spans="10:15">
      <c r="J9408" s="570"/>
      <c r="K9408" s="153" t="s">
        <v>1674</v>
      </c>
      <c r="O9408" s="153" t="s">
        <v>416</v>
      </c>
    </row>
    <row r="9409" spans="10:15">
      <c r="J9409" s="570"/>
      <c r="K9409" s="153" t="s">
        <v>1674</v>
      </c>
      <c r="O9409" s="153" t="s">
        <v>419</v>
      </c>
    </row>
    <row r="9410" spans="10:15">
      <c r="J9410" s="570"/>
      <c r="K9410" s="153" t="s">
        <v>1674</v>
      </c>
      <c r="O9410" s="153" t="s">
        <v>422</v>
      </c>
    </row>
    <row r="9411" spans="10:15">
      <c r="J9411" s="570"/>
      <c r="K9411" s="153" t="s">
        <v>1674</v>
      </c>
      <c r="O9411" s="153" t="s">
        <v>425</v>
      </c>
    </row>
    <row r="9412" spans="10:15">
      <c r="J9412" s="570"/>
      <c r="K9412" s="153" t="s">
        <v>1674</v>
      </c>
      <c r="O9412" s="153" t="s">
        <v>428</v>
      </c>
    </row>
    <row r="9413" spans="10:15">
      <c r="J9413" s="570"/>
      <c r="K9413" s="153" t="s">
        <v>1674</v>
      </c>
      <c r="O9413" s="153" t="s">
        <v>431</v>
      </c>
    </row>
    <row r="9414" spans="10:15">
      <c r="J9414" s="570"/>
      <c r="K9414" s="153" t="s">
        <v>1674</v>
      </c>
      <c r="O9414" s="153" t="s">
        <v>432</v>
      </c>
    </row>
    <row r="9415" spans="10:15">
      <c r="J9415" s="570"/>
      <c r="K9415" s="153" t="s">
        <v>1674</v>
      </c>
      <c r="O9415" s="153" t="s">
        <v>435</v>
      </c>
    </row>
    <row r="9416" spans="10:15">
      <c r="J9416" s="570"/>
      <c r="K9416" s="153" t="s">
        <v>1674</v>
      </c>
      <c r="O9416" s="153" t="s">
        <v>438</v>
      </c>
    </row>
    <row r="9417" spans="10:15">
      <c r="J9417" s="570"/>
      <c r="K9417" s="153" t="s">
        <v>1674</v>
      </c>
      <c r="O9417" s="153" t="s">
        <v>441</v>
      </c>
    </row>
    <row r="9418" spans="10:15">
      <c r="J9418" s="570"/>
      <c r="K9418" s="153" t="s">
        <v>1674</v>
      </c>
      <c r="O9418" s="153" t="s">
        <v>444</v>
      </c>
    </row>
    <row r="9419" spans="10:15">
      <c r="J9419" s="570"/>
      <c r="K9419" s="153" t="s">
        <v>1674</v>
      </c>
      <c r="O9419" s="153" t="s">
        <v>447</v>
      </c>
    </row>
    <row r="9420" spans="10:15">
      <c r="J9420" s="570"/>
      <c r="K9420" s="153" t="s">
        <v>1674</v>
      </c>
      <c r="O9420" s="153" t="s">
        <v>450</v>
      </c>
    </row>
    <row r="9421" spans="10:15">
      <c r="J9421" s="570"/>
      <c r="K9421" s="153" t="s">
        <v>1674</v>
      </c>
      <c r="O9421" s="153" t="s">
        <v>451</v>
      </c>
    </row>
    <row r="9422" spans="10:15">
      <c r="J9422" s="570"/>
      <c r="K9422" s="153" t="s">
        <v>1674</v>
      </c>
      <c r="O9422" s="153" t="s">
        <v>454</v>
      </c>
    </row>
    <row r="9423" spans="10:15">
      <c r="J9423" s="570"/>
      <c r="K9423" s="153" t="s">
        <v>1674</v>
      </c>
      <c r="O9423" s="153" t="s">
        <v>457</v>
      </c>
    </row>
    <row r="9424" spans="10:15">
      <c r="J9424" s="570"/>
      <c r="K9424" s="153" t="s">
        <v>1674</v>
      </c>
      <c r="O9424" s="153" t="s">
        <v>460</v>
      </c>
    </row>
    <row r="9425" spans="10:15">
      <c r="J9425" s="570"/>
      <c r="K9425" s="153" t="s">
        <v>1674</v>
      </c>
      <c r="O9425" s="153" t="s">
        <v>461</v>
      </c>
    </row>
    <row r="9426" spans="10:15">
      <c r="J9426" s="570"/>
      <c r="K9426" s="153" t="s">
        <v>1674</v>
      </c>
      <c r="O9426" s="153" t="s">
        <v>464</v>
      </c>
    </row>
    <row r="9427" spans="10:15">
      <c r="J9427" s="570"/>
      <c r="K9427" s="153" t="s">
        <v>1674</v>
      </c>
      <c r="O9427" s="153" t="s">
        <v>467</v>
      </c>
    </row>
    <row r="9428" spans="10:15">
      <c r="J9428" s="570"/>
      <c r="K9428" s="153" t="s">
        <v>1674</v>
      </c>
      <c r="O9428" s="153" t="s">
        <v>469</v>
      </c>
    </row>
    <row r="9429" spans="10:15">
      <c r="J9429" s="570"/>
      <c r="K9429" s="153" t="s">
        <v>1674</v>
      </c>
      <c r="O9429" s="153" t="s">
        <v>471</v>
      </c>
    </row>
    <row r="9430" spans="10:15">
      <c r="J9430" s="570"/>
      <c r="K9430" s="153" t="s">
        <v>1674</v>
      </c>
      <c r="O9430" s="153" t="s">
        <v>1285</v>
      </c>
    </row>
    <row r="9431" spans="10:15">
      <c r="J9431" s="570"/>
      <c r="K9431" s="153" t="s">
        <v>1674</v>
      </c>
      <c r="O9431" s="153" t="s">
        <v>474</v>
      </c>
    </row>
    <row r="9432" spans="10:15">
      <c r="J9432" s="570"/>
      <c r="K9432" s="153" t="s">
        <v>1674</v>
      </c>
      <c r="O9432" s="153" t="s">
        <v>475</v>
      </c>
    </row>
    <row r="9433" spans="10:15">
      <c r="J9433" s="570"/>
      <c r="K9433" s="153" t="s">
        <v>1674</v>
      </c>
      <c r="O9433" s="153" t="s">
        <v>477</v>
      </c>
    </row>
    <row r="9434" spans="10:15">
      <c r="J9434" s="570"/>
      <c r="K9434" s="153" t="s">
        <v>1674</v>
      </c>
      <c r="O9434" s="153" t="s">
        <v>479</v>
      </c>
    </row>
    <row r="9435" spans="10:15">
      <c r="J9435" s="570"/>
      <c r="K9435" s="153" t="s">
        <v>1674</v>
      </c>
      <c r="O9435" s="153" t="s">
        <v>481</v>
      </c>
    </row>
    <row r="9436" spans="10:15">
      <c r="J9436" s="570"/>
      <c r="K9436" s="153" t="s">
        <v>1674</v>
      </c>
      <c r="O9436" s="153" t="s">
        <v>483</v>
      </c>
    </row>
    <row r="9437" spans="10:15">
      <c r="J9437" s="570"/>
      <c r="K9437" s="153" t="s">
        <v>1674</v>
      </c>
      <c r="O9437" s="153" t="s">
        <v>485</v>
      </c>
    </row>
    <row r="9438" spans="10:15">
      <c r="J9438" s="570"/>
      <c r="K9438" s="153" t="s">
        <v>1674</v>
      </c>
      <c r="O9438" s="153" t="s">
        <v>487</v>
      </c>
    </row>
    <row r="9439" spans="10:15">
      <c r="J9439" s="570"/>
      <c r="K9439" s="153" t="s">
        <v>1674</v>
      </c>
      <c r="O9439" s="153" t="s">
        <v>488</v>
      </c>
    </row>
    <row r="9440" spans="10:15">
      <c r="J9440" s="570"/>
      <c r="K9440" s="153" t="s">
        <v>1674</v>
      </c>
      <c r="O9440" s="153" t="s">
        <v>490</v>
      </c>
    </row>
    <row r="9441" spans="10:15">
      <c r="J9441" s="570"/>
      <c r="K9441" s="153" t="s">
        <v>1674</v>
      </c>
      <c r="O9441" s="153" t="s">
        <v>492</v>
      </c>
    </row>
    <row r="9442" spans="10:15">
      <c r="J9442" s="570"/>
      <c r="K9442" s="153" t="s">
        <v>1674</v>
      </c>
      <c r="O9442" s="153" t="s">
        <v>494</v>
      </c>
    </row>
    <row r="9443" spans="10:15">
      <c r="J9443" s="570"/>
      <c r="K9443" s="153" t="s">
        <v>1674</v>
      </c>
      <c r="O9443" s="153" t="s">
        <v>495</v>
      </c>
    </row>
    <row r="9444" spans="10:15">
      <c r="J9444" s="570"/>
      <c r="K9444" s="153" t="s">
        <v>1674</v>
      </c>
      <c r="O9444" s="153" t="s">
        <v>497</v>
      </c>
    </row>
    <row r="9445" spans="10:15">
      <c r="J9445" s="570"/>
      <c r="K9445" s="153" t="s">
        <v>1674</v>
      </c>
      <c r="O9445" s="153" t="s">
        <v>499</v>
      </c>
    </row>
    <row r="9446" spans="10:15">
      <c r="J9446" s="570"/>
      <c r="K9446" s="153" t="s">
        <v>1674</v>
      </c>
      <c r="O9446" s="153" t="s">
        <v>502</v>
      </c>
    </row>
    <row r="9447" spans="10:15">
      <c r="J9447" s="570"/>
      <c r="K9447" s="153" t="s">
        <v>1674</v>
      </c>
      <c r="O9447" s="153" t="s">
        <v>505</v>
      </c>
    </row>
    <row r="9448" spans="10:15">
      <c r="J9448" s="570"/>
      <c r="K9448" s="153" t="s">
        <v>1674</v>
      </c>
      <c r="O9448" s="153" t="s">
        <v>1344</v>
      </c>
    </row>
    <row r="9449" spans="10:15">
      <c r="J9449" s="570"/>
      <c r="K9449" s="153" t="s">
        <v>1674</v>
      </c>
      <c r="O9449" s="153" t="s">
        <v>510</v>
      </c>
    </row>
    <row r="9450" spans="10:15">
      <c r="J9450" s="570"/>
      <c r="K9450" s="153" t="s">
        <v>1674</v>
      </c>
      <c r="O9450" s="153" t="s">
        <v>511</v>
      </c>
    </row>
    <row r="9451" spans="10:15">
      <c r="J9451" s="570"/>
      <c r="K9451" s="153" t="s">
        <v>1674</v>
      </c>
      <c r="O9451" s="153" t="s">
        <v>514</v>
      </c>
    </row>
    <row r="9452" spans="10:15">
      <c r="J9452" s="570"/>
      <c r="K9452" s="153" t="s">
        <v>1674</v>
      </c>
      <c r="O9452" s="153" t="s">
        <v>517</v>
      </c>
    </row>
    <row r="9453" spans="10:15">
      <c r="J9453" s="570"/>
      <c r="K9453" s="153" t="s">
        <v>1674</v>
      </c>
      <c r="O9453" s="153" t="s">
        <v>520</v>
      </c>
    </row>
    <row r="9454" spans="10:15">
      <c r="J9454" s="570"/>
      <c r="K9454" s="153" t="s">
        <v>1674</v>
      </c>
      <c r="O9454" s="153" t="s">
        <v>523</v>
      </c>
    </row>
    <row r="9455" spans="10:15">
      <c r="J9455" s="570"/>
      <c r="K9455" s="153" t="s">
        <v>1674</v>
      </c>
      <c r="O9455" s="153" t="s">
        <v>526</v>
      </c>
    </row>
    <row r="9456" spans="10:15">
      <c r="J9456" s="570"/>
      <c r="K9456" s="153" t="s">
        <v>1674</v>
      </c>
      <c r="O9456" s="153" t="s">
        <v>529</v>
      </c>
    </row>
    <row r="9457" spans="10:15">
      <c r="J9457" s="570"/>
      <c r="K9457" s="153" t="s">
        <v>1674</v>
      </c>
      <c r="O9457" s="153" t="s">
        <v>530</v>
      </c>
    </row>
    <row r="9458" spans="10:15">
      <c r="J9458" s="570"/>
      <c r="K9458" s="153" t="s">
        <v>1674</v>
      </c>
      <c r="O9458" s="153" t="s">
        <v>533</v>
      </c>
    </row>
    <row r="9459" spans="10:15">
      <c r="J9459" s="570"/>
      <c r="K9459" s="153" t="s">
        <v>1674</v>
      </c>
      <c r="O9459" s="153" t="s">
        <v>534</v>
      </c>
    </row>
    <row r="9460" spans="10:15">
      <c r="J9460" s="570"/>
      <c r="K9460" s="153" t="s">
        <v>1674</v>
      </c>
      <c r="O9460" s="153" t="s">
        <v>535</v>
      </c>
    </row>
    <row r="9461" spans="10:15">
      <c r="J9461" s="570"/>
      <c r="K9461" s="153" t="s">
        <v>1674</v>
      </c>
      <c r="O9461" s="153" t="s">
        <v>536</v>
      </c>
    </row>
    <row r="9462" spans="10:15">
      <c r="J9462" s="570"/>
      <c r="K9462" s="153" t="s">
        <v>1674</v>
      </c>
      <c r="O9462" s="153" t="s">
        <v>539</v>
      </c>
    </row>
    <row r="9463" spans="10:15">
      <c r="J9463" s="570"/>
      <c r="K9463" s="153" t="s">
        <v>1674</v>
      </c>
      <c r="O9463" s="153" t="s">
        <v>542</v>
      </c>
    </row>
    <row r="9464" spans="10:15">
      <c r="J9464" s="570"/>
      <c r="K9464" s="153" t="s">
        <v>1674</v>
      </c>
      <c r="O9464" s="153" t="s">
        <v>545</v>
      </c>
    </row>
    <row r="9465" spans="10:15">
      <c r="J9465" s="570"/>
      <c r="K9465" s="153" t="s">
        <v>1674</v>
      </c>
      <c r="O9465" s="153" t="s">
        <v>548</v>
      </c>
    </row>
    <row r="9466" spans="10:15">
      <c r="J9466" s="570"/>
      <c r="K9466" s="153" t="s">
        <v>1674</v>
      </c>
      <c r="O9466" s="153" t="s">
        <v>1374</v>
      </c>
    </row>
    <row r="9467" spans="10:15">
      <c r="J9467" s="570"/>
      <c r="K9467" s="153" t="s">
        <v>1674</v>
      </c>
      <c r="O9467" s="153" t="s">
        <v>553</v>
      </c>
    </row>
    <row r="9468" spans="10:15">
      <c r="J9468" s="570"/>
      <c r="K9468" s="153" t="s">
        <v>1674</v>
      </c>
      <c r="O9468" s="153" t="s">
        <v>554</v>
      </c>
    </row>
    <row r="9469" spans="10:15">
      <c r="J9469" s="570"/>
      <c r="K9469" s="153" t="s">
        <v>1674</v>
      </c>
      <c r="O9469" s="153" t="s">
        <v>557</v>
      </c>
    </row>
    <row r="9470" spans="10:15">
      <c r="J9470" s="570"/>
      <c r="K9470" s="153" t="s">
        <v>1674</v>
      </c>
      <c r="O9470" s="153" t="s">
        <v>560</v>
      </c>
    </row>
    <row r="9471" spans="10:15">
      <c r="J9471" s="570"/>
      <c r="K9471" s="153" t="s">
        <v>1674</v>
      </c>
      <c r="O9471" s="153" t="s">
        <v>563</v>
      </c>
    </row>
    <row r="9472" spans="10:15">
      <c r="J9472" s="570"/>
      <c r="K9472" s="153" t="s">
        <v>1674</v>
      </c>
      <c r="O9472" s="153" t="s">
        <v>566</v>
      </c>
    </row>
    <row r="9473" spans="10:15">
      <c r="J9473" s="570"/>
      <c r="K9473" s="153" t="s">
        <v>1674</v>
      </c>
      <c r="O9473" s="153" t="s">
        <v>569</v>
      </c>
    </row>
    <row r="9474" spans="10:15">
      <c r="J9474" s="570"/>
      <c r="K9474" s="153" t="s">
        <v>1674</v>
      </c>
      <c r="O9474" s="153" t="s">
        <v>572</v>
      </c>
    </row>
    <row r="9475" spans="10:15">
      <c r="J9475" s="570"/>
      <c r="K9475" s="153" t="s">
        <v>1674</v>
      </c>
      <c r="O9475" s="153" t="s">
        <v>573</v>
      </c>
    </row>
    <row r="9476" spans="10:15">
      <c r="J9476" s="570"/>
      <c r="K9476" s="153" t="s">
        <v>1674</v>
      </c>
      <c r="O9476" s="153" t="s">
        <v>576</v>
      </c>
    </row>
    <row r="9477" spans="10:15">
      <c r="J9477" s="570"/>
      <c r="K9477" s="153" t="s">
        <v>1674</v>
      </c>
      <c r="O9477" s="153" t="s">
        <v>577</v>
      </c>
    </row>
    <row r="9478" spans="10:15">
      <c r="J9478" s="570"/>
      <c r="K9478" s="153" t="s">
        <v>1674</v>
      </c>
      <c r="O9478" s="153" t="s">
        <v>578</v>
      </c>
    </row>
    <row r="9479" spans="10:15">
      <c r="J9479" s="570"/>
      <c r="K9479" s="153" t="s">
        <v>1674</v>
      </c>
      <c r="O9479" s="153" t="s">
        <v>579</v>
      </c>
    </row>
    <row r="9480" spans="10:15">
      <c r="J9480" s="570"/>
      <c r="K9480" s="153" t="s">
        <v>1674</v>
      </c>
      <c r="O9480" s="153" t="s">
        <v>582</v>
      </c>
    </row>
    <row r="9481" spans="10:15">
      <c r="J9481" s="570"/>
      <c r="K9481" s="153" t="s">
        <v>1674</v>
      </c>
      <c r="O9481" s="153" t="s">
        <v>585</v>
      </c>
    </row>
    <row r="9482" spans="10:15">
      <c r="J9482" s="570"/>
      <c r="K9482" s="153" t="s">
        <v>1674</v>
      </c>
      <c r="O9482" s="153" t="s">
        <v>588</v>
      </c>
    </row>
    <row r="9483" spans="10:15">
      <c r="J9483" s="570"/>
      <c r="K9483" s="153" t="s">
        <v>1674</v>
      </c>
      <c r="O9483" s="153" t="s">
        <v>591</v>
      </c>
    </row>
    <row r="9484" spans="10:15">
      <c r="J9484" s="570"/>
      <c r="K9484" s="153" t="s">
        <v>1674</v>
      </c>
      <c r="O9484" s="153" t="s">
        <v>1430</v>
      </c>
    </row>
    <row r="9485" spans="10:15">
      <c r="J9485" s="570"/>
      <c r="K9485" s="153" t="s">
        <v>1674</v>
      </c>
      <c r="O9485" s="153" t="s">
        <v>596</v>
      </c>
    </row>
    <row r="9486" spans="10:15">
      <c r="J9486" s="570"/>
      <c r="K9486" s="153" t="s">
        <v>1674</v>
      </c>
      <c r="O9486" s="153" t="s">
        <v>597</v>
      </c>
    </row>
    <row r="9487" spans="10:15">
      <c r="J9487" s="570"/>
      <c r="K9487" s="153" t="s">
        <v>1674</v>
      </c>
      <c r="O9487" s="153" t="s">
        <v>600</v>
      </c>
    </row>
    <row r="9488" spans="10:15">
      <c r="J9488" s="570"/>
      <c r="K9488" s="153" t="s">
        <v>1674</v>
      </c>
      <c r="O9488" s="153" t="s">
        <v>603</v>
      </c>
    </row>
    <row r="9489" spans="10:15">
      <c r="J9489" s="570"/>
      <c r="K9489" s="153" t="s">
        <v>1674</v>
      </c>
      <c r="O9489" s="153" t="s">
        <v>606</v>
      </c>
    </row>
    <row r="9490" spans="10:15">
      <c r="J9490" s="570"/>
      <c r="K9490" s="153" t="s">
        <v>1674</v>
      </c>
      <c r="O9490" s="153" t="s">
        <v>609</v>
      </c>
    </row>
    <row r="9491" spans="10:15">
      <c r="J9491" s="570"/>
      <c r="K9491" s="153" t="s">
        <v>1674</v>
      </c>
      <c r="O9491" s="153" t="s">
        <v>612</v>
      </c>
    </row>
    <row r="9492" spans="10:15">
      <c r="J9492" s="570"/>
      <c r="K9492" s="153" t="s">
        <v>1674</v>
      </c>
      <c r="O9492" s="153" t="s">
        <v>615</v>
      </c>
    </row>
    <row r="9493" spans="10:15">
      <c r="J9493" s="570"/>
      <c r="K9493" s="153" t="s">
        <v>1674</v>
      </c>
      <c r="O9493" s="153" t="s">
        <v>616</v>
      </c>
    </row>
    <row r="9494" spans="10:15">
      <c r="J9494" s="570"/>
      <c r="K9494" s="153" t="s">
        <v>1674</v>
      </c>
      <c r="O9494" s="153" t="s">
        <v>619</v>
      </c>
    </row>
    <row r="9495" spans="10:15">
      <c r="J9495" s="570"/>
      <c r="K9495" s="153" t="s">
        <v>1674</v>
      </c>
      <c r="O9495" s="153" t="s">
        <v>620</v>
      </c>
    </row>
    <row r="9496" spans="10:15">
      <c r="J9496" s="570"/>
      <c r="K9496" s="153" t="s">
        <v>1674</v>
      </c>
      <c r="O9496" s="153" t="s">
        <v>622</v>
      </c>
    </row>
    <row r="9497" spans="10:15">
      <c r="J9497" s="570"/>
      <c r="K9497" s="153" t="s">
        <v>1674</v>
      </c>
      <c r="O9497" s="153" t="s">
        <v>623</v>
      </c>
    </row>
    <row r="9498" spans="10:15">
      <c r="J9498" s="570"/>
      <c r="K9498" s="153" t="s">
        <v>1674</v>
      </c>
      <c r="O9498" s="153" t="s">
        <v>626</v>
      </c>
    </row>
    <row r="9499" spans="10:15">
      <c r="J9499" s="570"/>
      <c r="K9499" s="153" t="s">
        <v>1674</v>
      </c>
      <c r="O9499" s="153" t="s">
        <v>629</v>
      </c>
    </row>
    <row r="9500" spans="10:15">
      <c r="J9500" s="570"/>
      <c r="K9500" s="153" t="s">
        <v>1674</v>
      </c>
      <c r="O9500" s="153" t="s">
        <v>632</v>
      </c>
    </row>
    <row r="9501" spans="10:15">
      <c r="J9501" s="570"/>
      <c r="K9501" s="153" t="s">
        <v>1674</v>
      </c>
      <c r="O9501" s="153" t="s">
        <v>635</v>
      </c>
    </row>
    <row r="9502" spans="10:15">
      <c r="J9502" s="570"/>
      <c r="K9502" s="153" t="s">
        <v>1674</v>
      </c>
      <c r="O9502" s="153" t="s">
        <v>638</v>
      </c>
    </row>
    <row r="9503" spans="10:15">
      <c r="J9503" s="570"/>
      <c r="K9503" s="153" t="s">
        <v>1674</v>
      </c>
      <c r="O9503" s="153" t="s">
        <v>641</v>
      </c>
    </row>
    <row r="9504" spans="10:15">
      <c r="J9504" s="570"/>
      <c r="K9504" s="153" t="s">
        <v>1674</v>
      </c>
      <c r="O9504" s="153" t="s">
        <v>642</v>
      </c>
    </row>
    <row r="9505" spans="10:15">
      <c r="J9505" s="570"/>
      <c r="K9505" s="153" t="s">
        <v>1674</v>
      </c>
      <c r="O9505" s="153" t="s">
        <v>645</v>
      </c>
    </row>
    <row r="9506" spans="10:15">
      <c r="J9506" s="570"/>
      <c r="K9506" s="153" t="s">
        <v>1674</v>
      </c>
      <c r="O9506" s="153" t="s">
        <v>648</v>
      </c>
    </row>
    <row r="9507" spans="10:15">
      <c r="J9507" s="570"/>
      <c r="K9507" s="153" t="s">
        <v>1674</v>
      </c>
      <c r="O9507" s="153" t="s">
        <v>651</v>
      </c>
    </row>
    <row r="9508" spans="10:15">
      <c r="J9508" s="570"/>
      <c r="K9508" s="153" t="s">
        <v>1674</v>
      </c>
      <c r="O9508" s="153" t="s">
        <v>654</v>
      </c>
    </row>
    <row r="9509" spans="10:15">
      <c r="J9509" s="570"/>
      <c r="K9509" s="153" t="s">
        <v>1674</v>
      </c>
      <c r="O9509" s="153" t="s">
        <v>657</v>
      </c>
    </row>
    <row r="9510" spans="10:15">
      <c r="J9510" s="570"/>
      <c r="K9510" s="153" t="s">
        <v>1674</v>
      </c>
      <c r="O9510" s="153" t="s">
        <v>660</v>
      </c>
    </row>
    <row r="9511" spans="10:15">
      <c r="J9511" s="570"/>
      <c r="K9511" s="153" t="s">
        <v>1674</v>
      </c>
      <c r="O9511" s="153" t="s">
        <v>661</v>
      </c>
    </row>
    <row r="9512" spans="10:15">
      <c r="J9512" s="570"/>
      <c r="K9512" s="153" t="s">
        <v>1674</v>
      </c>
      <c r="O9512" s="153" t="s">
        <v>664</v>
      </c>
    </row>
    <row r="9513" spans="10:15">
      <c r="J9513" s="570"/>
      <c r="K9513" s="153" t="s">
        <v>1674</v>
      </c>
      <c r="O9513" s="153" t="s">
        <v>667</v>
      </c>
    </row>
    <row r="9514" spans="10:15">
      <c r="J9514" s="570"/>
      <c r="K9514" s="153" t="s">
        <v>1674</v>
      </c>
      <c r="O9514" s="153" t="s">
        <v>668</v>
      </c>
    </row>
    <row r="9515" spans="10:15">
      <c r="J9515" s="570"/>
      <c r="K9515" s="153" t="s">
        <v>1674</v>
      </c>
      <c r="O9515" s="153" t="s">
        <v>671</v>
      </c>
    </row>
    <row r="9516" spans="10:15">
      <c r="J9516" s="570"/>
      <c r="K9516" s="153" t="s">
        <v>1674</v>
      </c>
      <c r="O9516" s="153" t="s">
        <v>672</v>
      </c>
    </row>
    <row r="9517" spans="10:15">
      <c r="J9517" s="570"/>
      <c r="K9517" s="153" t="s">
        <v>1674</v>
      </c>
      <c r="O9517" s="153" t="s">
        <v>673</v>
      </c>
    </row>
    <row r="9518" spans="10:15">
      <c r="J9518" s="570"/>
      <c r="K9518" s="153" t="s">
        <v>1674</v>
      </c>
      <c r="O9518" s="153" t="s">
        <v>676</v>
      </c>
    </row>
    <row r="9519" spans="10:15">
      <c r="J9519" s="570"/>
      <c r="K9519" s="153" t="s">
        <v>1674</v>
      </c>
      <c r="O9519" s="153" t="s">
        <v>679</v>
      </c>
    </row>
    <row r="9520" spans="10:15">
      <c r="J9520" s="570"/>
      <c r="K9520" s="153" t="s">
        <v>1674</v>
      </c>
      <c r="O9520" s="153" t="s">
        <v>682</v>
      </c>
    </row>
    <row r="9521" spans="10:15">
      <c r="J9521" s="570"/>
      <c r="K9521" s="153" t="s">
        <v>1674</v>
      </c>
      <c r="O9521" s="153" t="s">
        <v>685</v>
      </c>
    </row>
    <row r="9522" spans="10:15">
      <c r="J9522" s="570"/>
      <c r="K9522" s="153" t="s">
        <v>1674</v>
      </c>
      <c r="O9522" s="153" t="s">
        <v>688</v>
      </c>
    </row>
    <row r="9523" spans="10:15">
      <c r="K9523" s="153" t="s">
        <v>1674</v>
      </c>
      <c r="O9523" s="153" t="s">
        <v>691</v>
      </c>
    </row>
    <row r="9524" spans="10:15">
      <c r="K9524" s="153" t="s">
        <v>1674</v>
      </c>
      <c r="O9524" s="153" t="s">
        <v>692</v>
      </c>
    </row>
    <row r="9525" spans="10:15">
      <c r="K9525" s="153" t="s">
        <v>1674</v>
      </c>
      <c r="O9525" s="153" t="s">
        <v>695</v>
      </c>
    </row>
    <row r="9526" spans="10:15">
      <c r="J9526" s="576"/>
      <c r="K9526" s="153" t="s">
        <v>1674</v>
      </c>
      <c r="O9526" s="153" t="s">
        <v>698</v>
      </c>
    </row>
    <row r="9527" spans="10:15">
      <c r="J9527" s="576"/>
      <c r="K9527" s="153" t="s">
        <v>1674</v>
      </c>
      <c r="O9527" s="153" t="s">
        <v>701</v>
      </c>
    </row>
    <row r="9528" spans="10:15">
      <c r="J9528" s="576"/>
      <c r="K9528" s="153" t="s">
        <v>1674</v>
      </c>
      <c r="O9528" s="153" t="s">
        <v>704</v>
      </c>
    </row>
    <row r="9529" spans="10:15">
      <c r="J9529" s="576"/>
      <c r="K9529" s="153" t="s">
        <v>1674</v>
      </c>
      <c r="O9529" s="153" t="s">
        <v>707</v>
      </c>
    </row>
    <row r="9530" spans="10:15">
      <c r="J9530" s="576"/>
      <c r="K9530" s="153" t="s">
        <v>1674</v>
      </c>
      <c r="O9530" s="153" t="s">
        <v>710</v>
      </c>
    </row>
    <row r="9531" spans="10:15">
      <c r="J9531" s="576"/>
      <c r="K9531" s="153" t="s">
        <v>1674</v>
      </c>
      <c r="O9531" s="153" t="s">
        <v>711</v>
      </c>
    </row>
    <row r="9532" spans="10:15">
      <c r="J9532" s="576"/>
      <c r="K9532" s="153" t="s">
        <v>1674</v>
      </c>
      <c r="O9532" s="153" t="s">
        <v>714</v>
      </c>
    </row>
    <row r="9533" spans="10:15">
      <c r="J9533" s="576"/>
      <c r="K9533" s="153" t="s">
        <v>1674</v>
      </c>
      <c r="O9533" s="153" t="s">
        <v>717</v>
      </c>
    </row>
    <row r="9534" spans="10:15">
      <c r="J9534" s="576"/>
      <c r="K9534" s="153" t="s">
        <v>1674</v>
      </c>
      <c r="O9534" s="153" t="s">
        <v>718</v>
      </c>
    </row>
    <row r="9535" spans="10:15">
      <c r="J9535" s="576"/>
      <c r="K9535" s="153" t="s">
        <v>1674</v>
      </c>
      <c r="O9535" s="153" t="s">
        <v>721</v>
      </c>
    </row>
    <row r="9536" spans="10:15">
      <c r="J9536" s="576"/>
      <c r="K9536" s="153" t="s">
        <v>1674</v>
      </c>
      <c r="O9536" s="153" t="s">
        <v>722</v>
      </c>
    </row>
    <row r="9537" spans="10:15">
      <c r="J9537" s="576"/>
      <c r="K9537" s="153" t="s">
        <v>1674</v>
      </c>
      <c r="O9537" s="153" t="s">
        <v>723</v>
      </c>
    </row>
    <row r="9538" spans="10:15">
      <c r="J9538" s="576"/>
      <c r="K9538" s="153" t="s">
        <v>1674</v>
      </c>
      <c r="O9538" s="153" t="s">
        <v>726</v>
      </c>
    </row>
    <row r="9539" spans="10:15">
      <c r="J9539" s="576"/>
      <c r="K9539" s="153" t="s">
        <v>1674</v>
      </c>
      <c r="O9539" s="153" t="s">
        <v>729</v>
      </c>
    </row>
    <row r="9540" spans="10:15">
      <c r="J9540" s="576"/>
      <c r="K9540" s="153" t="s">
        <v>1674</v>
      </c>
      <c r="O9540" s="153" t="s">
        <v>732</v>
      </c>
    </row>
    <row r="9541" spans="10:15">
      <c r="J9541" s="576"/>
      <c r="K9541" s="153" t="s">
        <v>1674</v>
      </c>
      <c r="O9541" s="153" t="s">
        <v>735</v>
      </c>
    </row>
    <row r="9542" spans="10:15">
      <c r="K9542" s="153" t="s">
        <v>1674</v>
      </c>
      <c r="O9542" s="153" t="s">
        <v>738</v>
      </c>
    </row>
    <row r="9543" spans="10:15">
      <c r="K9543" s="153" t="s">
        <v>1674</v>
      </c>
      <c r="O9543" s="153" t="s">
        <v>741</v>
      </c>
    </row>
    <row r="9544" spans="10:15">
      <c r="K9544" s="153" t="s">
        <v>1674</v>
      </c>
      <c r="O9544" s="153" t="s">
        <v>742</v>
      </c>
    </row>
    <row r="9545" spans="10:15">
      <c r="K9545" s="153" t="s">
        <v>1674</v>
      </c>
      <c r="O9545" s="153" t="s">
        <v>745</v>
      </c>
    </row>
    <row r="9546" spans="10:15">
      <c r="K9546" s="153" t="s">
        <v>1674</v>
      </c>
      <c r="O9546" s="153" t="s">
        <v>748</v>
      </c>
    </row>
    <row r="9547" spans="10:15">
      <c r="K9547" s="153" t="s">
        <v>1674</v>
      </c>
      <c r="O9547" s="153" t="s">
        <v>751</v>
      </c>
    </row>
    <row r="9548" spans="10:15">
      <c r="K9548" s="153" t="s">
        <v>1674</v>
      </c>
      <c r="O9548" s="153" t="s">
        <v>754</v>
      </c>
    </row>
    <row r="9549" spans="10:15">
      <c r="K9549" s="153" t="s">
        <v>1674</v>
      </c>
      <c r="O9549" s="153" t="s">
        <v>757</v>
      </c>
    </row>
    <row r="9550" spans="10:15">
      <c r="K9550" s="153" t="s">
        <v>1674</v>
      </c>
      <c r="O9550" s="153" t="s">
        <v>0</v>
      </c>
    </row>
    <row r="9551" spans="10:15">
      <c r="K9551" s="153" t="s">
        <v>1674</v>
      </c>
      <c r="O9551" s="153" t="s">
        <v>1</v>
      </c>
    </row>
    <row r="9552" spans="10:15">
      <c r="K9552" s="153" t="s">
        <v>1674</v>
      </c>
      <c r="O9552" s="153" t="s">
        <v>4</v>
      </c>
    </row>
    <row r="9553" spans="11:15">
      <c r="K9553" s="153" t="s">
        <v>1674</v>
      </c>
      <c r="O9553" s="153" t="s">
        <v>7</v>
      </c>
    </row>
    <row r="9554" spans="11:15">
      <c r="K9554" s="153" t="s">
        <v>1674</v>
      </c>
      <c r="O9554" s="153" t="s">
        <v>8</v>
      </c>
    </row>
    <row r="9555" spans="11:15">
      <c r="K9555" s="153" t="s">
        <v>1674</v>
      </c>
      <c r="O9555" s="153" t="s">
        <v>11</v>
      </c>
    </row>
    <row r="9556" spans="11:15">
      <c r="K9556" s="153" t="s">
        <v>1674</v>
      </c>
      <c r="O9556" s="153" t="s">
        <v>12</v>
      </c>
    </row>
    <row r="9557" spans="11:15">
      <c r="K9557" s="153" t="s">
        <v>1674</v>
      </c>
      <c r="O9557" s="153" t="s">
        <v>13</v>
      </c>
    </row>
    <row r="9558" spans="11:15">
      <c r="K9558" s="153" t="s">
        <v>1674</v>
      </c>
      <c r="O9558" s="153" t="s">
        <v>16</v>
      </c>
    </row>
    <row r="9559" spans="11:15">
      <c r="K9559" s="153" t="s">
        <v>1674</v>
      </c>
      <c r="O9559" s="153" t="s">
        <v>19</v>
      </c>
    </row>
    <row r="9560" spans="11:15">
      <c r="K9560" s="153" t="s">
        <v>1674</v>
      </c>
      <c r="O9560" s="153" t="s">
        <v>20</v>
      </c>
    </row>
    <row r="9561" spans="11:15">
      <c r="K9561" s="153" t="s">
        <v>1674</v>
      </c>
      <c r="O9561" s="153" t="s">
        <v>23</v>
      </c>
    </row>
    <row r="9562" spans="11:15">
      <c r="K9562" s="153" t="s">
        <v>1674</v>
      </c>
      <c r="O9562" s="153" t="s">
        <v>25</v>
      </c>
    </row>
    <row r="9563" spans="11:15">
      <c r="K9563" s="153" t="s">
        <v>1674</v>
      </c>
      <c r="O9563" s="153" t="s">
        <v>27</v>
      </c>
    </row>
    <row r="9564" spans="11:15">
      <c r="K9564" s="153" t="s">
        <v>1674</v>
      </c>
      <c r="O9564" s="153" t="s">
        <v>29</v>
      </c>
    </row>
    <row r="9565" spans="11:15">
      <c r="K9565" s="153" t="s">
        <v>1674</v>
      </c>
      <c r="O9565" s="153" t="s">
        <v>31</v>
      </c>
    </row>
    <row r="9566" spans="11:15">
      <c r="K9566" s="153" t="s">
        <v>1674</v>
      </c>
      <c r="O9566" s="153" t="s">
        <v>32</v>
      </c>
    </row>
    <row r="9567" spans="11:15">
      <c r="K9567" s="153" t="s">
        <v>1674</v>
      </c>
      <c r="O9567" s="153" t="s">
        <v>34</v>
      </c>
    </row>
    <row r="9568" spans="11:15">
      <c r="K9568" s="153" t="s">
        <v>1674</v>
      </c>
      <c r="O9568" s="153" t="s">
        <v>36</v>
      </c>
    </row>
    <row r="9569" spans="11:15">
      <c r="K9569" s="153" t="s">
        <v>1674</v>
      </c>
      <c r="O9569" s="153" t="s">
        <v>38</v>
      </c>
    </row>
    <row r="9570" spans="11:15">
      <c r="K9570" s="153" t="s">
        <v>1674</v>
      </c>
      <c r="O9570" s="153" t="s">
        <v>40</v>
      </c>
    </row>
    <row r="9571" spans="11:15">
      <c r="K9571" s="153" t="s">
        <v>1674</v>
      </c>
      <c r="O9571" s="153" t="s">
        <v>42</v>
      </c>
    </row>
    <row r="9572" spans="11:15">
      <c r="K9572" s="153" t="s">
        <v>1674</v>
      </c>
      <c r="O9572" s="153" t="s">
        <v>44</v>
      </c>
    </row>
    <row r="9573" spans="11:15">
      <c r="K9573" s="153" t="s">
        <v>1674</v>
      </c>
      <c r="O9573" s="153" t="s">
        <v>45</v>
      </c>
    </row>
    <row r="9574" spans="11:15">
      <c r="K9574" s="153" t="s">
        <v>1674</v>
      </c>
      <c r="O9574" s="153" t="s">
        <v>47</v>
      </c>
    </row>
    <row r="9575" spans="11:15">
      <c r="K9575" s="153" t="s">
        <v>1674</v>
      </c>
      <c r="O9575" s="153" t="s">
        <v>49</v>
      </c>
    </row>
    <row r="9576" spans="11:15">
      <c r="K9576" s="153" t="s">
        <v>1674</v>
      </c>
      <c r="O9576" s="153" t="s">
        <v>51</v>
      </c>
    </row>
    <row r="9577" spans="11:15">
      <c r="K9577" s="153" t="s">
        <v>1674</v>
      </c>
      <c r="O9577" s="153" t="s">
        <v>53</v>
      </c>
    </row>
    <row r="9578" spans="11:15">
      <c r="K9578" s="153" t="s">
        <v>1674</v>
      </c>
      <c r="O9578" s="153" t="s">
        <v>55</v>
      </c>
    </row>
    <row r="9579" spans="11:15">
      <c r="K9579" s="153" t="s">
        <v>1674</v>
      </c>
      <c r="O9579" s="153" t="s">
        <v>56</v>
      </c>
    </row>
    <row r="9580" spans="11:15">
      <c r="K9580" s="153" t="s">
        <v>1674</v>
      </c>
      <c r="O9580" s="153" t="s">
        <v>58</v>
      </c>
    </row>
    <row r="9581" spans="11:15">
      <c r="K9581" s="153" t="s">
        <v>1674</v>
      </c>
      <c r="O9581" s="153" t="s">
        <v>60</v>
      </c>
    </row>
    <row r="9582" spans="11:15">
      <c r="O9582" s="153" t="s">
        <v>812</v>
      </c>
    </row>
    <row r="9583" spans="11:15">
      <c r="O9583" s="153" t="s">
        <v>815</v>
      </c>
    </row>
    <row r="9584" spans="11:15">
      <c r="O9584" s="153" t="s">
        <v>818</v>
      </c>
    </row>
    <row r="9585" spans="11:15">
      <c r="K9585" s="153" t="s">
        <v>1674</v>
      </c>
      <c r="O9585" s="153" t="s">
        <v>824</v>
      </c>
    </row>
    <row r="9586" spans="11:15">
      <c r="K9586" s="153" t="s">
        <v>1674</v>
      </c>
      <c r="O9586" s="153" t="s">
        <v>829</v>
      </c>
    </row>
    <row r="9587" spans="11:15">
      <c r="K9587" s="153" t="s">
        <v>1674</v>
      </c>
      <c r="O9587" s="153" t="s">
        <v>833</v>
      </c>
    </row>
    <row r="9588" spans="11:15">
      <c r="K9588" s="153" t="s">
        <v>1674</v>
      </c>
      <c r="O9588" s="153" t="s">
        <v>837</v>
      </c>
    </row>
    <row r="9589" spans="11:15">
      <c r="K9589" s="153" t="s">
        <v>1674</v>
      </c>
      <c r="O9589" s="153" t="s">
        <v>842</v>
      </c>
    </row>
    <row r="9590" spans="11:15">
      <c r="K9590" s="153" t="s">
        <v>1674</v>
      </c>
      <c r="O9590" s="153" t="s">
        <v>846</v>
      </c>
    </row>
    <row r="9591" spans="11:15">
      <c r="K9591" s="153" t="s">
        <v>1674</v>
      </c>
      <c r="O9591" s="153" t="s">
        <v>850</v>
      </c>
    </row>
    <row r="9592" spans="11:15">
      <c r="K9592" s="153" t="s">
        <v>1674</v>
      </c>
      <c r="O9592" s="153" t="s">
        <v>854</v>
      </c>
    </row>
    <row r="9593" spans="11:15">
      <c r="K9593" s="153" t="s">
        <v>1674</v>
      </c>
      <c r="O9593" s="153" t="s">
        <v>858</v>
      </c>
    </row>
    <row r="9594" spans="11:15">
      <c r="K9594" s="153" t="s">
        <v>1674</v>
      </c>
      <c r="O9594" s="153" t="s">
        <v>862</v>
      </c>
    </row>
    <row r="9595" spans="11:15">
      <c r="K9595" s="153" t="s">
        <v>1674</v>
      </c>
      <c r="O9595" s="153" t="s">
        <v>866</v>
      </c>
    </row>
    <row r="9596" spans="11:15">
      <c r="K9596" s="153" t="s">
        <v>1674</v>
      </c>
      <c r="O9596" s="153" t="s">
        <v>870</v>
      </c>
    </row>
    <row r="9597" spans="11:15">
      <c r="K9597" s="153" t="s">
        <v>1674</v>
      </c>
      <c r="O9597" s="153" t="s">
        <v>873</v>
      </c>
    </row>
    <row r="9598" spans="11:15">
      <c r="K9598" s="153" t="s">
        <v>1674</v>
      </c>
      <c r="O9598" s="153" t="s">
        <v>877</v>
      </c>
    </row>
    <row r="9599" spans="11:15">
      <c r="K9599" s="153" t="s">
        <v>1674</v>
      </c>
      <c r="O9599" s="153" t="s">
        <v>881</v>
      </c>
    </row>
    <row r="9600" spans="11:15">
      <c r="K9600" s="153" t="s">
        <v>1674</v>
      </c>
      <c r="O9600" s="153" t="s">
        <v>885</v>
      </c>
    </row>
    <row r="9601" spans="11:15">
      <c r="K9601" s="153" t="s">
        <v>1674</v>
      </c>
      <c r="O9601" s="153" t="s">
        <v>890</v>
      </c>
    </row>
    <row r="9602" spans="11:15">
      <c r="K9602" s="153" t="s">
        <v>1674</v>
      </c>
      <c r="O9602" s="153" t="s">
        <v>894</v>
      </c>
    </row>
    <row r="9603" spans="11:15">
      <c r="K9603" s="153" t="s">
        <v>1674</v>
      </c>
      <c r="O9603" s="153" t="s">
        <v>898</v>
      </c>
    </row>
    <row r="9604" spans="11:15">
      <c r="K9604" s="153" t="s">
        <v>1674</v>
      </c>
      <c r="O9604" s="153" t="s">
        <v>902</v>
      </c>
    </row>
    <row r="9605" spans="11:15">
      <c r="K9605" s="153" t="s">
        <v>1674</v>
      </c>
      <c r="O9605" s="153" t="s">
        <v>906</v>
      </c>
    </row>
    <row r="9606" spans="11:15">
      <c r="K9606" s="153" t="s">
        <v>1674</v>
      </c>
      <c r="O9606" s="153" t="s">
        <v>910</v>
      </c>
    </row>
    <row r="9607" spans="11:15">
      <c r="K9607" s="153" t="s">
        <v>1674</v>
      </c>
      <c r="O9607" s="153" t="s">
        <v>914</v>
      </c>
    </row>
    <row r="9608" spans="11:15">
      <c r="K9608" s="153" t="s">
        <v>1674</v>
      </c>
      <c r="O9608" s="153" t="s">
        <v>919</v>
      </c>
    </row>
    <row r="9609" spans="11:15">
      <c r="K9609" s="153" t="s">
        <v>1674</v>
      </c>
      <c r="O9609" s="153" t="s">
        <v>923</v>
      </c>
    </row>
    <row r="9610" spans="11:15">
      <c r="K9610" s="153" t="s">
        <v>1674</v>
      </c>
      <c r="O9610" s="153" t="s">
        <v>928</v>
      </c>
    </row>
    <row r="9611" spans="11:15">
      <c r="K9611" s="153" t="s">
        <v>1674</v>
      </c>
      <c r="O9611" s="153" t="s">
        <v>934</v>
      </c>
    </row>
    <row r="9612" spans="11:15">
      <c r="K9612" s="153" t="s">
        <v>1674</v>
      </c>
      <c r="O9612" s="153" t="s">
        <v>938</v>
      </c>
    </row>
    <row r="9613" spans="11:15">
      <c r="K9613" s="153" t="s">
        <v>1674</v>
      </c>
      <c r="O9613" s="153" t="s">
        <v>942</v>
      </c>
    </row>
    <row r="9614" spans="11:15">
      <c r="K9614" s="153" t="s">
        <v>1674</v>
      </c>
      <c r="O9614" s="153" t="s">
        <v>947</v>
      </c>
    </row>
    <row r="9615" spans="11:15">
      <c r="K9615" s="153" t="s">
        <v>1674</v>
      </c>
      <c r="O9615" s="153" t="s">
        <v>951</v>
      </c>
    </row>
    <row r="9616" spans="11:15">
      <c r="K9616" s="153" t="s">
        <v>1674</v>
      </c>
      <c r="O9616" s="153" t="s">
        <v>955</v>
      </c>
    </row>
    <row r="9617" spans="11:15">
      <c r="K9617" s="153" t="s">
        <v>1674</v>
      </c>
      <c r="O9617" s="153" t="s">
        <v>960</v>
      </c>
    </row>
    <row r="9618" spans="11:15">
      <c r="K9618" s="153" t="s">
        <v>1674</v>
      </c>
      <c r="O9618" s="153" t="s">
        <v>964</v>
      </c>
    </row>
    <row r="9619" spans="11:15">
      <c r="K9619" s="153" t="s">
        <v>1674</v>
      </c>
      <c r="O9619" s="153" t="s">
        <v>968</v>
      </c>
    </row>
    <row r="9620" spans="11:15">
      <c r="K9620" s="153" t="s">
        <v>1674</v>
      </c>
      <c r="O9620" s="153" t="s">
        <v>973</v>
      </c>
    </row>
    <row r="9621" spans="11:15">
      <c r="K9621" s="153" t="s">
        <v>1674</v>
      </c>
      <c r="O9621" s="153" t="s">
        <v>979</v>
      </c>
    </row>
    <row r="9622" spans="11:15">
      <c r="K9622" s="153" t="s">
        <v>1674</v>
      </c>
      <c r="O9622" s="153" t="s">
        <v>983</v>
      </c>
    </row>
    <row r="9623" spans="11:15">
      <c r="K9623" s="153" t="s">
        <v>1674</v>
      </c>
      <c r="O9623" s="153" t="s">
        <v>987</v>
      </c>
    </row>
    <row r="9624" spans="11:15">
      <c r="K9624" s="153" t="s">
        <v>1674</v>
      </c>
      <c r="O9624" s="153" t="s">
        <v>992</v>
      </c>
    </row>
    <row r="9625" spans="11:15">
      <c r="K9625" s="153" t="s">
        <v>1674</v>
      </c>
      <c r="O9625" s="153" t="s">
        <v>996</v>
      </c>
    </row>
    <row r="9626" spans="11:15">
      <c r="K9626" s="153" t="s">
        <v>1674</v>
      </c>
      <c r="O9626" s="153" t="s">
        <v>1000</v>
      </c>
    </row>
    <row r="9627" spans="11:15">
      <c r="K9627" s="153" t="s">
        <v>1674</v>
      </c>
      <c r="O9627" s="153" t="s">
        <v>1005</v>
      </c>
    </row>
    <row r="9628" spans="11:15">
      <c r="K9628" s="153" t="s">
        <v>1674</v>
      </c>
      <c r="O9628" s="153" t="s">
        <v>1009</v>
      </c>
    </row>
    <row r="9629" spans="11:15">
      <c r="K9629" s="153" t="s">
        <v>1674</v>
      </c>
      <c r="O9629" s="153" t="s">
        <v>1013</v>
      </c>
    </row>
    <row r="9630" spans="11:15">
      <c r="K9630" s="153" t="s">
        <v>1674</v>
      </c>
      <c r="O9630" s="153" t="s">
        <v>1019</v>
      </c>
    </row>
    <row r="9631" spans="11:15">
      <c r="K9631" s="153" t="s">
        <v>1674</v>
      </c>
      <c r="O9631" s="153" t="s">
        <v>1023</v>
      </c>
    </row>
    <row r="9632" spans="11:15">
      <c r="K9632" s="153" t="s">
        <v>1674</v>
      </c>
      <c r="O9632" s="153" t="s">
        <v>1027</v>
      </c>
    </row>
    <row r="9633" spans="11:15">
      <c r="K9633" s="153" t="s">
        <v>1674</v>
      </c>
      <c r="O9633" s="153" t="s">
        <v>1031</v>
      </c>
    </row>
    <row r="9634" spans="11:15">
      <c r="K9634" s="153" t="s">
        <v>1674</v>
      </c>
      <c r="O9634" s="153" t="s">
        <v>1033</v>
      </c>
    </row>
    <row r="9635" spans="11:15">
      <c r="K9635" s="153" t="s">
        <v>1674</v>
      </c>
      <c r="O9635" s="153" t="s">
        <v>1035</v>
      </c>
    </row>
    <row r="9636" spans="11:15">
      <c r="K9636" s="153" t="s">
        <v>1674</v>
      </c>
      <c r="O9636" s="153" t="s">
        <v>1038</v>
      </c>
    </row>
    <row r="9637" spans="11:15">
      <c r="K9637" s="153" t="s">
        <v>1674</v>
      </c>
      <c r="O9637" s="153" t="s">
        <v>1040</v>
      </c>
    </row>
    <row r="9638" spans="11:15">
      <c r="K9638" s="153" t="s">
        <v>1674</v>
      </c>
      <c r="O9638" s="153" t="s">
        <v>1042</v>
      </c>
    </row>
    <row r="9639" spans="11:15">
      <c r="K9639" s="153" t="s">
        <v>1674</v>
      </c>
      <c r="O9639" s="153" t="s">
        <v>1044</v>
      </c>
    </row>
    <row r="9640" spans="11:15">
      <c r="K9640" s="153" t="s">
        <v>1674</v>
      </c>
      <c r="O9640" s="153" t="s">
        <v>1048</v>
      </c>
    </row>
    <row r="9641" spans="11:15">
      <c r="K9641" s="153" t="s">
        <v>1674</v>
      </c>
      <c r="O9641" s="153" t="s">
        <v>1052</v>
      </c>
    </row>
    <row r="9642" spans="11:15">
      <c r="K9642" s="153" t="s">
        <v>1674</v>
      </c>
      <c r="O9642" s="153" t="s">
        <v>1056</v>
      </c>
    </row>
    <row r="9643" spans="11:15">
      <c r="K9643" s="153" t="s">
        <v>1674</v>
      </c>
      <c r="O9643" s="153" t="s">
        <v>1060</v>
      </c>
    </row>
    <row r="9644" spans="11:15">
      <c r="K9644" s="153" t="s">
        <v>1674</v>
      </c>
      <c r="O9644" s="153" t="s">
        <v>1064</v>
      </c>
    </row>
    <row r="9645" spans="11:15">
      <c r="K9645" s="153" t="s">
        <v>1674</v>
      </c>
      <c r="O9645" s="153" t="s">
        <v>1067</v>
      </c>
    </row>
    <row r="9646" spans="11:15">
      <c r="K9646" s="153" t="s">
        <v>1674</v>
      </c>
      <c r="O9646" s="153" t="s">
        <v>1071</v>
      </c>
    </row>
    <row r="9647" spans="11:15">
      <c r="K9647" s="153" t="s">
        <v>1674</v>
      </c>
      <c r="O9647" s="153" t="s">
        <v>1075</v>
      </c>
    </row>
    <row r="9648" spans="11:15">
      <c r="K9648" s="153" t="s">
        <v>1674</v>
      </c>
      <c r="O9648" s="153" t="s">
        <v>1078</v>
      </c>
    </row>
    <row r="9649" spans="11:15">
      <c r="K9649" s="153" t="s">
        <v>1674</v>
      </c>
      <c r="O9649" s="153" t="s">
        <v>1082</v>
      </c>
    </row>
    <row r="9650" spans="11:15">
      <c r="K9650" s="153" t="s">
        <v>1674</v>
      </c>
      <c r="O9650" s="153" t="s">
        <v>1086</v>
      </c>
    </row>
    <row r="9651" spans="11:15">
      <c r="K9651" s="153" t="s">
        <v>1674</v>
      </c>
      <c r="O9651" s="153" t="s">
        <v>1821</v>
      </c>
    </row>
    <row r="9652" spans="11:15">
      <c r="K9652" s="153" t="s">
        <v>1674</v>
      </c>
      <c r="O9652" s="153" t="s">
        <v>1822</v>
      </c>
    </row>
    <row r="9653" spans="11:15">
      <c r="K9653" s="153" t="s">
        <v>1674</v>
      </c>
      <c r="O9653" s="153" t="s">
        <v>1823</v>
      </c>
    </row>
    <row r="9654" spans="11:15">
      <c r="K9654" s="153" t="s">
        <v>1674</v>
      </c>
      <c r="O9654" s="153" t="s">
        <v>1824</v>
      </c>
    </row>
    <row r="9655" spans="11:15">
      <c r="K9655" s="153" t="s">
        <v>1674</v>
      </c>
      <c r="O9655" s="153" t="s">
        <v>1825</v>
      </c>
    </row>
    <row r="9656" spans="11:15">
      <c r="K9656" s="153" t="s">
        <v>1674</v>
      </c>
      <c r="O9656" s="153" t="s">
        <v>1826</v>
      </c>
    </row>
    <row r="9657" spans="11:15">
      <c r="K9657" s="153" t="s">
        <v>1674</v>
      </c>
      <c r="O9657" s="153" t="s">
        <v>1827</v>
      </c>
    </row>
    <row r="9658" spans="11:15">
      <c r="K9658" s="153" t="s">
        <v>1674</v>
      </c>
      <c r="O9658" s="153" t="s">
        <v>1828</v>
      </c>
    </row>
    <row r="9659" spans="11:15">
      <c r="K9659" s="153" t="s">
        <v>1674</v>
      </c>
      <c r="O9659" s="153" t="s">
        <v>1829</v>
      </c>
    </row>
    <row r="9660" spans="11:15">
      <c r="K9660" s="153" t="s">
        <v>1674</v>
      </c>
      <c r="O9660" s="153" t="s">
        <v>1830</v>
      </c>
    </row>
    <row r="9661" spans="11:15">
      <c r="K9661" s="153" t="s">
        <v>1674</v>
      </c>
      <c r="O9661" s="153" t="s">
        <v>1831</v>
      </c>
    </row>
    <row r="9662" spans="11:15">
      <c r="K9662" s="153" t="s">
        <v>1674</v>
      </c>
      <c r="O9662" s="153" t="s">
        <v>1832</v>
      </c>
    </row>
    <row r="9663" spans="11:15">
      <c r="K9663" s="153" t="s">
        <v>1674</v>
      </c>
      <c r="O9663" s="153" t="s">
        <v>1833</v>
      </c>
    </row>
    <row r="9664" spans="11:15">
      <c r="K9664" s="153" t="s">
        <v>1674</v>
      </c>
      <c r="O9664" s="153" t="s">
        <v>1834</v>
      </c>
    </row>
    <row r="9665" spans="11:15">
      <c r="K9665" s="153" t="s">
        <v>1674</v>
      </c>
      <c r="O9665" s="153" t="s">
        <v>1835</v>
      </c>
    </row>
    <row r="9666" spans="11:15">
      <c r="K9666" s="153" t="s">
        <v>1674</v>
      </c>
      <c r="O9666" s="153" t="s">
        <v>1836</v>
      </c>
    </row>
    <row r="9667" spans="11:15">
      <c r="K9667" s="153" t="s">
        <v>1674</v>
      </c>
      <c r="O9667" s="153" t="s">
        <v>1837</v>
      </c>
    </row>
    <row r="9668" spans="11:15">
      <c r="K9668" s="153" t="s">
        <v>1674</v>
      </c>
      <c r="O9668" s="153" t="s">
        <v>1838</v>
      </c>
    </row>
    <row r="9669" spans="11:15">
      <c r="K9669" s="153" t="s">
        <v>1674</v>
      </c>
      <c r="O9669" s="153" t="s">
        <v>1839</v>
      </c>
    </row>
    <row r="9670" spans="11:15">
      <c r="K9670" s="153" t="s">
        <v>1674</v>
      </c>
      <c r="O9670" s="153" t="s">
        <v>1840</v>
      </c>
    </row>
    <row r="9671" spans="11:15">
      <c r="K9671" s="153" t="s">
        <v>1674</v>
      </c>
      <c r="O9671" s="153" t="s">
        <v>1841</v>
      </c>
    </row>
    <row r="9672" spans="11:15">
      <c r="K9672" s="153" t="s">
        <v>1674</v>
      </c>
      <c r="O9672" s="153" t="s">
        <v>1842</v>
      </c>
    </row>
    <row r="9673" spans="11:15">
      <c r="K9673" s="153" t="s">
        <v>1674</v>
      </c>
      <c r="O9673" s="153" t="s">
        <v>1843</v>
      </c>
    </row>
    <row r="9674" spans="11:15">
      <c r="K9674" s="153" t="s">
        <v>1674</v>
      </c>
      <c r="O9674" s="153" t="s">
        <v>1844</v>
      </c>
    </row>
    <row r="9675" spans="11:15">
      <c r="K9675" s="153" t="s">
        <v>1674</v>
      </c>
      <c r="O9675" s="153" t="s">
        <v>1845</v>
      </c>
    </row>
    <row r="9676" spans="11:15">
      <c r="K9676" s="153" t="s">
        <v>1674</v>
      </c>
      <c r="O9676" s="153" t="s">
        <v>1846</v>
      </c>
    </row>
    <row r="9677" spans="11:15">
      <c r="K9677" s="153" t="s">
        <v>1674</v>
      </c>
      <c r="O9677" s="153" t="s">
        <v>1847</v>
      </c>
    </row>
    <row r="9678" spans="11:15">
      <c r="K9678" s="153" t="s">
        <v>1674</v>
      </c>
      <c r="O9678" s="153" t="s">
        <v>1848</v>
      </c>
    </row>
    <row r="9679" spans="11:15">
      <c r="K9679" s="153" t="s">
        <v>1674</v>
      </c>
      <c r="O9679" s="153" t="s">
        <v>1849</v>
      </c>
    </row>
    <row r="9680" spans="11:15">
      <c r="K9680" s="153" t="s">
        <v>1674</v>
      </c>
      <c r="O9680" s="153" t="s">
        <v>1850</v>
      </c>
    </row>
    <row r="9681" spans="11:15">
      <c r="K9681" s="153" t="s">
        <v>1674</v>
      </c>
      <c r="O9681" s="153" t="s">
        <v>1851</v>
      </c>
    </row>
    <row r="9682" spans="11:15">
      <c r="K9682" s="153" t="s">
        <v>1674</v>
      </c>
      <c r="O9682" s="153" t="s">
        <v>1852</v>
      </c>
    </row>
    <row r="9683" spans="11:15">
      <c r="K9683" s="153" t="s">
        <v>1674</v>
      </c>
      <c r="O9683" s="153" t="s">
        <v>1853</v>
      </c>
    </row>
    <row r="9684" spans="11:15">
      <c r="K9684" s="153" t="s">
        <v>1674</v>
      </c>
      <c r="O9684" s="153" t="s">
        <v>1854</v>
      </c>
    </row>
    <row r="9685" spans="11:15">
      <c r="K9685" s="153" t="s">
        <v>1674</v>
      </c>
      <c r="O9685" s="153" t="s">
        <v>1855</v>
      </c>
    </row>
    <row r="9686" spans="11:15">
      <c r="K9686" s="153" t="s">
        <v>1674</v>
      </c>
      <c r="O9686" s="153" t="s">
        <v>1856</v>
      </c>
    </row>
    <row r="9687" spans="11:15">
      <c r="K9687" s="153" t="s">
        <v>1674</v>
      </c>
      <c r="O9687" s="153" t="s">
        <v>1857</v>
      </c>
    </row>
    <row r="9688" spans="11:15">
      <c r="K9688" s="153" t="s">
        <v>1674</v>
      </c>
      <c r="O9688" s="153" t="s">
        <v>1858</v>
      </c>
    </row>
    <row r="9689" spans="11:15">
      <c r="K9689" s="153" t="s">
        <v>1674</v>
      </c>
      <c r="O9689" s="153" t="s">
        <v>1201</v>
      </c>
    </row>
    <row r="9690" spans="11:15">
      <c r="K9690" s="153" t="s">
        <v>1674</v>
      </c>
      <c r="O9690" s="153" t="s">
        <v>1204</v>
      </c>
    </row>
    <row r="9691" spans="11:15">
      <c r="K9691" s="153" t="s">
        <v>1674</v>
      </c>
      <c r="O9691" s="153" t="s">
        <v>1859</v>
      </c>
    </row>
    <row r="9692" spans="11:15">
      <c r="K9692" s="153" t="s">
        <v>1674</v>
      </c>
      <c r="O9692" s="153" t="s">
        <v>1860</v>
      </c>
    </row>
    <row r="9693" spans="11:15">
      <c r="K9693" s="153" t="s">
        <v>1674</v>
      </c>
      <c r="O9693" s="153" t="s">
        <v>1210</v>
      </c>
    </row>
    <row r="9694" spans="11:15">
      <c r="K9694" s="153" t="s">
        <v>1674</v>
      </c>
      <c r="O9694" s="153" t="s">
        <v>1213</v>
      </c>
    </row>
    <row r="9695" spans="11:15">
      <c r="K9695" s="153" t="s">
        <v>1674</v>
      </c>
      <c r="O9695" s="153" t="s">
        <v>1861</v>
      </c>
    </row>
    <row r="9696" spans="11:15">
      <c r="K9696" s="153" t="s">
        <v>1674</v>
      </c>
      <c r="O9696" s="153" t="s">
        <v>1862</v>
      </c>
    </row>
    <row r="9697" spans="11:15">
      <c r="K9697" s="153" t="s">
        <v>1674</v>
      </c>
      <c r="O9697" s="153" t="s">
        <v>1863</v>
      </c>
    </row>
    <row r="9698" spans="11:15">
      <c r="K9698" s="153" t="s">
        <v>1674</v>
      </c>
      <c r="O9698" s="153" t="s">
        <v>1864</v>
      </c>
    </row>
    <row r="9699" spans="11:15">
      <c r="K9699" s="153" t="s">
        <v>1674</v>
      </c>
      <c r="O9699" s="153" t="s">
        <v>1865</v>
      </c>
    </row>
    <row r="9700" spans="11:15">
      <c r="K9700" s="153" t="s">
        <v>1674</v>
      </c>
      <c r="O9700" s="153" t="s">
        <v>1866</v>
      </c>
    </row>
    <row r="9701" spans="11:15">
      <c r="K9701" s="153" t="s">
        <v>1674</v>
      </c>
      <c r="O9701" s="153" t="s">
        <v>1231</v>
      </c>
    </row>
    <row r="9702" spans="11:15">
      <c r="K9702" s="153" t="s">
        <v>1674</v>
      </c>
      <c r="O9702" s="153" t="s">
        <v>1867</v>
      </c>
    </row>
    <row r="9703" spans="11:15">
      <c r="K9703" s="153" t="s">
        <v>1674</v>
      </c>
      <c r="O9703" s="153" t="s">
        <v>1868</v>
      </c>
    </row>
    <row r="9704" spans="11:15">
      <c r="K9704" s="153" t="s">
        <v>1674</v>
      </c>
      <c r="O9704" s="153" t="s">
        <v>1869</v>
      </c>
    </row>
    <row r="9705" spans="11:15">
      <c r="K9705" s="153" t="s">
        <v>1674</v>
      </c>
      <c r="O9705" s="153" t="s">
        <v>1870</v>
      </c>
    </row>
    <row r="9706" spans="11:15">
      <c r="K9706" s="153" t="s">
        <v>1674</v>
      </c>
      <c r="O9706" s="153" t="s">
        <v>1871</v>
      </c>
    </row>
    <row r="9707" spans="11:15">
      <c r="K9707" s="153" t="s">
        <v>1674</v>
      </c>
      <c r="O9707" s="153" t="s">
        <v>1249</v>
      </c>
    </row>
    <row r="9708" spans="11:15">
      <c r="K9708" s="153" t="s">
        <v>1674</v>
      </c>
      <c r="O9708" s="153" t="s">
        <v>1251</v>
      </c>
    </row>
    <row r="9709" spans="11:15">
      <c r="K9709" s="153" t="s">
        <v>1674</v>
      </c>
      <c r="O9709" s="153" t="s">
        <v>1253</v>
      </c>
    </row>
    <row r="9710" spans="11:15">
      <c r="K9710" s="153" t="s">
        <v>1674</v>
      </c>
      <c r="O9710" s="153" t="s">
        <v>1872</v>
      </c>
    </row>
    <row r="9711" spans="11:15">
      <c r="K9711" s="153" t="s">
        <v>1674</v>
      </c>
      <c r="O9711" s="153" t="s">
        <v>1257</v>
      </c>
    </row>
    <row r="9712" spans="11:15">
      <c r="K9712" s="153" t="s">
        <v>1674</v>
      </c>
      <c r="O9712" s="153" t="s">
        <v>1261</v>
      </c>
    </row>
    <row r="9713" spans="11:15">
      <c r="K9713" s="153" t="s">
        <v>1674</v>
      </c>
      <c r="O9713" s="153" t="s">
        <v>1873</v>
      </c>
    </row>
    <row r="9714" spans="11:15">
      <c r="K9714" s="153" t="s">
        <v>1674</v>
      </c>
      <c r="O9714" s="153" t="s">
        <v>1874</v>
      </c>
    </row>
    <row r="9715" spans="11:15">
      <c r="K9715" s="153" t="s">
        <v>1674</v>
      </c>
      <c r="O9715" s="153" t="s">
        <v>1875</v>
      </c>
    </row>
    <row r="9716" spans="11:15">
      <c r="K9716" s="153" t="s">
        <v>1674</v>
      </c>
      <c r="O9716" s="153" t="s">
        <v>1876</v>
      </c>
    </row>
    <row r="9717" spans="11:15">
      <c r="K9717" s="153" t="s">
        <v>1674</v>
      </c>
      <c r="O9717" s="153" t="s">
        <v>1877</v>
      </c>
    </row>
    <row r="9718" spans="11:15">
      <c r="K9718" s="153" t="s">
        <v>1674</v>
      </c>
      <c r="O9718" s="153" t="s">
        <v>1878</v>
      </c>
    </row>
    <row r="9719" spans="11:15">
      <c r="K9719" s="153" t="s">
        <v>1674</v>
      </c>
      <c r="O9719" s="153" t="s">
        <v>1285</v>
      </c>
    </row>
    <row r="9720" spans="11:15">
      <c r="K9720" s="153" t="s">
        <v>1674</v>
      </c>
      <c r="O9720" s="153" t="s">
        <v>1879</v>
      </c>
    </row>
    <row r="9721" spans="11:15">
      <c r="K9721" s="153" t="s">
        <v>1674</v>
      </c>
      <c r="O9721" s="153" t="s">
        <v>1880</v>
      </c>
    </row>
    <row r="9722" spans="11:15">
      <c r="K9722" s="153" t="s">
        <v>1674</v>
      </c>
      <c r="O9722" s="153" t="s">
        <v>1881</v>
      </c>
    </row>
    <row r="9723" spans="11:15">
      <c r="K9723" s="153" t="s">
        <v>1674</v>
      </c>
      <c r="O9723" s="153" t="s">
        <v>1882</v>
      </c>
    </row>
    <row r="9724" spans="11:15">
      <c r="K9724" s="153" t="s">
        <v>1674</v>
      </c>
      <c r="O9724" s="153" t="s">
        <v>1883</v>
      </c>
    </row>
    <row r="9725" spans="11:15">
      <c r="K9725" s="153" t="s">
        <v>1674</v>
      </c>
      <c r="O9725" s="153" t="s">
        <v>1304</v>
      </c>
    </row>
    <row r="9726" spans="11:15">
      <c r="K9726" s="153" t="s">
        <v>1674</v>
      </c>
      <c r="O9726" s="153" t="s">
        <v>1307</v>
      </c>
    </row>
    <row r="9727" spans="11:15">
      <c r="K9727" s="153" t="s">
        <v>1674</v>
      </c>
      <c r="O9727" s="153" t="s">
        <v>1884</v>
      </c>
    </row>
    <row r="9728" spans="11:15">
      <c r="K9728" s="153" t="s">
        <v>1674</v>
      </c>
      <c r="O9728" s="153" t="s">
        <v>1885</v>
      </c>
    </row>
    <row r="9729" spans="11:15">
      <c r="K9729" s="153" t="s">
        <v>1674</v>
      </c>
      <c r="O9729" s="153" t="s">
        <v>1319</v>
      </c>
    </row>
    <row r="9730" spans="11:15">
      <c r="K9730" s="153" t="s">
        <v>1674</v>
      </c>
      <c r="O9730" s="153" t="s">
        <v>1322</v>
      </c>
    </row>
    <row r="9731" spans="11:15">
      <c r="K9731" s="153" t="s">
        <v>1674</v>
      </c>
      <c r="O9731" s="153" t="s">
        <v>1886</v>
      </c>
    </row>
    <row r="9732" spans="11:15">
      <c r="K9732" s="153" t="s">
        <v>1674</v>
      </c>
      <c r="O9732" s="153" t="s">
        <v>1887</v>
      </c>
    </row>
    <row r="9733" spans="11:15">
      <c r="K9733" s="153" t="s">
        <v>1674</v>
      </c>
      <c r="O9733" s="153" t="s">
        <v>1888</v>
      </c>
    </row>
    <row r="9734" spans="11:15">
      <c r="K9734" s="153" t="s">
        <v>1674</v>
      </c>
      <c r="O9734" s="153" t="s">
        <v>1889</v>
      </c>
    </row>
    <row r="9735" spans="11:15">
      <c r="K9735" s="153" t="s">
        <v>1674</v>
      </c>
      <c r="O9735" s="153" t="s">
        <v>1890</v>
      </c>
    </row>
    <row r="9736" spans="11:15">
      <c r="K9736" s="153" t="s">
        <v>1674</v>
      </c>
      <c r="O9736" s="153" t="s">
        <v>1891</v>
      </c>
    </row>
    <row r="9737" spans="11:15">
      <c r="K9737" s="153" t="s">
        <v>1674</v>
      </c>
      <c r="O9737" s="153" t="s">
        <v>1344</v>
      </c>
    </row>
    <row r="9738" spans="11:15">
      <c r="K9738" s="153" t="s">
        <v>1674</v>
      </c>
      <c r="O9738" s="153" t="s">
        <v>1892</v>
      </c>
    </row>
    <row r="9739" spans="11:15">
      <c r="K9739" s="153" t="s">
        <v>1674</v>
      </c>
      <c r="O9739" s="153" t="s">
        <v>1893</v>
      </c>
    </row>
    <row r="9740" spans="11:15">
      <c r="K9740" s="153" t="s">
        <v>1674</v>
      </c>
      <c r="O9740" s="153" t="s">
        <v>1894</v>
      </c>
    </row>
    <row r="9741" spans="11:15">
      <c r="K9741" s="153" t="s">
        <v>1674</v>
      </c>
      <c r="O9741" s="153" t="s">
        <v>1895</v>
      </c>
    </row>
    <row r="9742" spans="11:15">
      <c r="K9742" s="153" t="s">
        <v>1674</v>
      </c>
      <c r="O9742" s="153" t="s">
        <v>1896</v>
      </c>
    </row>
    <row r="9743" spans="11:15">
      <c r="K9743" s="153" t="s">
        <v>1674</v>
      </c>
      <c r="O9743" s="153" t="s">
        <v>1352</v>
      </c>
    </row>
    <row r="9744" spans="11:15">
      <c r="K9744" s="153" t="s">
        <v>1674</v>
      </c>
      <c r="O9744" s="153" t="s">
        <v>1354</v>
      </c>
    </row>
    <row r="9745" spans="11:15">
      <c r="K9745" s="153" t="s">
        <v>1674</v>
      </c>
      <c r="O9745" s="153" t="s">
        <v>1897</v>
      </c>
    </row>
    <row r="9746" spans="11:15">
      <c r="K9746" s="153" t="s">
        <v>1674</v>
      </c>
      <c r="O9746" s="153" t="s">
        <v>1898</v>
      </c>
    </row>
    <row r="9747" spans="11:15">
      <c r="K9747" s="153" t="s">
        <v>1674</v>
      </c>
      <c r="O9747" s="153" t="s">
        <v>1358</v>
      </c>
    </row>
    <row r="9748" spans="11:15">
      <c r="K9748" s="153" t="s">
        <v>1674</v>
      </c>
      <c r="O9748" s="153" t="s">
        <v>1360</v>
      </c>
    </row>
    <row r="9749" spans="11:15">
      <c r="K9749" s="153" t="s">
        <v>1674</v>
      </c>
      <c r="O9749" s="153" t="s">
        <v>1899</v>
      </c>
    </row>
    <row r="9750" spans="11:15">
      <c r="K9750" s="153" t="s">
        <v>1674</v>
      </c>
      <c r="O9750" s="153" t="s">
        <v>1900</v>
      </c>
    </row>
    <row r="9751" spans="11:15">
      <c r="K9751" s="153" t="s">
        <v>1674</v>
      </c>
      <c r="O9751" s="153" t="s">
        <v>1901</v>
      </c>
    </row>
    <row r="9752" spans="11:15">
      <c r="K9752" s="153" t="s">
        <v>1674</v>
      </c>
      <c r="O9752" s="153" t="s">
        <v>1902</v>
      </c>
    </row>
    <row r="9753" spans="11:15">
      <c r="K9753" s="153" t="s">
        <v>1674</v>
      </c>
      <c r="O9753" s="153" t="s">
        <v>1903</v>
      </c>
    </row>
    <row r="9754" spans="11:15">
      <c r="K9754" s="153" t="s">
        <v>1674</v>
      </c>
      <c r="O9754" s="153" t="s">
        <v>1904</v>
      </c>
    </row>
    <row r="9755" spans="11:15">
      <c r="K9755" s="153" t="s">
        <v>1674</v>
      </c>
      <c r="O9755" s="153" t="s">
        <v>1374</v>
      </c>
    </row>
    <row r="9756" spans="11:15">
      <c r="K9756" s="153" t="s">
        <v>1674</v>
      </c>
      <c r="O9756" s="153" t="s">
        <v>1905</v>
      </c>
    </row>
    <row r="9757" spans="11:15">
      <c r="K9757" s="153" t="s">
        <v>1674</v>
      </c>
      <c r="O9757" s="153" t="s">
        <v>1906</v>
      </c>
    </row>
    <row r="9758" spans="11:15">
      <c r="K9758" s="153" t="s">
        <v>1674</v>
      </c>
      <c r="O9758" s="153" t="s">
        <v>1907</v>
      </c>
    </row>
    <row r="9759" spans="11:15">
      <c r="K9759" s="153" t="s">
        <v>1674</v>
      </c>
      <c r="O9759" s="153" t="s">
        <v>1908</v>
      </c>
    </row>
    <row r="9760" spans="11:15">
      <c r="K9760" s="153" t="s">
        <v>1674</v>
      </c>
      <c r="O9760" s="153" t="s">
        <v>1909</v>
      </c>
    </row>
    <row r="9761" spans="11:15">
      <c r="K9761" s="153" t="s">
        <v>1674</v>
      </c>
      <c r="O9761" s="153" t="s">
        <v>1393</v>
      </c>
    </row>
    <row r="9762" spans="11:15">
      <c r="K9762" s="153" t="s">
        <v>1674</v>
      </c>
      <c r="O9762" s="153" t="s">
        <v>1397</v>
      </c>
    </row>
    <row r="9763" spans="11:15">
      <c r="K9763" s="153" t="s">
        <v>1674</v>
      </c>
      <c r="O9763" s="153" t="s">
        <v>1910</v>
      </c>
    </row>
    <row r="9764" spans="11:15">
      <c r="K9764" s="153" t="s">
        <v>1674</v>
      </c>
      <c r="O9764" s="153" t="s">
        <v>1911</v>
      </c>
    </row>
    <row r="9765" spans="11:15">
      <c r="K9765" s="153" t="s">
        <v>1674</v>
      </c>
      <c r="O9765" s="153" t="s">
        <v>1407</v>
      </c>
    </row>
    <row r="9766" spans="11:15">
      <c r="K9766" s="153" t="s">
        <v>1674</v>
      </c>
      <c r="O9766" s="153" t="s">
        <v>1409</v>
      </c>
    </row>
    <row r="9767" spans="11:15">
      <c r="K9767" s="153" t="s">
        <v>1674</v>
      </c>
      <c r="O9767" s="153" t="s">
        <v>1912</v>
      </c>
    </row>
    <row r="9768" spans="11:15">
      <c r="K9768" s="153" t="s">
        <v>1674</v>
      </c>
      <c r="O9768" s="153" t="s">
        <v>1913</v>
      </c>
    </row>
    <row r="9769" spans="11:15">
      <c r="K9769" s="153" t="s">
        <v>1674</v>
      </c>
      <c r="O9769" s="153" t="s">
        <v>1914</v>
      </c>
    </row>
    <row r="9770" spans="11:15">
      <c r="K9770" s="153" t="s">
        <v>1674</v>
      </c>
      <c r="O9770" s="153" t="s">
        <v>1915</v>
      </c>
    </row>
    <row r="9771" spans="11:15">
      <c r="K9771" s="153" t="s">
        <v>1674</v>
      </c>
      <c r="O9771" s="153" t="s">
        <v>1916</v>
      </c>
    </row>
    <row r="9772" spans="11:15">
      <c r="K9772" s="153" t="s">
        <v>1674</v>
      </c>
      <c r="O9772" s="153" t="s">
        <v>1917</v>
      </c>
    </row>
    <row r="9773" spans="11:15">
      <c r="K9773" s="153" t="s">
        <v>1674</v>
      </c>
      <c r="O9773" s="153" t="s">
        <v>1430</v>
      </c>
    </row>
    <row r="9774" spans="11:15">
      <c r="K9774" s="153" t="s">
        <v>1674</v>
      </c>
      <c r="O9774" s="153" t="s">
        <v>1918</v>
      </c>
    </row>
    <row r="9775" spans="11:15">
      <c r="K9775" s="153" t="s">
        <v>1674</v>
      </c>
      <c r="O9775" s="153" t="s">
        <v>1919</v>
      </c>
    </row>
    <row r="9776" spans="11:15">
      <c r="K9776" s="153" t="s">
        <v>1674</v>
      </c>
      <c r="O9776" s="153" t="s">
        <v>1920</v>
      </c>
    </row>
    <row r="9777" spans="11:15">
      <c r="K9777" s="153" t="s">
        <v>1674</v>
      </c>
      <c r="O9777" s="153" t="s">
        <v>1921</v>
      </c>
    </row>
    <row r="9778" spans="11:15">
      <c r="K9778" s="153" t="s">
        <v>1674</v>
      </c>
      <c r="O9778" s="153" t="s">
        <v>1922</v>
      </c>
    </row>
    <row r="9779" spans="11:15">
      <c r="K9779" s="153" t="s">
        <v>1674</v>
      </c>
      <c r="O9779" s="153" t="s">
        <v>71</v>
      </c>
    </row>
    <row r="9780" spans="11:15">
      <c r="K9780" s="153" t="s">
        <v>1674</v>
      </c>
      <c r="O9780" s="153" t="s">
        <v>75</v>
      </c>
    </row>
    <row r="9781" spans="11:15">
      <c r="K9781" s="153" t="s">
        <v>1674</v>
      </c>
      <c r="O9781" s="153" t="s">
        <v>1923</v>
      </c>
    </row>
    <row r="9782" spans="11:15">
      <c r="K9782" s="153" t="s">
        <v>1674</v>
      </c>
      <c r="O9782" s="153" t="s">
        <v>1924</v>
      </c>
    </row>
    <row r="9783" spans="11:15">
      <c r="K9783" s="153" t="s">
        <v>1674</v>
      </c>
      <c r="O9783" s="153" t="s">
        <v>84</v>
      </c>
    </row>
    <row r="9784" spans="11:15">
      <c r="K9784" s="153" t="s">
        <v>1674</v>
      </c>
      <c r="O9784" s="153" t="s">
        <v>86</v>
      </c>
    </row>
    <row r="9785" spans="11:15">
      <c r="K9785" s="153" t="s">
        <v>1674</v>
      </c>
      <c r="O9785" s="153" t="s">
        <v>1925</v>
      </c>
    </row>
    <row r="9786" spans="11:15">
      <c r="K9786" s="153" t="s">
        <v>1674</v>
      </c>
      <c r="O9786" s="153" t="s">
        <v>1926</v>
      </c>
    </row>
    <row r="9787" spans="11:15">
      <c r="K9787" s="153" t="s">
        <v>1674</v>
      </c>
      <c r="O9787" s="153" t="s">
        <v>1927</v>
      </c>
    </row>
    <row r="9788" spans="11:15">
      <c r="K9788" s="153" t="s">
        <v>1674</v>
      </c>
      <c r="O9788" s="153" t="s">
        <v>1928</v>
      </c>
    </row>
    <row r="9789" spans="11:15">
      <c r="K9789" s="153" t="s">
        <v>1674</v>
      </c>
      <c r="O9789" s="153" t="s">
        <v>1929</v>
      </c>
    </row>
    <row r="9790" spans="11:15">
      <c r="K9790" s="153" t="s">
        <v>1674</v>
      </c>
      <c r="O9790" s="153" t="s">
        <v>1930</v>
      </c>
    </row>
    <row r="9791" spans="11:15">
      <c r="K9791" s="153" t="s">
        <v>1674</v>
      </c>
      <c r="O9791" s="153" t="s">
        <v>1931</v>
      </c>
    </row>
    <row r="9792" spans="11:15">
      <c r="K9792" s="153" t="s">
        <v>1674</v>
      </c>
      <c r="O9792" s="153" t="s">
        <v>1932</v>
      </c>
    </row>
    <row r="9793" spans="11:15">
      <c r="K9793" s="153" t="s">
        <v>1674</v>
      </c>
      <c r="O9793" s="153" t="s">
        <v>1933</v>
      </c>
    </row>
    <row r="9794" spans="11:15">
      <c r="K9794" s="153" t="s">
        <v>1674</v>
      </c>
      <c r="O9794" s="153" t="s">
        <v>1934</v>
      </c>
    </row>
    <row r="9795" spans="11:15">
      <c r="K9795" s="153" t="s">
        <v>1674</v>
      </c>
      <c r="O9795" s="153" t="s">
        <v>1935</v>
      </c>
    </row>
    <row r="9796" spans="11:15">
      <c r="K9796" s="153" t="s">
        <v>1674</v>
      </c>
      <c r="O9796" s="153" t="s">
        <v>1936</v>
      </c>
    </row>
    <row r="9797" spans="11:15">
      <c r="K9797" s="153" t="s">
        <v>1674</v>
      </c>
      <c r="O9797" s="153" t="s">
        <v>128</v>
      </c>
    </row>
    <row r="9798" spans="11:15">
      <c r="K9798" s="153" t="s">
        <v>1674</v>
      </c>
      <c r="O9798" s="153" t="s">
        <v>132</v>
      </c>
    </row>
    <row r="9799" spans="11:15">
      <c r="K9799" s="153" t="s">
        <v>1674</v>
      </c>
      <c r="O9799" s="153" t="s">
        <v>1937</v>
      </c>
    </row>
    <row r="9800" spans="11:15">
      <c r="K9800" s="153" t="s">
        <v>1674</v>
      </c>
      <c r="O9800" s="153" t="s">
        <v>1938</v>
      </c>
    </row>
    <row r="9801" spans="11:15">
      <c r="K9801" s="153" t="s">
        <v>1674</v>
      </c>
      <c r="O9801" s="153" t="s">
        <v>1939</v>
      </c>
    </row>
    <row r="9802" spans="11:15">
      <c r="K9802" s="153" t="s">
        <v>1674</v>
      </c>
      <c r="O9802" s="153" t="s">
        <v>148</v>
      </c>
    </row>
    <row r="9803" spans="11:15">
      <c r="K9803" s="153" t="s">
        <v>1674</v>
      </c>
      <c r="O9803" s="153" t="s">
        <v>150</v>
      </c>
    </row>
    <row r="9804" spans="11:15">
      <c r="K9804" s="153" t="s">
        <v>1674</v>
      </c>
      <c r="O9804" s="153" t="s">
        <v>154</v>
      </c>
    </row>
    <row r="9805" spans="11:15">
      <c r="K9805" s="153" t="s">
        <v>1674</v>
      </c>
      <c r="O9805" s="153" t="s">
        <v>1940</v>
      </c>
    </row>
    <row r="9806" spans="11:15">
      <c r="K9806" s="153" t="s">
        <v>1674</v>
      </c>
      <c r="O9806" s="153" t="s">
        <v>1941</v>
      </c>
    </row>
    <row r="9807" spans="11:15">
      <c r="K9807" s="153" t="s">
        <v>1674</v>
      </c>
      <c r="O9807" s="153" t="s">
        <v>1942</v>
      </c>
    </row>
    <row r="9808" spans="11:15">
      <c r="K9808" s="153" t="s">
        <v>1674</v>
      </c>
      <c r="O9808" s="153" t="s">
        <v>1943</v>
      </c>
    </row>
    <row r="9809" spans="11:15">
      <c r="K9809" s="153" t="s">
        <v>1674</v>
      </c>
      <c r="O9809" s="153" t="s">
        <v>1944</v>
      </c>
    </row>
    <row r="9810" spans="11:15">
      <c r="K9810" s="153" t="s">
        <v>1674</v>
      </c>
      <c r="O9810" s="153" t="s">
        <v>1945</v>
      </c>
    </row>
    <row r="9811" spans="11:15">
      <c r="K9811" s="153" t="s">
        <v>1674</v>
      </c>
      <c r="O9811" s="153" t="s">
        <v>1946</v>
      </c>
    </row>
    <row r="9812" spans="11:15">
      <c r="K9812" s="153" t="s">
        <v>1674</v>
      </c>
      <c r="O9812" s="153" t="s">
        <v>1947</v>
      </c>
    </row>
    <row r="9813" spans="11:15">
      <c r="K9813" s="153" t="s">
        <v>1674</v>
      </c>
      <c r="O9813" s="153" t="s">
        <v>1948</v>
      </c>
    </row>
    <row r="9814" spans="11:15">
      <c r="K9814" s="153" t="s">
        <v>1674</v>
      </c>
      <c r="O9814" s="153" t="s">
        <v>1949</v>
      </c>
    </row>
    <row r="9815" spans="11:15">
      <c r="K9815" s="153" t="s">
        <v>1674</v>
      </c>
      <c r="O9815" s="153" t="s">
        <v>1950</v>
      </c>
    </row>
    <row r="9816" spans="11:15">
      <c r="K9816" s="153" t="s">
        <v>1674</v>
      </c>
      <c r="O9816" s="153" t="s">
        <v>1951</v>
      </c>
    </row>
    <row r="9817" spans="11:15">
      <c r="K9817" s="153" t="s">
        <v>1674</v>
      </c>
      <c r="O9817" s="153" t="s">
        <v>193</v>
      </c>
    </row>
    <row r="9818" spans="11:15">
      <c r="K9818" s="153" t="s">
        <v>1674</v>
      </c>
      <c r="O9818" s="153" t="s">
        <v>196</v>
      </c>
    </row>
    <row r="9819" spans="11:15">
      <c r="K9819" s="153" t="s">
        <v>1674</v>
      </c>
      <c r="O9819" s="153" t="s">
        <v>1952</v>
      </c>
    </row>
    <row r="9820" spans="11:15">
      <c r="K9820" s="153" t="s">
        <v>1674</v>
      </c>
      <c r="O9820" s="153" t="s">
        <v>1953</v>
      </c>
    </row>
    <row r="9821" spans="11:15">
      <c r="K9821" s="153" t="s">
        <v>1674</v>
      </c>
      <c r="O9821" s="153" t="s">
        <v>1954</v>
      </c>
    </row>
    <row r="9822" spans="11:15">
      <c r="K9822" s="153" t="s">
        <v>1674</v>
      </c>
      <c r="O9822" s="153" t="s">
        <v>207</v>
      </c>
    </row>
    <row r="9823" spans="11:15">
      <c r="K9823" s="153" t="s">
        <v>1674</v>
      </c>
      <c r="O9823" s="153" t="s">
        <v>209</v>
      </c>
    </row>
    <row r="9824" spans="11:15">
      <c r="K9824" s="153" t="s">
        <v>1674</v>
      </c>
      <c r="O9824" s="153" t="s">
        <v>212</v>
      </c>
    </row>
    <row r="9825" spans="11:15">
      <c r="K9825" s="153" t="s">
        <v>1674</v>
      </c>
      <c r="O9825" s="153" t="s">
        <v>1955</v>
      </c>
    </row>
    <row r="9826" spans="11:15">
      <c r="K9826" s="153" t="s">
        <v>1674</v>
      </c>
      <c r="O9826" s="153" t="s">
        <v>1956</v>
      </c>
    </row>
    <row r="9827" spans="11:15">
      <c r="K9827" s="153" t="s">
        <v>1674</v>
      </c>
      <c r="O9827" s="153" t="s">
        <v>1957</v>
      </c>
    </row>
    <row r="9828" spans="11:15">
      <c r="K9828" s="153" t="s">
        <v>1674</v>
      </c>
      <c r="O9828" s="153" t="s">
        <v>1958</v>
      </c>
    </row>
    <row r="9829" spans="11:15">
      <c r="K9829" s="153" t="s">
        <v>1674</v>
      </c>
      <c r="O9829" s="153" t="s">
        <v>1959</v>
      </c>
    </row>
    <row r="9830" spans="11:15">
      <c r="K9830" s="153" t="s">
        <v>1674</v>
      </c>
      <c r="O9830" s="153" t="s">
        <v>1960</v>
      </c>
    </row>
    <row r="9831" spans="11:15">
      <c r="K9831" s="153" t="s">
        <v>1674</v>
      </c>
      <c r="O9831" s="153" t="s">
        <v>1961</v>
      </c>
    </row>
    <row r="9832" spans="11:15">
      <c r="K9832" s="153" t="s">
        <v>1674</v>
      </c>
      <c r="O9832" s="153" t="s">
        <v>1962</v>
      </c>
    </row>
    <row r="9833" spans="11:15">
      <c r="K9833" s="153" t="s">
        <v>1674</v>
      </c>
      <c r="O9833" s="153" t="s">
        <v>1963</v>
      </c>
    </row>
    <row r="9834" spans="11:15">
      <c r="K9834" s="153" t="s">
        <v>1674</v>
      </c>
      <c r="O9834" s="153" t="s">
        <v>1964</v>
      </c>
    </row>
    <row r="9835" spans="11:15">
      <c r="K9835" s="153" t="s">
        <v>1674</v>
      </c>
      <c r="O9835" s="153" t="s">
        <v>1965</v>
      </c>
    </row>
    <row r="9836" spans="11:15">
      <c r="K9836" s="153" t="s">
        <v>1674</v>
      </c>
      <c r="O9836" s="153" t="s">
        <v>1966</v>
      </c>
    </row>
    <row r="9837" spans="11:15">
      <c r="K9837" s="153" t="s">
        <v>1674</v>
      </c>
      <c r="O9837" s="153" t="s">
        <v>254</v>
      </c>
    </row>
    <row r="9838" spans="11:15">
      <c r="K9838" s="153" t="s">
        <v>1674</v>
      </c>
      <c r="O9838" s="153" t="s">
        <v>258</v>
      </c>
    </row>
    <row r="9839" spans="11:15">
      <c r="K9839" s="153" t="s">
        <v>1674</v>
      </c>
      <c r="O9839" s="153" t="s">
        <v>1967</v>
      </c>
    </row>
    <row r="9840" spans="11:15">
      <c r="K9840" s="153" t="s">
        <v>1674</v>
      </c>
      <c r="O9840" s="153" t="s">
        <v>1968</v>
      </c>
    </row>
    <row r="9841" spans="11:15">
      <c r="K9841" s="153" t="s">
        <v>1674</v>
      </c>
      <c r="O9841" s="153" t="s">
        <v>1969</v>
      </c>
    </row>
    <row r="9842" spans="11:15">
      <c r="K9842" s="153" t="s">
        <v>1674</v>
      </c>
      <c r="O9842" s="153" t="s">
        <v>273</v>
      </c>
    </row>
    <row r="9843" spans="11:15">
      <c r="K9843" s="153" t="s">
        <v>1674</v>
      </c>
      <c r="O9843" s="153" t="s">
        <v>276</v>
      </c>
    </row>
    <row r="9844" spans="11:15">
      <c r="K9844" s="153" t="s">
        <v>1674</v>
      </c>
      <c r="O9844" s="153" t="s">
        <v>280</v>
      </c>
    </row>
    <row r="9845" spans="11:15">
      <c r="K9845" s="153" t="s">
        <v>1674</v>
      </c>
      <c r="O9845" s="153" t="s">
        <v>1970</v>
      </c>
    </row>
    <row r="9846" spans="11:15">
      <c r="K9846" s="153" t="s">
        <v>1674</v>
      </c>
      <c r="O9846" s="153" t="s">
        <v>1971</v>
      </c>
    </row>
    <row r="9847" spans="11:15">
      <c r="K9847" s="153" t="s">
        <v>1674</v>
      </c>
      <c r="O9847" s="153" t="s">
        <v>1972</v>
      </c>
    </row>
    <row r="9848" spans="11:15">
      <c r="K9848" s="153" t="s">
        <v>1674</v>
      </c>
      <c r="O9848" s="153" t="s">
        <v>1973</v>
      </c>
    </row>
    <row r="9849" spans="11:15">
      <c r="K9849" s="153" t="s">
        <v>1674</v>
      </c>
      <c r="O9849" s="153" t="s">
        <v>1974</v>
      </c>
    </row>
    <row r="9850" spans="11:15">
      <c r="K9850" s="153" t="s">
        <v>1674</v>
      </c>
      <c r="O9850" s="153" t="s">
        <v>1975</v>
      </c>
    </row>
    <row r="9851" spans="11:15">
      <c r="K9851" s="153" t="s">
        <v>1674</v>
      </c>
      <c r="O9851" s="153" t="s">
        <v>1976</v>
      </c>
    </row>
    <row r="9852" spans="11:15">
      <c r="K9852" s="153" t="s">
        <v>1674</v>
      </c>
      <c r="O9852" s="153" t="s">
        <v>1977</v>
      </c>
    </row>
    <row r="9853" spans="11:15">
      <c r="K9853" s="153" t="s">
        <v>1674</v>
      </c>
      <c r="O9853" s="153" t="s">
        <v>1978</v>
      </c>
    </row>
    <row r="9854" spans="11:15">
      <c r="K9854" s="153" t="s">
        <v>1674</v>
      </c>
      <c r="O9854" s="153" t="s">
        <v>1979</v>
      </c>
    </row>
    <row r="9855" spans="11:15">
      <c r="K9855" s="153" t="s">
        <v>1674</v>
      </c>
      <c r="O9855" s="153" t="s">
        <v>1980</v>
      </c>
    </row>
    <row r="9856" spans="11:15">
      <c r="K9856" s="153" t="s">
        <v>1674</v>
      </c>
      <c r="O9856" s="153" t="s">
        <v>1981</v>
      </c>
    </row>
    <row r="9857" spans="11:15">
      <c r="K9857" s="153" t="s">
        <v>1674</v>
      </c>
      <c r="O9857" s="153" t="s">
        <v>1982</v>
      </c>
    </row>
    <row r="9858" spans="11:15">
      <c r="K9858" s="153" t="s">
        <v>1674</v>
      </c>
      <c r="O9858" s="153" t="s">
        <v>1983</v>
      </c>
    </row>
    <row r="9859" spans="11:15">
      <c r="K9859" s="153" t="s">
        <v>1674</v>
      </c>
      <c r="O9859" s="153" t="s">
        <v>333</v>
      </c>
    </row>
    <row r="9860" spans="11:15">
      <c r="K9860" s="153" t="s">
        <v>1674</v>
      </c>
      <c r="O9860" s="153" t="s">
        <v>337</v>
      </c>
    </row>
    <row r="9861" spans="11:15">
      <c r="K9861" s="153" t="s">
        <v>1674</v>
      </c>
      <c r="O9861" s="153" t="s">
        <v>1984</v>
      </c>
    </row>
    <row r="9862" spans="11:15">
      <c r="K9862" s="153" t="s">
        <v>1674</v>
      </c>
      <c r="O9862" s="153" t="s">
        <v>1985</v>
      </c>
    </row>
    <row r="9863" spans="11:15">
      <c r="K9863" s="153" t="s">
        <v>1674</v>
      </c>
      <c r="O9863" s="153" t="s">
        <v>1986</v>
      </c>
    </row>
    <row r="9864" spans="11:15">
      <c r="K9864" s="153" t="s">
        <v>1674</v>
      </c>
      <c r="O9864" s="153" t="s">
        <v>351</v>
      </c>
    </row>
    <row r="9865" spans="11:15">
      <c r="K9865" s="153" t="s">
        <v>1674</v>
      </c>
      <c r="O9865" s="153" t="s">
        <v>354</v>
      </c>
    </row>
    <row r="9866" spans="11:15">
      <c r="K9866" s="153" t="s">
        <v>1674</v>
      </c>
      <c r="O9866" s="153" t="s">
        <v>358</v>
      </c>
    </row>
    <row r="9867" spans="11:15">
      <c r="K9867" s="153" t="s">
        <v>1674</v>
      </c>
      <c r="O9867" s="153" t="s">
        <v>1987</v>
      </c>
    </row>
    <row r="9868" spans="11:15">
      <c r="K9868" s="153" t="s">
        <v>1674</v>
      </c>
      <c r="O9868" s="153" t="s">
        <v>1988</v>
      </c>
    </row>
    <row r="9869" spans="11:15">
      <c r="K9869" s="153" t="s">
        <v>1674</v>
      </c>
      <c r="O9869" s="153" t="s">
        <v>1989</v>
      </c>
    </row>
    <row r="9870" spans="11:15">
      <c r="K9870" s="153" t="s">
        <v>1674</v>
      </c>
      <c r="O9870" s="153" t="s">
        <v>1990</v>
      </c>
    </row>
    <row r="9871" spans="11:15">
      <c r="K9871" s="153" t="s">
        <v>1674</v>
      </c>
      <c r="O9871" s="153" t="s">
        <v>375</v>
      </c>
    </row>
    <row r="9872" spans="11:15">
      <c r="K9872" s="153" t="s">
        <v>1674</v>
      </c>
      <c r="O9872" s="153" t="s">
        <v>378</v>
      </c>
    </row>
    <row r="9873" spans="11:15">
      <c r="K9873" s="153" t="s">
        <v>1674</v>
      </c>
      <c r="O9873" s="153" t="s">
        <v>381</v>
      </c>
    </row>
    <row r="9874" spans="11:15">
      <c r="K9874" s="153" t="s">
        <v>1674</v>
      </c>
      <c r="O9874" s="153" t="s">
        <v>384</v>
      </c>
    </row>
    <row r="9875" spans="11:15">
      <c r="K9875" s="153" t="s">
        <v>1674</v>
      </c>
      <c r="O9875" s="153" t="s">
        <v>385</v>
      </c>
    </row>
    <row r="9876" spans="11:15">
      <c r="K9876" s="153" t="s">
        <v>1674</v>
      </c>
      <c r="O9876" s="153" t="s">
        <v>388</v>
      </c>
    </row>
    <row r="9877" spans="11:15">
      <c r="K9877" s="153" t="s">
        <v>1674</v>
      </c>
      <c r="O9877" s="153" t="s">
        <v>391</v>
      </c>
    </row>
    <row r="9878" spans="11:15">
      <c r="K9878" s="153" t="s">
        <v>1674</v>
      </c>
      <c r="O9878" s="153" t="s">
        <v>394</v>
      </c>
    </row>
    <row r="9879" spans="11:15">
      <c r="K9879" s="153" t="s">
        <v>1674</v>
      </c>
      <c r="O9879" s="153" t="s">
        <v>397</v>
      </c>
    </row>
    <row r="9880" spans="11:15">
      <c r="K9880" s="153" t="s">
        <v>1674</v>
      </c>
      <c r="O9880" s="153" t="s">
        <v>400</v>
      </c>
    </row>
    <row r="9881" spans="11:15">
      <c r="K9881" s="153" t="s">
        <v>1674</v>
      </c>
      <c r="O9881" s="153" t="s">
        <v>403</v>
      </c>
    </row>
    <row r="9882" spans="11:15">
      <c r="K9882" s="153" t="s">
        <v>1674</v>
      </c>
      <c r="O9882" s="153" t="s">
        <v>404</v>
      </c>
    </row>
    <row r="9883" spans="11:15">
      <c r="K9883" s="153" t="s">
        <v>1674</v>
      </c>
      <c r="O9883" s="153" t="s">
        <v>407</v>
      </c>
    </row>
    <row r="9884" spans="11:15">
      <c r="K9884" s="153" t="s">
        <v>1674</v>
      </c>
      <c r="O9884" s="153" t="s">
        <v>409</v>
      </c>
    </row>
    <row r="9885" spans="11:15">
      <c r="K9885" s="153" t="s">
        <v>1674</v>
      </c>
      <c r="O9885" s="153" t="s">
        <v>412</v>
      </c>
    </row>
    <row r="9886" spans="11:15">
      <c r="K9886" s="153" t="s">
        <v>1674</v>
      </c>
      <c r="O9886" s="153" t="s">
        <v>413</v>
      </c>
    </row>
    <row r="9887" spans="11:15">
      <c r="K9887" s="153" t="s">
        <v>1674</v>
      </c>
      <c r="O9887" s="153" t="s">
        <v>416</v>
      </c>
    </row>
    <row r="9888" spans="11:15">
      <c r="K9888" s="153" t="s">
        <v>1674</v>
      </c>
      <c r="O9888" s="153" t="s">
        <v>419</v>
      </c>
    </row>
    <row r="9889" spans="11:15">
      <c r="K9889" s="153" t="s">
        <v>1674</v>
      </c>
      <c r="O9889" s="153" t="s">
        <v>422</v>
      </c>
    </row>
    <row r="9890" spans="11:15">
      <c r="K9890" s="153" t="s">
        <v>1674</v>
      </c>
      <c r="O9890" s="153" t="s">
        <v>425</v>
      </c>
    </row>
    <row r="9891" spans="11:15">
      <c r="K9891" s="153" t="s">
        <v>1674</v>
      </c>
      <c r="O9891" s="153" t="s">
        <v>428</v>
      </c>
    </row>
    <row r="9892" spans="11:15">
      <c r="K9892" s="153" t="s">
        <v>1674</v>
      </c>
      <c r="O9892" s="153" t="s">
        <v>431</v>
      </c>
    </row>
    <row r="9893" spans="11:15">
      <c r="K9893" s="153" t="s">
        <v>1674</v>
      </c>
      <c r="O9893" s="153" t="s">
        <v>432</v>
      </c>
    </row>
    <row r="9894" spans="11:15">
      <c r="K9894" s="153" t="s">
        <v>1674</v>
      </c>
      <c r="O9894" s="153" t="s">
        <v>435</v>
      </c>
    </row>
    <row r="9895" spans="11:15">
      <c r="K9895" s="153" t="s">
        <v>1674</v>
      </c>
      <c r="O9895" s="153" t="s">
        <v>438</v>
      </c>
    </row>
    <row r="9896" spans="11:15">
      <c r="K9896" s="153" t="s">
        <v>1674</v>
      </c>
      <c r="O9896" s="153" t="s">
        <v>441</v>
      </c>
    </row>
    <row r="9897" spans="11:15">
      <c r="K9897" s="153" t="s">
        <v>1674</v>
      </c>
      <c r="O9897" s="153" t="s">
        <v>444</v>
      </c>
    </row>
    <row r="9898" spans="11:15">
      <c r="K9898" s="153" t="s">
        <v>1674</v>
      </c>
      <c r="O9898" s="153" t="s">
        <v>447</v>
      </c>
    </row>
    <row r="9899" spans="11:15">
      <c r="K9899" s="153" t="s">
        <v>1674</v>
      </c>
      <c r="O9899" s="153" t="s">
        <v>450</v>
      </c>
    </row>
    <row r="9900" spans="11:15">
      <c r="K9900" s="153" t="s">
        <v>1674</v>
      </c>
      <c r="O9900" s="153" t="s">
        <v>451</v>
      </c>
    </row>
    <row r="9901" spans="11:15">
      <c r="K9901" s="153" t="s">
        <v>1674</v>
      </c>
      <c r="O9901" s="153" t="s">
        <v>454</v>
      </c>
    </row>
    <row r="9902" spans="11:15">
      <c r="K9902" s="153" t="s">
        <v>1674</v>
      </c>
      <c r="O9902" s="153" t="s">
        <v>457</v>
      </c>
    </row>
    <row r="9903" spans="11:15">
      <c r="K9903" s="153" t="s">
        <v>1674</v>
      </c>
      <c r="O9903" s="153" t="s">
        <v>460</v>
      </c>
    </row>
    <row r="9904" spans="11:15">
      <c r="K9904" s="153" t="s">
        <v>1674</v>
      </c>
      <c r="O9904" s="153" t="s">
        <v>461</v>
      </c>
    </row>
    <row r="9905" spans="11:15">
      <c r="K9905" s="153" t="s">
        <v>1674</v>
      </c>
      <c r="O9905" s="153" t="s">
        <v>464</v>
      </c>
    </row>
    <row r="9906" spans="11:15">
      <c r="K9906" s="153" t="s">
        <v>1674</v>
      </c>
      <c r="O9906" s="153" t="s">
        <v>467</v>
      </c>
    </row>
    <row r="9907" spans="11:15">
      <c r="K9907" s="153" t="s">
        <v>1674</v>
      </c>
      <c r="O9907" s="153" t="s">
        <v>469</v>
      </c>
    </row>
    <row r="9908" spans="11:15">
      <c r="K9908" s="153" t="s">
        <v>1674</v>
      </c>
      <c r="O9908" s="153" t="s">
        <v>471</v>
      </c>
    </row>
    <row r="9909" spans="11:15">
      <c r="K9909" s="153" t="s">
        <v>1674</v>
      </c>
      <c r="O9909" s="153" t="s">
        <v>1285</v>
      </c>
    </row>
    <row r="9910" spans="11:15">
      <c r="K9910" s="153" t="s">
        <v>1674</v>
      </c>
      <c r="O9910" s="153" t="s">
        <v>474</v>
      </c>
    </row>
    <row r="9911" spans="11:15">
      <c r="K9911" s="153" t="s">
        <v>1674</v>
      </c>
      <c r="O9911" s="153" t="s">
        <v>475</v>
      </c>
    </row>
    <row r="9912" spans="11:15">
      <c r="K9912" s="153" t="s">
        <v>1674</v>
      </c>
      <c r="O9912" s="153" t="s">
        <v>477</v>
      </c>
    </row>
    <row r="9913" spans="11:15">
      <c r="K9913" s="153" t="s">
        <v>1674</v>
      </c>
      <c r="O9913" s="153" t="s">
        <v>479</v>
      </c>
    </row>
    <row r="9914" spans="11:15">
      <c r="K9914" s="153" t="s">
        <v>1674</v>
      </c>
      <c r="O9914" s="153" t="s">
        <v>481</v>
      </c>
    </row>
    <row r="9915" spans="11:15">
      <c r="K9915" s="153" t="s">
        <v>1674</v>
      </c>
      <c r="O9915" s="153" t="s">
        <v>483</v>
      </c>
    </row>
    <row r="9916" spans="11:15">
      <c r="K9916" s="153" t="s">
        <v>1674</v>
      </c>
      <c r="O9916" s="153" t="s">
        <v>485</v>
      </c>
    </row>
    <row r="9917" spans="11:15">
      <c r="K9917" s="153" t="s">
        <v>1674</v>
      </c>
      <c r="O9917" s="153" t="s">
        <v>487</v>
      </c>
    </row>
    <row r="9918" spans="11:15">
      <c r="K9918" s="153" t="s">
        <v>1674</v>
      </c>
      <c r="O9918" s="153" t="s">
        <v>488</v>
      </c>
    </row>
    <row r="9919" spans="11:15">
      <c r="K9919" s="153" t="s">
        <v>1674</v>
      </c>
      <c r="O9919" s="153" t="s">
        <v>490</v>
      </c>
    </row>
    <row r="9920" spans="11:15">
      <c r="K9920" s="153" t="s">
        <v>1674</v>
      </c>
      <c r="O9920" s="153" t="s">
        <v>492</v>
      </c>
    </row>
    <row r="9921" spans="11:15">
      <c r="K9921" s="153" t="s">
        <v>1674</v>
      </c>
      <c r="O9921" s="153" t="s">
        <v>494</v>
      </c>
    </row>
    <row r="9922" spans="11:15">
      <c r="K9922" s="153" t="s">
        <v>1674</v>
      </c>
      <c r="O9922" s="153" t="s">
        <v>495</v>
      </c>
    </row>
    <row r="9923" spans="11:15">
      <c r="K9923" s="153" t="s">
        <v>1674</v>
      </c>
      <c r="O9923" s="153" t="s">
        <v>497</v>
      </c>
    </row>
    <row r="9924" spans="11:15">
      <c r="K9924" s="153" t="s">
        <v>1674</v>
      </c>
      <c r="O9924" s="153" t="s">
        <v>499</v>
      </c>
    </row>
    <row r="9925" spans="11:15">
      <c r="K9925" s="153" t="s">
        <v>1674</v>
      </c>
      <c r="O9925" s="153" t="s">
        <v>502</v>
      </c>
    </row>
    <row r="9926" spans="11:15">
      <c r="K9926" s="153" t="s">
        <v>1674</v>
      </c>
      <c r="O9926" s="153" t="s">
        <v>505</v>
      </c>
    </row>
    <row r="9927" spans="11:15">
      <c r="K9927" s="153" t="s">
        <v>1674</v>
      </c>
      <c r="O9927" s="153" t="s">
        <v>1344</v>
      </c>
    </row>
    <row r="9928" spans="11:15">
      <c r="K9928" s="153" t="s">
        <v>1674</v>
      </c>
      <c r="O9928" s="153" t="s">
        <v>510</v>
      </c>
    </row>
    <row r="9929" spans="11:15">
      <c r="K9929" s="153" t="s">
        <v>1674</v>
      </c>
      <c r="O9929" s="153" t="s">
        <v>511</v>
      </c>
    </row>
    <row r="9930" spans="11:15">
      <c r="K9930" s="153" t="s">
        <v>1674</v>
      </c>
      <c r="O9930" s="153" t="s">
        <v>514</v>
      </c>
    </row>
    <row r="9931" spans="11:15">
      <c r="K9931" s="153" t="s">
        <v>1674</v>
      </c>
      <c r="O9931" s="153" t="s">
        <v>517</v>
      </c>
    </row>
    <row r="9932" spans="11:15">
      <c r="K9932" s="153" t="s">
        <v>1674</v>
      </c>
      <c r="O9932" s="153" t="s">
        <v>520</v>
      </c>
    </row>
    <row r="9933" spans="11:15">
      <c r="K9933" s="153" t="s">
        <v>1674</v>
      </c>
      <c r="O9933" s="153" t="s">
        <v>523</v>
      </c>
    </row>
    <row r="9934" spans="11:15">
      <c r="K9934" s="153" t="s">
        <v>1674</v>
      </c>
      <c r="O9934" s="153" t="s">
        <v>526</v>
      </c>
    </row>
    <row r="9935" spans="11:15">
      <c r="K9935" s="153" t="s">
        <v>1674</v>
      </c>
      <c r="O9935" s="153" t="s">
        <v>529</v>
      </c>
    </row>
    <row r="9936" spans="11:15">
      <c r="K9936" s="153" t="s">
        <v>1674</v>
      </c>
      <c r="O9936" s="153" t="s">
        <v>530</v>
      </c>
    </row>
    <row r="9937" spans="11:15">
      <c r="K9937" s="153" t="s">
        <v>1674</v>
      </c>
      <c r="O9937" s="153" t="s">
        <v>533</v>
      </c>
    </row>
    <row r="9938" spans="11:15">
      <c r="K9938" s="153" t="s">
        <v>1674</v>
      </c>
      <c r="O9938" s="153" t="s">
        <v>534</v>
      </c>
    </row>
    <row r="9939" spans="11:15">
      <c r="K9939" s="153" t="s">
        <v>1674</v>
      </c>
      <c r="O9939" s="153" t="s">
        <v>535</v>
      </c>
    </row>
    <row r="9940" spans="11:15">
      <c r="K9940" s="153" t="s">
        <v>1674</v>
      </c>
      <c r="O9940" s="153" t="s">
        <v>536</v>
      </c>
    </row>
    <row r="9941" spans="11:15">
      <c r="K9941" s="153" t="s">
        <v>1674</v>
      </c>
      <c r="O9941" s="153" t="s">
        <v>539</v>
      </c>
    </row>
    <row r="9942" spans="11:15">
      <c r="K9942" s="153" t="s">
        <v>1674</v>
      </c>
      <c r="O9942" s="153" t="s">
        <v>542</v>
      </c>
    </row>
    <row r="9943" spans="11:15">
      <c r="K9943" s="153" t="s">
        <v>1674</v>
      </c>
      <c r="O9943" s="153" t="s">
        <v>545</v>
      </c>
    </row>
    <row r="9944" spans="11:15">
      <c r="K9944" s="153" t="s">
        <v>1674</v>
      </c>
      <c r="O9944" s="153" t="s">
        <v>548</v>
      </c>
    </row>
    <row r="9945" spans="11:15">
      <c r="K9945" s="153" t="s">
        <v>1674</v>
      </c>
      <c r="O9945" s="153" t="s">
        <v>1374</v>
      </c>
    </row>
    <row r="9946" spans="11:15">
      <c r="K9946" s="153" t="s">
        <v>1674</v>
      </c>
      <c r="O9946" s="153" t="s">
        <v>553</v>
      </c>
    </row>
    <row r="9947" spans="11:15">
      <c r="K9947" s="153" t="s">
        <v>1674</v>
      </c>
      <c r="O9947" s="153" t="s">
        <v>554</v>
      </c>
    </row>
    <row r="9948" spans="11:15">
      <c r="K9948" s="153" t="s">
        <v>1674</v>
      </c>
      <c r="O9948" s="153" t="s">
        <v>557</v>
      </c>
    </row>
    <row r="9949" spans="11:15">
      <c r="K9949" s="153" t="s">
        <v>1674</v>
      </c>
      <c r="O9949" s="153" t="s">
        <v>560</v>
      </c>
    </row>
    <row r="9950" spans="11:15">
      <c r="K9950" s="153" t="s">
        <v>1674</v>
      </c>
      <c r="O9950" s="153" t="s">
        <v>563</v>
      </c>
    </row>
    <row r="9951" spans="11:15">
      <c r="K9951" s="153" t="s">
        <v>1674</v>
      </c>
      <c r="O9951" s="153" t="s">
        <v>566</v>
      </c>
    </row>
    <row r="9952" spans="11:15">
      <c r="K9952" s="153" t="s">
        <v>1674</v>
      </c>
      <c r="O9952" s="153" t="s">
        <v>569</v>
      </c>
    </row>
    <row r="9953" spans="11:15">
      <c r="K9953" s="153" t="s">
        <v>1674</v>
      </c>
      <c r="O9953" s="153" t="s">
        <v>572</v>
      </c>
    </row>
    <row r="9954" spans="11:15">
      <c r="K9954" s="153" t="s">
        <v>1674</v>
      </c>
      <c r="O9954" s="153" t="s">
        <v>573</v>
      </c>
    </row>
    <row r="9955" spans="11:15">
      <c r="K9955" s="153" t="s">
        <v>1674</v>
      </c>
      <c r="O9955" s="153" t="s">
        <v>576</v>
      </c>
    </row>
    <row r="9956" spans="11:15">
      <c r="K9956" s="153" t="s">
        <v>1674</v>
      </c>
      <c r="O9956" s="153" t="s">
        <v>577</v>
      </c>
    </row>
    <row r="9957" spans="11:15">
      <c r="K9957" s="153" t="s">
        <v>1674</v>
      </c>
      <c r="O9957" s="153" t="s">
        <v>578</v>
      </c>
    </row>
    <row r="9958" spans="11:15">
      <c r="K9958" s="153" t="s">
        <v>1674</v>
      </c>
      <c r="O9958" s="153" t="s">
        <v>579</v>
      </c>
    </row>
    <row r="9959" spans="11:15">
      <c r="K9959" s="153" t="s">
        <v>1674</v>
      </c>
      <c r="O9959" s="153" t="s">
        <v>582</v>
      </c>
    </row>
    <row r="9960" spans="11:15">
      <c r="K9960" s="153" t="s">
        <v>1674</v>
      </c>
      <c r="O9960" s="153" t="s">
        <v>585</v>
      </c>
    </row>
    <row r="9961" spans="11:15">
      <c r="K9961" s="153" t="s">
        <v>1674</v>
      </c>
      <c r="O9961" s="153" t="s">
        <v>588</v>
      </c>
    </row>
    <row r="9962" spans="11:15">
      <c r="K9962" s="153" t="s">
        <v>1674</v>
      </c>
      <c r="O9962" s="153" t="s">
        <v>591</v>
      </c>
    </row>
    <row r="9963" spans="11:15">
      <c r="K9963" s="153" t="s">
        <v>1674</v>
      </c>
      <c r="O9963" s="153" t="s">
        <v>1430</v>
      </c>
    </row>
    <row r="9964" spans="11:15">
      <c r="K9964" s="153" t="s">
        <v>1674</v>
      </c>
      <c r="O9964" s="153" t="s">
        <v>596</v>
      </c>
    </row>
    <row r="9965" spans="11:15">
      <c r="K9965" s="153" t="s">
        <v>1674</v>
      </c>
      <c r="O9965" s="153" t="s">
        <v>597</v>
      </c>
    </row>
    <row r="9966" spans="11:15">
      <c r="K9966" s="153" t="s">
        <v>1674</v>
      </c>
      <c r="O9966" s="153" t="s">
        <v>600</v>
      </c>
    </row>
    <row r="9967" spans="11:15">
      <c r="K9967" s="153" t="s">
        <v>1674</v>
      </c>
      <c r="O9967" s="153" t="s">
        <v>603</v>
      </c>
    </row>
    <row r="9968" spans="11:15">
      <c r="K9968" s="153" t="s">
        <v>1674</v>
      </c>
      <c r="O9968" s="153" t="s">
        <v>606</v>
      </c>
    </row>
    <row r="9969" spans="11:15">
      <c r="K9969" s="153" t="s">
        <v>1674</v>
      </c>
      <c r="O9969" s="153" t="s">
        <v>609</v>
      </c>
    </row>
    <row r="9970" spans="11:15">
      <c r="K9970" s="153" t="s">
        <v>1674</v>
      </c>
      <c r="O9970" s="153" t="s">
        <v>612</v>
      </c>
    </row>
    <row r="9971" spans="11:15">
      <c r="K9971" s="153" t="s">
        <v>1674</v>
      </c>
      <c r="O9971" s="153" t="s">
        <v>615</v>
      </c>
    </row>
    <row r="9972" spans="11:15">
      <c r="K9972" s="153" t="s">
        <v>1674</v>
      </c>
      <c r="O9972" s="153" t="s">
        <v>616</v>
      </c>
    </row>
    <row r="9973" spans="11:15">
      <c r="K9973" s="153" t="s">
        <v>1674</v>
      </c>
      <c r="O9973" s="153" t="s">
        <v>619</v>
      </c>
    </row>
    <row r="9974" spans="11:15">
      <c r="K9974" s="153" t="s">
        <v>1674</v>
      </c>
      <c r="O9974" s="153" t="s">
        <v>620</v>
      </c>
    </row>
    <row r="9975" spans="11:15">
      <c r="K9975" s="153" t="s">
        <v>1674</v>
      </c>
      <c r="O9975" s="153" t="s">
        <v>622</v>
      </c>
    </row>
    <row r="9976" spans="11:15">
      <c r="K9976" s="153" t="s">
        <v>1674</v>
      </c>
      <c r="O9976" s="153" t="s">
        <v>623</v>
      </c>
    </row>
    <row r="9977" spans="11:15">
      <c r="K9977" s="153" t="s">
        <v>1674</v>
      </c>
      <c r="O9977" s="153" t="s">
        <v>626</v>
      </c>
    </row>
    <row r="9978" spans="11:15">
      <c r="K9978" s="153" t="s">
        <v>1674</v>
      </c>
      <c r="O9978" s="153" t="s">
        <v>629</v>
      </c>
    </row>
    <row r="9979" spans="11:15">
      <c r="K9979" s="153" t="s">
        <v>1674</v>
      </c>
      <c r="O9979" s="153" t="s">
        <v>632</v>
      </c>
    </row>
    <row r="9980" spans="11:15">
      <c r="K9980" s="153" t="s">
        <v>1674</v>
      </c>
      <c r="O9980" s="153" t="s">
        <v>635</v>
      </c>
    </row>
    <row r="9981" spans="11:15">
      <c r="K9981" s="153" t="s">
        <v>1674</v>
      </c>
      <c r="O9981" s="153" t="s">
        <v>638</v>
      </c>
    </row>
    <row r="9982" spans="11:15">
      <c r="K9982" s="153" t="s">
        <v>1674</v>
      </c>
      <c r="O9982" s="153" t="s">
        <v>641</v>
      </c>
    </row>
    <row r="9983" spans="11:15">
      <c r="K9983" s="153" t="s">
        <v>1674</v>
      </c>
      <c r="O9983" s="153" t="s">
        <v>642</v>
      </c>
    </row>
    <row r="9984" spans="11:15">
      <c r="K9984" s="153" t="s">
        <v>1674</v>
      </c>
      <c r="O9984" s="153" t="s">
        <v>645</v>
      </c>
    </row>
    <row r="9985" spans="11:15">
      <c r="K9985" s="153" t="s">
        <v>1674</v>
      </c>
      <c r="O9985" s="153" t="s">
        <v>648</v>
      </c>
    </row>
    <row r="9986" spans="11:15">
      <c r="K9986" s="153" t="s">
        <v>1674</v>
      </c>
      <c r="O9986" s="153" t="s">
        <v>651</v>
      </c>
    </row>
    <row r="9987" spans="11:15">
      <c r="K9987" s="153" t="s">
        <v>1674</v>
      </c>
      <c r="O9987" s="153" t="s">
        <v>654</v>
      </c>
    </row>
    <row r="9988" spans="11:15">
      <c r="K9988" s="153" t="s">
        <v>1674</v>
      </c>
      <c r="O9988" s="153" t="s">
        <v>657</v>
      </c>
    </row>
    <row r="9989" spans="11:15">
      <c r="K9989" s="153" t="s">
        <v>1674</v>
      </c>
      <c r="O9989" s="153" t="s">
        <v>660</v>
      </c>
    </row>
    <row r="9990" spans="11:15">
      <c r="K9990" s="153" t="s">
        <v>1674</v>
      </c>
      <c r="O9990" s="153" t="s">
        <v>661</v>
      </c>
    </row>
    <row r="9991" spans="11:15">
      <c r="K9991" s="153" t="s">
        <v>1674</v>
      </c>
      <c r="O9991" s="153" t="s">
        <v>664</v>
      </c>
    </row>
    <row r="9992" spans="11:15">
      <c r="K9992" s="153" t="s">
        <v>1674</v>
      </c>
      <c r="O9992" s="153" t="s">
        <v>667</v>
      </c>
    </row>
    <row r="9993" spans="11:15">
      <c r="K9993" s="153" t="s">
        <v>1674</v>
      </c>
      <c r="O9993" s="153" t="s">
        <v>668</v>
      </c>
    </row>
    <row r="9994" spans="11:15">
      <c r="K9994" s="153" t="s">
        <v>1674</v>
      </c>
      <c r="O9994" s="153" t="s">
        <v>671</v>
      </c>
    </row>
    <row r="9995" spans="11:15">
      <c r="K9995" s="153" t="s">
        <v>1674</v>
      </c>
      <c r="O9995" s="153" t="s">
        <v>672</v>
      </c>
    </row>
    <row r="9996" spans="11:15">
      <c r="K9996" s="153" t="s">
        <v>1674</v>
      </c>
      <c r="O9996" s="153" t="s">
        <v>673</v>
      </c>
    </row>
    <row r="9997" spans="11:15">
      <c r="K9997" s="153" t="s">
        <v>1674</v>
      </c>
      <c r="O9997" s="153" t="s">
        <v>676</v>
      </c>
    </row>
    <row r="9998" spans="11:15">
      <c r="K9998" s="153" t="s">
        <v>1674</v>
      </c>
      <c r="O9998" s="153" t="s">
        <v>679</v>
      </c>
    </row>
    <row r="9999" spans="11:15">
      <c r="K9999" s="153" t="s">
        <v>1674</v>
      </c>
      <c r="O9999" s="153" t="s">
        <v>682</v>
      </c>
    </row>
    <row r="10000" spans="11:15">
      <c r="K10000" s="153" t="s">
        <v>1674</v>
      </c>
      <c r="O10000" s="153" t="s">
        <v>685</v>
      </c>
    </row>
    <row r="10001" spans="11:15">
      <c r="K10001" s="153" t="s">
        <v>1674</v>
      </c>
      <c r="O10001" s="153" t="s">
        <v>688</v>
      </c>
    </row>
    <row r="10002" spans="11:15">
      <c r="K10002" s="153" t="s">
        <v>1674</v>
      </c>
      <c r="O10002" s="153" t="s">
        <v>691</v>
      </c>
    </row>
    <row r="10003" spans="11:15">
      <c r="K10003" s="153" t="s">
        <v>1674</v>
      </c>
      <c r="O10003" s="153" t="s">
        <v>692</v>
      </c>
    </row>
    <row r="10004" spans="11:15">
      <c r="K10004" s="153" t="s">
        <v>1674</v>
      </c>
      <c r="O10004" s="153" t="s">
        <v>695</v>
      </c>
    </row>
    <row r="10005" spans="11:15">
      <c r="K10005" s="153" t="s">
        <v>1674</v>
      </c>
      <c r="O10005" s="153" t="s">
        <v>698</v>
      </c>
    </row>
    <row r="10006" spans="11:15">
      <c r="K10006" s="153" t="s">
        <v>1674</v>
      </c>
      <c r="O10006" s="153" t="s">
        <v>701</v>
      </c>
    </row>
    <row r="10007" spans="11:15">
      <c r="K10007" s="153" t="s">
        <v>1674</v>
      </c>
      <c r="O10007" s="153" t="s">
        <v>704</v>
      </c>
    </row>
    <row r="10008" spans="11:15">
      <c r="K10008" s="153" t="s">
        <v>1674</v>
      </c>
      <c r="O10008" s="153" t="s">
        <v>707</v>
      </c>
    </row>
    <row r="10009" spans="11:15">
      <c r="K10009" s="153" t="s">
        <v>1674</v>
      </c>
      <c r="O10009" s="153" t="s">
        <v>710</v>
      </c>
    </row>
    <row r="10010" spans="11:15">
      <c r="K10010" s="153" t="s">
        <v>1674</v>
      </c>
      <c r="O10010" s="153" t="s">
        <v>711</v>
      </c>
    </row>
    <row r="10011" spans="11:15">
      <c r="K10011" s="153" t="s">
        <v>1674</v>
      </c>
      <c r="O10011" s="153" t="s">
        <v>714</v>
      </c>
    </row>
    <row r="10012" spans="11:15">
      <c r="K10012" s="153" t="s">
        <v>1674</v>
      </c>
      <c r="O10012" s="153" t="s">
        <v>717</v>
      </c>
    </row>
    <row r="10013" spans="11:15">
      <c r="K10013" s="153" t="s">
        <v>1674</v>
      </c>
      <c r="O10013" s="153" t="s">
        <v>718</v>
      </c>
    </row>
    <row r="10014" spans="11:15">
      <c r="K10014" s="153" t="s">
        <v>1674</v>
      </c>
      <c r="O10014" s="153" t="s">
        <v>721</v>
      </c>
    </row>
    <row r="10015" spans="11:15">
      <c r="K10015" s="153" t="s">
        <v>1674</v>
      </c>
      <c r="O10015" s="153" t="s">
        <v>722</v>
      </c>
    </row>
    <row r="10016" spans="11:15">
      <c r="K10016" s="153" t="s">
        <v>1674</v>
      </c>
      <c r="O10016" s="153" t="s">
        <v>723</v>
      </c>
    </row>
    <row r="10017" spans="11:15">
      <c r="K10017" s="153" t="s">
        <v>1674</v>
      </c>
      <c r="O10017" s="153" t="s">
        <v>726</v>
      </c>
    </row>
    <row r="10018" spans="11:15">
      <c r="K10018" s="153" t="s">
        <v>1674</v>
      </c>
      <c r="O10018" s="153" t="s">
        <v>729</v>
      </c>
    </row>
    <row r="10019" spans="11:15">
      <c r="K10019" s="153" t="s">
        <v>1674</v>
      </c>
      <c r="O10019" s="153" t="s">
        <v>732</v>
      </c>
    </row>
    <row r="10020" spans="11:15">
      <c r="K10020" s="153" t="s">
        <v>1674</v>
      </c>
      <c r="O10020" s="153" t="s">
        <v>735</v>
      </c>
    </row>
    <row r="10021" spans="11:15">
      <c r="K10021" s="153" t="s">
        <v>1674</v>
      </c>
      <c r="O10021" s="153" t="s">
        <v>738</v>
      </c>
    </row>
    <row r="10022" spans="11:15">
      <c r="K10022" s="153" t="s">
        <v>1674</v>
      </c>
      <c r="O10022" s="153" t="s">
        <v>741</v>
      </c>
    </row>
    <row r="10023" spans="11:15">
      <c r="K10023" s="153" t="s">
        <v>1674</v>
      </c>
      <c r="O10023" s="153" t="s">
        <v>742</v>
      </c>
    </row>
    <row r="10024" spans="11:15">
      <c r="K10024" s="153" t="s">
        <v>1674</v>
      </c>
      <c r="O10024" s="153" t="s">
        <v>745</v>
      </c>
    </row>
    <row r="10025" spans="11:15">
      <c r="K10025" s="153" t="s">
        <v>1674</v>
      </c>
      <c r="O10025" s="153" t="s">
        <v>748</v>
      </c>
    </row>
    <row r="10026" spans="11:15">
      <c r="K10026" s="153" t="s">
        <v>1674</v>
      </c>
      <c r="O10026" s="153" t="s">
        <v>751</v>
      </c>
    </row>
    <row r="10027" spans="11:15">
      <c r="K10027" s="153" t="s">
        <v>1674</v>
      </c>
      <c r="O10027" s="153" t="s">
        <v>754</v>
      </c>
    </row>
    <row r="10028" spans="11:15">
      <c r="K10028" s="153" t="s">
        <v>1674</v>
      </c>
      <c r="O10028" s="153" t="s">
        <v>757</v>
      </c>
    </row>
    <row r="10029" spans="11:15">
      <c r="K10029" s="153" t="s">
        <v>1674</v>
      </c>
      <c r="O10029" s="153" t="s">
        <v>0</v>
      </c>
    </row>
    <row r="10030" spans="11:15">
      <c r="K10030" s="153" t="s">
        <v>1674</v>
      </c>
      <c r="O10030" s="153" t="s">
        <v>1</v>
      </c>
    </row>
    <row r="10031" spans="11:15">
      <c r="K10031" s="153" t="s">
        <v>1674</v>
      </c>
      <c r="O10031" s="153" t="s">
        <v>4</v>
      </c>
    </row>
    <row r="10032" spans="11:15">
      <c r="K10032" s="153" t="s">
        <v>1674</v>
      </c>
      <c r="O10032" s="153" t="s">
        <v>7</v>
      </c>
    </row>
    <row r="10033" spans="11:15">
      <c r="K10033" s="153" t="s">
        <v>1674</v>
      </c>
      <c r="O10033" s="153" t="s">
        <v>8</v>
      </c>
    </row>
    <row r="10034" spans="11:15">
      <c r="K10034" s="153" t="s">
        <v>1674</v>
      </c>
      <c r="O10034" s="153" t="s">
        <v>11</v>
      </c>
    </row>
    <row r="10035" spans="11:15">
      <c r="K10035" s="153" t="s">
        <v>1674</v>
      </c>
      <c r="O10035" s="153" t="s">
        <v>12</v>
      </c>
    </row>
    <row r="10036" spans="11:15">
      <c r="K10036" s="153" t="s">
        <v>1674</v>
      </c>
      <c r="O10036" s="153" t="s">
        <v>13</v>
      </c>
    </row>
    <row r="10037" spans="11:15">
      <c r="K10037" s="153" t="s">
        <v>1674</v>
      </c>
      <c r="O10037" s="153" t="s">
        <v>16</v>
      </c>
    </row>
    <row r="10038" spans="11:15">
      <c r="K10038" s="153" t="s">
        <v>1674</v>
      </c>
      <c r="O10038" s="153" t="s">
        <v>19</v>
      </c>
    </row>
    <row r="10039" spans="11:15">
      <c r="K10039" s="153" t="s">
        <v>1674</v>
      </c>
      <c r="O10039" s="153" t="s">
        <v>20</v>
      </c>
    </row>
    <row r="10040" spans="11:15">
      <c r="K10040" s="153" t="s">
        <v>1674</v>
      </c>
      <c r="O10040" s="153" t="s">
        <v>23</v>
      </c>
    </row>
    <row r="10041" spans="11:15">
      <c r="K10041" s="153" t="s">
        <v>1674</v>
      </c>
      <c r="O10041" s="153" t="s">
        <v>25</v>
      </c>
    </row>
    <row r="10042" spans="11:15">
      <c r="K10042" s="153" t="s">
        <v>1674</v>
      </c>
      <c r="O10042" s="153" t="s">
        <v>27</v>
      </c>
    </row>
    <row r="10043" spans="11:15">
      <c r="K10043" s="153" t="s">
        <v>1674</v>
      </c>
      <c r="O10043" s="153" t="s">
        <v>29</v>
      </c>
    </row>
    <row r="10044" spans="11:15">
      <c r="K10044" s="153" t="s">
        <v>1674</v>
      </c>
      <c r="O10044" s="153" t="s">
        <v>31</v>
      </c>
    </row>
    <row r="10045" spans="11:15">
      <c r="K10045" s="153" t="s">
        <v>1674</v>
      </c>
      <c r="O10045" s="153" t="s">
        <v>32</v>
      </c>
    </row>
    <row r="10046" spans="11:15">
      <c r="K10046" s="153" t="s">
        <v>1674</v>
      </c>
      <c r="O10046" s="153" t="s">
        <v>34</v>
      </c>
    </row>
    <row r="10047" spans="11:15">
      <c r="K10047" s="153" t="s">
        <v>1674</v>
      </c>
      <c r="O10047" s="153" t="s">
        <v>36</v>
      </c>
    </row>
    <row r="10048" spans="11:15">
      <c r="K10048" s="153" t="s">
        <v>1674</v>
      </c>
      <c r="O10048" s="153" t="s">
        <v>38</v>
      </c>
    </row>
    <row r="10049" spans="11:15">
      <c r="K10049" s="153" t="s">
        <v>1674</v>
      </c>
      <c r="O10049" s="153" t="s">
        <v>40</v>
      </c>
    </row>
    <row r="10050" spans="11:15">
      <c r="K10050" s="153" t="s">
        <v>1674</v>
      </c>
      <c r="O10050" s="153" t="s">
        <v>42</v>
      </c>
    </row>
    <row r="10051" spans="11:15">
      <c r="K10051" s="153" t="s">
        <v>1674</v>
      </c>
      <c r="O10051" s="153" t="s">
        <v>44</v>
      </c>
    </row>
    <row r="10052" spans="11:15">
      <c r="K10052" s="153" t="s">
        <v>1674</v>
      </c>
      <c r="O10052" s="153" t="s">
        <v>45</v>
      </c>
    </row>
    <row r="10053" spans="11:15">
      <c r="K10053" s="153" t="s">
        <v>1674</v>
      </c>
      <c r="O10053" s="153" t="s">
        <v>47</v>
      </c>
    </row>
    <row r="10054" spans="11:15">
      <c r="K10054" s="153" t="s">
        <v>1674</v>
      </c>
      <c r="O10054" s="153" t="s">
        <v>49</v>
      </c>
    </row>
    <row r="10055" spans="11:15">
      <c r="K10055" s="153" t="s">
        <v>1674</v>
      </c>
      <c r="O10055" s="153" t="s">
        <v>51</v>
      </c>
    </row>
    <row r="10056" spans="11:15">
      <c r="K10056" s="153" t="s">
        <v>1674</v>
      </c>
      <c r="O10056" s="153" t="s">
        <v>53</v>
      </c>
    </row>
    <row r="10057" spans="11:15">
      <c r="K10057" s="153" t="s">
        <v>1674</v>
      </c>
      <c r="O10057" s="153" t="s">
        <v>55</v>
      </c>
    </row>
    <row r="10058" spans="11:15">
      <c r="K10058" s="153" t="s">
        <v>1674</v>
      </c>
      <c r="O10058" s="153" t="s">
        <v>56</v>
      </c>
    </row>
    <row r="10059" spans="11:15">
      <c r="K10059" s="153" t="s">
        <v>1674</v>
      </c>
      <c r="O10059" s="153" t="s">
        <v>58</v>
      </c>
    </row>
    <row r="10060" spans="11:15">
      <c r="K10060" s="153" t="s">
        <v>1674</v>
      </c>
      <c r="O10060" s="153" t="s">
        <v>60</v>
      </c>
    </row>
    <row r="10061" spans="11:15">
      <c r="O10061" s="153" t="s">
        <v>812</v>
      </c>
    </row>
    <row r="10062" spans="11:15">
      <c r="O10062" s="153" t="s">
        <v>815</v>
      </c>
    </row>
    <row r="10063" spans="11:15">
      <c r="O10063" s="153" t="s">
        <v>818</v>
      </c>
    </row>
    <row r="10064" spans="11:15">
      <c r="K10064" s="153" t="s">
        <v>1674</v>
      </c>
      <c r="O10064" s="153" t="s">
        <v>824</v>
      </c>
    </row>
    <row r="10065" spans="11:15">
      <c r="K10065" s="153" t="s">
        <v>1674</v>
      </c>
      <c r="O10065" s="153" t="s">
        <v>829</v>
      </c>
    </row>
    <row r="10066" spans="11:15">
      <c r="K10066" s="153" t="s">
        <v>1674</v>
      </c>
      <c r="O10066" s="153" t="s">
        <v>833</v>
      </c>
    </row>
    <row r="10067" spans="11:15">
      <c r="K10067" s="153" t="s">
        <v>1674</v>
      </c>
      <c r="O10067" s="153" t="s">
        <v>837</v>
      </c>
    </row>
    <row r="10068" spans="11:15">
      <c r="K10068" s="153" t="s">
        <v>1674</v>
      </c>
      <c r="O10068" s="153" t="s">
        <v>842</v>
      </c>
    </row>
    <row r="10069" spans="11:15">
      <c r="K10069" s="153" t="s">
        <v>1674</v>
      </c>
      <c r="O10069" s="153" t="s">
        <v>846</v>
      </c>
    </row>
    <row r="10070" spans="11:15">
      <c r="K10070" s="153" t="s">
        <v>1674</v>
      </c>
      <c r="O10070" s="153" t="s">
        <v>850</v>
      </c>
    </row>
    <row r="10071" spans="11:15">
      <c r="K10071" s="153" t="s">
        <v>1674</v>
      </c>
      <c r="O10071" s="153" t="s">
        <v>854</v>
      </c>
    </row>
    <row r="10072" spans="11:15">
      <c r="K10072" s="153" t="s">
        <v>1674</v>
      </c>
      <c r="O10072" s="153" t="s">
        <v>858</v>
      </c>
    </row>
    <row r="10073" spans="11:15">
      <c r="K10073" s="153" t="s">
        <v>1674</v>
      </c>
      <c r="O10073" s="153" t="s">
        <v>862</v>
      </c>
    </row>
    <row r="10074" spans="11:15">
      <c r="K10074" s="153" t="s">
        <v>1674</v>
      </c>
      <c r="O10074" s="153" t="s">
        <v>866</v>
      </c>
    </row>
    <row r="10075" spans="11:15">
      <c r="K10075" s="153" t="s">
        <v>1674</v>
      </c>
      <c r="O10075" s="153" t="s">
        <v>870</v>
      </c>
    </row>
    <row r="10076" spans="11:15">
      <c r="K10076" s="153" t="s">
        <v>1674</v>
      </c>
      <c r="O10076" s="153" t="s">
        <v>873</v>
      </c>
    </row>
    <row r="10077" spans="11:15">
      <c r="K10077" s="153" t="s">
        <v>1674</v>
      </c>
      <c r="O10077" s="153" t="s">
        <v>877</v>
      </c>
    </row>
    <row r="10078" spans="11:15">
      <c r="K10078" s="153" t="s">
        <v>1674</v>
      </c>
      <c r="O10078" s="153" t="s">
        <v>881</v>
      </c>
    </row>
    <row r="10079" spans="11:15">
      <c r="K10079" s="153" t="s">
        <v>1674</v>
      </c>
      <c r="O10079" s="153" t="s">
        <v>885</v>
      </c>
    </row>
    <row r="10080" spans="11:15">
      <c r="K10080" s="153" t="s">
        <v>1580</v>
      </c>
      <c r="O10080" s="153" t="s">
        <v>890</v>
      </c>
    </row>
    <row r="10081" spans="11:15">
      <c r="K10081" s="153" t="s">
        <v>1580</v>
      </c>
      <c r="O10081" s="153" t="s">
        <v>894</v>
      </c>
    </row>
    <row r="10082" spans="11:15">
      <c r="K10082" s="153" t="s">
        <v>1580</v>
      </c>
      <c r="O10082" s="153" t="s">
        <v>898</v>
      </c>
    </row>
    <row r="10083" spans="11:15">
      <c r="K10083" s="153" t="s">
        <v>1580</v>
      </c>
      <c r="O10083" s="153" t="s">
        <v>902</v>
      </c>
    </row>
    <row r="10084" spans="11:15">
      <c r="K10084" s="153" t="s">
        <v>1580</v>
      </c>
      <c r="O10084" s="153" t="s">
        <v>906</v>
      </c>
    </row>
    <row r="10085" spans="11:15">
      <c r="K10085" s="153" t="s">
        <v>1580</v>
      </c>
      <c r="O10085" s="153" t="s">
        <v>910</v>
      </c>
    </row>
    <row r="10086" spans="11:15">
      <c r="K10086" s="153" t="s">
        <v>1578</v>
      </c>
      <c r="O10086" s="153" t="s">
        <v>914</v>
      </c>
    </row>
    <row r="10087" spans="11:15">
      <c r="K10087" s="153" t="s">
        <v>1578</v>
      </c>
      <c r="O10087" s="153" t="s">
        <v>919</v>
      </c>
    </row>
    <row r="10088" spans="11:15">
      <c r="K10088" s="153" t="s">
        <v>1578</v>
      </c>
      <c r="O10088" s="153" t="s">
        <v>923</v>
      </c>
    </row>
    <row r="10089" spans="11:15">
      <c r="K10089" s="153" t="s">
        <v>1578</v>
      </c>
      <c r="O10089" s="153" t="s">
        <v>928</v>
      </c>
    </row>
    <row r="10090" spans="11:15">
      <c r="K10090" s="153" t="s">
        <v>1580</v>
      </c>
      <c r="O10090" s="153" t="s">
        <v>934</v>
      </c>
    </row>
    <row r="10091" spans="11:15">
      <c r="K10091" s="153" t="s">
        <v>1580</v>
      </c>
      <c r="O10091" s="153" t="s">
        <v>938</v>
      </c>
    </row>
    <row r="10092" spans="11:15">
      <c r="K10092" s="153" t="s">
        <v>1580</v>
      </c>
      <c r="O10092" s="153" t="s">
        <v>942</v>
      </c>
    </row>
    <row r="10093" spans="11:15">
      <c r="K10093" s="153" t="s">
        <v>1776</v>
      </c>
      <c r="O10093" s="153" t="s">
        <v>947</v>
      </c>
    </row>
    <row r="10094" spans="11:15">
      <c r="K10094" s="153" t="s">
        <v>1580</v>
      </c>
      <c r="O10094" s="153" t="s">
        <v>951</v>
      </c>
    </row>
    <row r="10095" spans="11:15">
      <c r="K10095" s="153" t="s">
        <v>1580</v>
      </c>
      <c r="O10095" s="153" t="s">
        <v>955</v>
      </c>
    </row>
    <row r="10096" spans="11:15">
      <c r="K10096" s="153" t="s">
        <v>1776</v>
      </c>
      <c r="O10096" s="153" t="s">
        <v>960</v>
      </c>
    </row>
    <row r="10097" spans="11:15">
      <c r="K10097" s="153" t="s">
        <v>1579</v>
      </c>
      <c r="O10097" s="153" t="s">
        <v>964</v>
      </c>
    </row>
    <row r="10098" spans="11:15">
      <c r="K10098" s="153" t="s">
        <v>1579</v>
      </c>
      <c r="O10098" s="153" t="s">
        <v>968</v>
      </c>
    </row>
    <row r="10099" spans="11:15">
      <c r="K10099" s="153" t="s">
        <v>1580</v>
      </c>
      <c r="O10099" s="153" t="s">
        <v>973</v>
      </c>
    </row>
    <row r="10100" spans="11:15">
      <c r="K10100" s="153" t="s">
        <v>1580</v>
      </c>
      <c r="O10100" s="153" t="s">
        <v>979</v>
      </c>
    </row>
    <row r="10101" spans="11:15">
      <c r="K10101" s="153" t="s">
        <v>1580</v>
      </c>
      <c r="O10101" s="153" t="s">
        <v>983</v>
      </c>
    </row>
    <row r="10102" spans="11:15">
      <c r="K10102" s="153" t="s">
        <v>1580</v>
      </c>
      <c r="O10102" s="153" t="s">
        <v>987</v>
      </c>
    </row>
    <row r="10103" spans="11:15">
      <c r="K10103" s="153" t="s">
        <v>1674</v>
      </c>
      <c r="O10103" s="153" t="s">
        <v>992</v>
      </c>
    </row>
    <row r="10104" spans="11:15">
      <c r="K10104" s="153" t="s">
        <v>1674</v>
      </c>
      <c r="O10104" s="153" t="s">
        <v>996</v>
      </c>
    </row>
    <row r="10105" spans="11:15">
      <c r="K10105" s="153" t="s">
        <v>1674</v>
      </c>
      <c r="O10105" s="153" t="s">
        <v>1000</v>
      </c>
    </row>
    <row r="10106" spans="11:15">
      <c r="K10106" s="153" t="s">
        <v>1674</v>
      </c>
      <c r="O10106" s="153" t="s">
        <v>1005</v>
      </c>
    </row>
    <row r="10107" spans="11:15">
      <c r="K10107" s="153" t="s">
        <v>1674</v>
      </c>
      <c r="O10107" s="153" t="s">
        <v>1009</v>
      </c>
    </row>
    <row r="10108" spans="11:15">
      <c r="K10108" s="153" t="s">
        <v>1674</v>
      </c>
      <c r="O10108" s="153" t="s">
        <v>1013</v>
      </c>
    </row>
    <row r="10109" spans="11:15">
      <c r="K10109" s="153" t="s">
        <v>1674</v>
      </c>
      <c r="O10109" s="153" t="s">
        <v>1019</v>
      </c>
    </row>
    <row r="10110" spans="11:15">
      <c r="K10110" s="153" t="s">
        <v>1674</v>
      </c>
      <c r="O10110" s="153" t="s">
        <v>1023</v>
      </c>
    </row>
    <row r="10111" spans="11:15">
      <c r="K10111" s="153" t="s">
        <v>1674</v>
      </c>
      <c r="O10111" s="153" t="s">
        <v>1027</v>
      </c>
    </row>
    <row r="10112" spans="11:15">
      <c r="K10112" s="153" t="s">
        <v>1578</v>
      </c>
      <c r="O10112" s="153" t="s">
        <v>1031</v>
      </c>
    </row>
    <row r="10113" spans="11:15">
      <c r="K10113" s="153" t="s">
        <v>1580</v>
      </c>
      <c r="O10113" s="153" t="s">
        <v>1033</v>
      </c>
    </row>
    <row r="10114" spans="11:15">
      <c r="K10114" s="153" t="s">
        <v>1580</v>
      </c>
      <c r="O10114" s="153" t="s">
        <v>1035</v>
      </c>
    </row>
    <row r="10115" spans="11:15">
      <c r="K10115" s="153" t="s">
        <v>1776</v>
      </c>
      <c r="O10115" s="153" t="s">
        <v>1038</v>
      </c>
    </row>
    <row r="10116" spans="11:15">
      <c r="K10116" s="153" t="s">
        <v>1580</v>
      </c>
      <c r="O10116" s="153" t="s">
        <v>1040</v>
      </c>
    </row>
    <row r="10117" spans="11:15">
      <c r="K10117" s="153" t="s">
        <v>1580</v>
      </c>
      <c r="O10117" s="153" t="s">
        <v>1042</v>
      </c>
    </row>
    <row r="10118" spans="11:15">
      <c r="K10118" s="153" t="s">
        <v>1578</v>
      </c>
      <c r="O10118" s="153" t="s">
        <v>1044</v>
      </c>
    </row>
    <row r="10119" spans="11:15">
      <c r="K10119" s="153" t="s">
        <v>1579</v>
      </c>
      <c r="O10119" s="153" t="s">
        <v>1048</v>
      </c>
    </row>
    <row r="10120" spans="11:15">
      <c r="K10120" s="153" t="s">
        <v>1579</v>
      </c>
      <c r="O10120" s="153" t="s">
        <v>1052</v>
      </c>
    </row>
    <row r="10121" spans="11:15">
      <c r="K10121" s="153" t="s">
        <v>1580</v>
      </c>
      <c r="O10121" s="153" t="s">
        <v>1056</v>
      </c>
    </row>
    <row r="10122" spans="11:15">
      <c r="K10122" s="153" t="s">
        <v>1580</v>
      </c>
      <c r="O10122" s="153" t="s">
        <v>1060</v>
      </c>
    </row>
    <row r="10123" spans="11:15">
      <c r="K10123" s="153" t="s">
        <v>1580</v>
      </c>
      <c r="O10123" s="153" t="s">
        <v>1064</v>
      </c>
    </row>
    <row r="10124" spans="11:15">
      <c r="K10124" s="153" t="s">
        <v>1580</v>
      </c>
      <c r="O10124" s="153" t="s">
        <v>1067</v>
      </c>
    </row>
    <row r="10125" spans="11:15">
      <c r="K10125" s="153" t="s">
        <v>1580</v>
      </c>
      <c r="O10125" s="153" t="s">
        <v>1071</v>
      </c>
    </row>
    <row r="10126" spans="11:15">
      <c r="K10126" s="153" t="s">
        <v>1580</v>
      </c>
      <c r="O10126" s="153" t="s">
        <v>1075</v>
      </c>
    </row>
    <row r="10127" spans="11:15">
      <c r="K10127" s="153" t="s">
        <v>1580</v>
      </c>
      <c r="O10127" s="153" t="s">
        <v>1078</v>
      </c>
    </row>
    <row r="10128" spans="11:15">
      <c r="K10128" s="153" t="s">
        <v>1580</v>
      </c>
      <c r="O10128" s="153" t="s">
        <v>1082</v>
      </c>
    </row>
    <row r="10129" spans="11:15">
      <c r="K10129" s="153" t="s">
        <v>1580</v>
      </c>
      <c r="O10129" s="153" t="s">
        <v>1086</v>
      </c>
    </row>
    <row r="10130" spans="11:15">
      <c r="K10130" s="153" t="s">
        <v>1674</v>
      </c>
      <c r="O10130" s="153" t="s">
        <v>1821</v>
      </c>
    </row>
    <row r="10131" spans="11:15">
      <c r="K10131" s="153" t="s">
        <v>1674</v>
      </c>
      <c r="O10131" s="153" t="s">
        <v>1822</v>
      </c>
    </row>
    <row r="10132" spans="11:15">
      <c r="K10132" s="153" t="s">
        <v>1674</v>
      </c>
      <c r="O10132" s="153" t="s">
        <v>1823</v>
      </c>
    </row>
    <row r="10133" spans="11:15">
      <c r="K10133" s="153" t="s">
        <v>1674</v>
      </c>
      <c r="O10133" s="153" t="s">
        <v>1824</v>
      </c>
    </row>
    <row r="10134" spans="11:15">
      <c r="K10134" s="153" t="s">
        <v>1674</v>
      </c>
      <c r="O10134" s="153" t="s">
        <v>1825</v>
      </c>
    </row>
    <row r="10135" spans="11:15">
      <c r="K10135" s="153" t="s">
        <v>1674</v>
      </c>
      <c r="O10135" s="153" t="s">
        <v>1826</v>
      </c>
    </row>
    <row r="10136" spans="11:15">
      <c r="K10136" s="153" t="s">
        <v>1674</v>
      </c>
      <c r="O10136" s="153" t="s">
        <v>1827</v>
      </c>
    </row>
    <row r="10137" spans="11:15">
      <c r="K10137" s="153" t="s">
        <v>1674</v>
      </c>
      <c r="O10137" s="153" t="s">
        <v>1828</v>
      </c>
    </row>
    <row r="10138" spans="11:15">
      <c r="K10138" s="153" t="s">
        <v>1674</v>
      </c>
      <c r="O10138" s="153" t="s">
        <v>1829</v>
      </c>
    </row>
    <row r="10139" spans="11:15">
      <c r="K10139" s="153" t="s">
        <v>1674</v>
      </c>
      <c r="O10139" s="153" t="s">
        <v>1830</v>
      </c>
    </row>
    <row r="10140" spans="11:15">
      <c r="K10140" s="153" t="s">
        <v>1674</v>
      </c>
      <c r="O10140" s="153" t="s">
        <v>1831</v>
      </c>
    </row>
    <row r="10141" spans="11:15">
      <c r="K10141" s="153" t="s">
        <v>1674</v>
      </c>
      <c r="O10141" s="153" t="s">
        <v>1832</v>
      </c>
    </row>
    <row r="10142" spans="11:15">
      <c r="K10142" s="153" t="s">
        <v>1674</v>
      </c>
      <c r="O10142" s="153" t="s">
        <v>1833</v>
      </c>
    </row>
    <row r="10143" spans="11:15">
      <c r="K10143" s="153" t="s">
        <v>1674</v>
      </c>
      <c r="O10143" s="153" t="s">
        <v>1834</v>
      </c>
    </row>
    <row r="10144" spans="11:15">
      <c r="K10144" s="153" t="s">
        <v>1674</v>
      </c>
      <c r="O10144" s="153" t="s">
        <v>1835</v>
      </c>
    </row>
    <row r="10145" spans="11:15">
      <c r="K10145" s="153" t="s">
        <v>1674</v>
      </c>
      <c r="O10145" s="153" t="s">
        <v>1836</v>
      </c>
    </row>
    <row r="10146" spans="11:15">
      <c r="K10146" s="153" t="s">
        <v>1674</v>
      </c>
      <c r="O10146" s="153" t="s">
        <v>1837</v>
      </c>
    </row>
    <row r="10147" spans="11:15">
      <c r="K10147" s="153" t="s">
        <v>1674</v>
      </c>
      <c r="O10147" s="153" t="s">
        <v>1838</v>
      </c>
    </row>
    <row r="10148" spans="11:15">
      <c r="K10148" s="153" t="s">
        <v>1674</v>
      </c>
      <c r="O10148" s="153" t="s">
        <v>1839</v>
      </c>
    </row>
    <row r="10149" spans="11:15">
      <c r="K10149" s="153" t="s">
        <v>1674</v>
      </c>
      <c r="O10149" s="153" t="s">
        <v>1840</v>
      </c>
    </row>
    <row r="10150" spans="11:15">
      <c r="K10150" s="153" t="s">
        <v>1674</v>
      </c>
      <c r="O10150" s="153" t="s">
        <v>1841</v>
      </c>
    </row>
    <row r="10151" spans="11:15">
      <c r="K10151" s="153" t="s">
        <v>1674</v>
      </c>
      <c r="O10151" s="153" t="s">
        <v>1842</v>
      </c>
    </row>
    <row r="10152" spans="11:15">
      <c r="K10152" s="153" t="s">
        <v>1674</v>
      </c>
      <c r="O10152" s="153" t="s">
        <v>1843</v>
      </c>
    </row>
    <row r="10153" spans="11:15">
      <c r="K10153" s="153" t="s">
        <v>1674</v>
      </c>
      <c r="O10153" s="153" t="s">
        <v>1844</v>
      </c>
    </row>
    <row r="10154" spans="11:15">
      <c r="K10154" s="153" t="s">
        <v>1674</v>
      </c>
      <c r="O10154" s="153" t="s">
        <v>1845</v>
      </c>
    </row>
    <row r="10155" spans="11:15">
      <c r="K10155" s="153" t="s">
        <v>1674</v>
      </c>
      <c r="O10155" s="153" t="s">
        <v>1846</v>
      </c>
    </row>
    <row r="10156" spans="11:15">
      <c r="K10156" s="153" t="s">
        <v>1674</v>
      </c>
      <c r="O10156" s="153" t="s">
        <v>1847</v>
      </c>
    </row>
    <row r="10157" spans="11:15">
      <c r="K10157" s="153" t="s">
        <v>1674</v>
      </c>
      <c r="O10157" s="153" t="s">
        <v>1848</v>
      </c>
    </row>
    <row r="10158" spans="11:15">
      <c r="K10158" s="153" t="s">
        <v>1674</v>
      </c>
      <c r="O10158" s="153" t="s">
        <v>1849</v>
      </c>
    </row>
    <row r="10159" spans="11:15">
      <c r="K10159" s="153" t="s">
        <v>1674</v>
      </c>
      <c r="O10159" s="153" t="s">
        <v>1850</v>
      </c>
    </row>
    <row r="10160" spans="11:15">
      <c r="K10160" s="153" t="s">
        <v>1674</v>
      </c>
      <c r="O10160" s="153" t="s">
        <v>1851</v>
      </c>
    </row>
    <row r="10161" spans="11:15">
      <c r="K10161" s="153" t="s">
        <v>1674</v>
      </c>
      <c r="O10161" s="153" t="s">
        <v>1852</v>
      </c>
    </row>
    <row r="10162" spans="11:15">
      <c r="K10162" s="153" t="s">
        <v>1674</v>
      </c>
      <c r="O10162" s="153" t="s">
        <v>1853</v>
      </c>
    </row>
    <row r="10163" spans="11:15">
      <c r="K10163" s="153" t="s">
        <v>1674</v>
      </c>
      <c r="O10163" s="153" t="s">
        <v>1854</v>
      </c>
    </row>
    <row r="10164" spans="11:15">
      <c r="K10164" s="153" t="s">
        <v>1674</v>
      </c>
      <c r="O10164" s="153" t="s">
        <v>1855</v>
      </c>
    </row>
    <row r="10165" spans="11:15">
      <c r="K10165" s="153" t="s">
        <v>1674</v>
      </c>
      <c r="O10165" s="153" t="s">
        <v>1856</v>
      </c>
    </row>
    <row r="10166" spans="11:15">
      <c r="K10166" s="153" t="s">
        <v>1674</v>
      </c>
      <c r="O10166" s="153" t="s">
        <v>1857</v>
      </c>
    </row>
    <row r="10167" spans="11:15">
      <c r="K10167" s="153" t="s">
        <v>1674</v>
      </c>
      <c r="O10167" s="153" t="s">
        <v>1858</v>
      </c>
    </row>
    <row r="10168" spans="11:15">
      <c r="K10168" s="153" t="s">
        <v>1674</v>
      </c>
      <c r="O10168" s="153" t="s">
        <v>1201</v>
      </c>
    </row>
    <row r="10169" spans="11:15">
      <c r="K10169" s="153" t="s">
        <v>1674</v>
      </c>
      <c r="O10169" s="153" t="s">
        <v>1204</v>
      </c>
    </row>
    <row r="10170" spans="11:15">
      <c r="K10170" s="153" t="s">
        <v>1674</v>
      </c>
      <c r="O10170" s="153" t="s">
        <v>1859</v>
      </c>
    </row>
    <row r="10171" spans="11:15">
      <c r="K10171" s="153" t="s">
        <v>1674</v>
      </c>
      <c r="O10171" s="153" t="s">
        <v>1860</v>
      </c>
    </row>
    <row r="10172" spans="11:15">
      <c r="K10172" s="153" t="s">
        <v>1674</v>
      </c>
      <c r="O10172" s="153" t="s">
        <v>1210</v>
      </c>
    </row>
    <row r="10173" spans="11:15">
      <c r="K10173" s="153" t="s">
        <v>1674</v>
      </c>
      <c r="O10173" s="153" t="s">
        <v>1213</v>
      </c>
    </row>
    <row r="10174" spans="11:15">
      <c r="K10174" s="153" t="s">
        <v>1674</v>
      </c>
      <c r="O10174" s="153" t="s">
        <v>1861</v>
      </c>
    </row>
    <row r="10175" spans="11:15">
      <c r="K10175" s="153" t="s">
        <v>1674</v>
      </c>
      <c r="O10175" s="153" t="s">
        <v>1862</v>
      </c>
    </row>
    <row r="10176" spans="11:15">
      <c r="K10176" s="153" t="s">
        <v>1674</v>
      </c>
      <c r="O10176" s="153" t="s">
        <v>1863</v>
      </c>
    </row>
    <row r="10177" spans="11:15">
      <c r="K10177" s="153" t="s">
        <v>1674</v>
      </c>
      <c r="O10177" s="153" t="s">
        <v>1864</v>
      </c>
    </row>
    <row r="10178" spans="11:15">
      <c r="K10178" s="153" t="s">
        <v>1674</v>
      </c>
      <c r="O10178" s="153" t="s">
        <v>1865</v>
      </c>
    </row>
    <row r="10179" spans="11:15">
      <c r="K10179" s="153" t="s">
        <v>1674</v>
      </c>
      <c r="O10179" s="153" t="s">
        <v>1866</v>
      </c>
    </row>
    <row r="10180" spans="11:15">
      <c r="K10180" s="153" t="s">
        <v>1674</v>
      </c>
      <c r="O10180" s="153" t="s">
        <v>1231</v>
      </c>
    </row>
    <row r="10181" spans="11:15">
      <c r="K10181" s="153" t="s">
        <v>1674</v>
      </c>
      <c r="O10181" s="153" t="s">
        <v>1867</v>
      </c>
    </row>
    <row r="10182" spans="11:15">
      <c r="K10182" s="153" t="s">
        <v>1674</v>
      </c>
      <c r="O10182" s="153" t="s">
        <v>1868</v>
      </c>
    </row>
    <row r="10183" spans="11:15">
      <c r="K10183" s="153" t="s">
        <v>1674</v>
      </c>
      <c r="O10183" s="153" t="s">
        <v>1869</v>
      </c>
    </row>
    <row r="10184" spans="11:15">
      <c r="K10184" s="153" t="s">
        <v>1580</v>
      </c>
      <c r="O10184" s="153" t="s">
        <v>1870</v>
      </c>
    </row>
    <row r="10185" spans="11:15">
      <c r="K10185" s="153" t="s">
        <v>1674</v>
      </c>
      <c r="O10185" s="153" t="s">
        <v>1871</v>
      </c>
    </row>
    <row r="10186" spans="11:15">
      <c r="K10186" s="153" t="s">
        <v>1674</v>
      </c>
      <c r="O10186" s="153" t="s">
        <v>1249</v>
      </c>
    </row>
    <row r="10187" spans="11:15">
      <c r="K10187" s="153" t="s">
        <v>1674</v>
      </c>
      <c r="O10187" s="153" t="s">
        <v>1251</v>
      </c>
    </row>
    <row r="10188" spans="11:15">
      <c r="K10188" s="153" t="s">
        <v>1674</v>
      </c>
      <c r="O10188" s="153" t="s">
        <v>1253</v>
      </c>
    </row>
    <row r="10189" spans="11:15">
      <c r="K10189" s="153" t="s">
        <v>1674</v>
      </c>
      <c r="O10189" s="153" t="s">
        <v>1872</v>
      </c>
    </row>
    <row r="10190" spans="11:15">
      <c r="K10190" s="153" t="s">
        <v>1674</v>
      </c>
      <c r="O10190" s="153" t="s">
        <v>1257</v>
      </c>
    </row>
    <row r="10191" spans="11:15">
      <c r="K10191" s="153" t="s">
        <v>1674</v>
      </c>
      <c r="O10191" s="153" t="s">
        <v>1261</v>
      </c>
    </row>
    <row r="10192" spans="11:15">
      <c r="K10192" s="153" t="s">
        <v>1674</v>
      </c>
      <c r="O10192" s="153" t="s">
        <v>1873</v>
      </c>
    </row>
    <row r="10193" spans="11:15">
      <c r="K10193" s="153" t="s">
        <v>1674</v>
      </c>
      <c r="O10193" s="153" t="s">
        <v>1874</v>
      </c>
    </row>
    <row r="10194" spans="11:15">
      <c r="K10194" s="153" t="s">
        <v>1674</v>
      </c>
      <c r="O10194" s="153" t="s">
        <v>1875</v>
      </c>
    </row>
    <row r="10195" spans="11:15">
      <c r="K10195" s="153" t="s">
        <v>1674</v>
      </c>
      <c r="O10195" s="153" t="s">
        <v>1876</v>
      </c>
    </row>
    <row r="10196" spans="11:15">
      <c r="K10196" s="153" t="s">
        <v>1674</v>
      </c>
      <c r="O10196" s="153" t="s">
        <v>1877</v>
      </c>
    </row>
    <row r="10197" spans="11:15">
      <c r="K10197" s="153" t="s">
        <v>1674</v>
      </c>
      <c r="O10197" s="153" t="s">
        <v>1878</v>
      </c>
    </row>
    <row r="10198" spans="11:15">
      <c r="K10198" s="153" t="s">
        <v>1674</v>
      </c>
      <c r="O10198" s="153" t="s">
        <v>1285</v>
      </c>
    </row>
    <row r="10199" spans="11:15">
      <c r="K10199" s="153" t="s">
        <v>1674</v>
      </c>
      <c r="O10199" s="153" t="s">
        <v>1879</v>
      </c>
    </row>
    <row r="10200" spans="11:15">
      <c r="K10200" s="153" t="s">
        <v>1674</v>
      </c>
      <c r="O10200" s="153" t="s">
        <v>1880</v>
      </c>
    </row>
    <row r="10201" spans="11:15">
      <c r="K10201" s="153" t="s">
        <v>1674</v>
      </c>
      <c r="O10201" s="153" t="s">
        <v>1881</v>
      </c>
    </row>
    <row r="10202" spans="11:15">
      <c r="K10202" s="153" t="s">
        <v>1580</v>
      </c>
      <c r="O10202" s="153" t="s">
        <v>1882</v>
      </c>
    </row>
    <row r="10203" spans="11:15">
      <c r="K10203" s="153" t="s">
        <v>1674</v>
      </c>
      <c r="O10203" s="153" t="s">
        <v>1883</v>
      </c>
    </row>
    <row r="10204" spans="11:15">
      <c r="K10204" s="153" t="s">
        <v>1674</v>
      </c>
      <c r="O10204" s="153" t="s">
        <v>1304</v>
      </c>
    </row>
    <row r="10205" spans="11:15">
      <c r="K10205" s="153" t="s">
        <v>1674</v>
      </c>
      <c r="O10205" s="153" t="s">
        <v>1307</v>
      </c>
    </row>
    <row r="10206" spans="11:15">
      <c r="K10206" s="153" t="s">
        <v>1674</v>
      </c>
      <c r="O10206" s="153" t="s">
        <v>1884</v>
      </c>
    </row>
    <row r="10207" spans="11:15">
      <c r="K10207" s="153" t="s">
        <v>1674</v>
      </c>
      <c r="O10207" s="153" t="s">
        <v>1885</v>
      </c>
    </row>
    <row r="10208" spans="11:15">
      <c r="K10208" s="153" t="s">
        <v>1674</v>
      </c>
      <c r="O10208" s="153" t="s">
        <v>1319</v>
      </c>
    </row>
    <row r="10209" spans="11:15">
      <c r="K10209" s="153" t="s">
        <v>1674</v>
      </c>
      <c r="O10209" s="153" t="s">
        <v>1322</v>
      </c>
    </row>
    <row r="10210" spans="11:15">
      <c r="K10210" s="153" t="s">
        <v>1674</v>
      </c>
      <c r="O10210" s="153" t="s">
        <v>1886</v>
      </c>
    </row>
    <row r="10211" spans="11:15">
      <c r="K10211" s="153" t="s">
        <v>1674</v>
      </c>
      <c r="O10211" s="153" t="s">
        <v>1887</v>
      </c>
    </row>
    <row r="10212" spans="11:15">
      <c r="K10212" s="153" t="s">
        <v>1674</v>
      </c>
      <c r="O10212" s="153" t="s">
        <v>1888</v>
      </c>
    </row>
    <row r="10213" spans="11:15">
      <c r="K10213" s="153" t="s">
        <v>1674</v>
      </c>
      <c r="O10213" s="153" t="s">
        <v>1889</v>
      </c>
    </row>
    <row r="10214" spans="11:15">
      <c r="K10214" s="153" t="s">
        <v>1674</v>
      </c>
      <c r="O10214" s="153" t="s">
        <v>1890</v>
      </c>
    </row>
    <row r="10215" spans="11:15">
      <c r="K10215" s="153" t="s">
        <v>1674</v>
      </c>
      <c r="O10215" s="153" t="s">
        <v>1891</v>
      </c>
    </row>
    <row r="10216" spans="11:15">
      <c r="K10216" s="153" t="s">
        <v>1674</v>
      </c>
      <c r="O10216" s="153" t="s">
        <v>1344</v>
      </c>
    </row>
    <row r="10217" spans="11:15">
      <c r="K10217" s="153" t="s">
        <v>1674</v>
      </c>
      <c r="O10217" s="153" t="s">
        <v>1892</v>
      </c>
    </row>
    <row r="10218" spans="11:15">
      <c r="K10218" s="153" t="s">
        <v>1674</v>
      </c>
      <c r="O10218" s="153" t="s">
        <v>1893</v>
      </c>
    </row>
    <row r="10219" spans="11:15">
      <c r="K10219" s="153" t="s">
        <v>1674</v>
      </c>
      <c r="O10219" s="153" t="s">
        <v>1894</v>
      </c>
    </row>
    <row r="10220" spans="11:15">
      <c r="K10220" s="153" t="s">
        <v>1674</v>
      </c>
      <c r="O10220" s="153" t="s">
        <v>1895</v>
      </c>
    </row>
    <row r="10221" spans="11:15">
      <c r="K10221" s="153" t="s">
        <v>1674</v>
      </c>
      <c r="O10221" s="153" t="s">
        <v>1896</v>
      </c>
    </row>
    <row r="10222" spans="11:15">
      <c r="K10222" s="153" t="s">
        <v>1674</v>
      </c>
      <c r="O10222" s="153" t="s">
        <v>1352</v>
      </c>
    </row>
    <row r="10223" spans="11:15">
      <c r="K10223" s="153" t="s">
        <v>1674</v>
      </c>
      <c r="O10223" s="153" t="s">
        <v>1354</v>
      </c>
    </row>
    <row r="10224" spans="11:15">
      <c r="K10224" s="153" t="s">
        <v>1674</v>
      </c>
      <c r="O10224" s="153" t="s">
        <v>1897</v>
      </c>
    </row>
    <row r="10225" spans="11:15">
      <c r="K10225" s="153" t="s">
        <v>1674</v>
      </c>
      <c r="O10225" s="153" t="s">
        <v>1898</v>
      </c>
    </row>
    <row r="10226" spans="11:15">
      <c r="K10226" s="153" t="s">
        <v>1674</v>
      </c>
      <c r="O10226" s="153" t="s">
        <v>1358</v>
      </c>
    </row>
    <row r="10227" spans="11:15">
      <c r="K10227" s="153" t="s">
        <v>1674</v>
      </c>
      <c r="O10227" s="153" t="s">
        <v>1360</v>
      </c>
    </row>
    <row r="10228" spans="11:15">
      <c r="K10228" s="153" t="s">
        <v>1674</v>
      </c>
      <c r="O10228" s="153" t="s">
        <v>1899</v>
      </c>
    </row>
    <row r="10229" spans="11:15">
      <c r="K10229" s="153" t="s">
        <v>1674</v>
      </c>
      <c r="O10229" s="153" t="s">
        <v>1900</v>
      </c>
    </row>
    <row r="10230" spans="11:15">
      <c r="K10230" s="153" t="s">
        <v>1674</v>
      </c>
      <c r="O10230" s="153" t="s">
        <v>1901</v>
      </c>
    </row>
    <row r="10231" spans="11:15">
      <c r="K10231" s="153" t="s">
        <v>1674</v>
      </c>
      <c r="O10231" s="153" t="s">
        <v>1902</v>
      </c>
    </row>
    <row r="10232" spans="11:15">
      <c r="K10232" s="153" t="s">
        <v>1674</v>
      </c>
      <c r="O10232" s="153" t="s">
        <v>1903</v>
      </c>
    </row>
    <row r="10233" spans="11:15">
      <c r="K10233" s="153" t="s">
        <v>1674</v>
      </c>
      <c r="O10233" s="153" t="s">
        <v>1904</v>
      </c>
    </row>
    <row r="10234" spans="11:15">
      <c r="K10234" s="153" t="s">
        <v>1674</v>
      </c>
      <c r="O10234" s="153" t="s">
        <v>1374</v>
      </c>
    </row>
    <row r="10235" spans="11:15">
      <c r="K10235" s="153" t="s">
        <v>1674</v>
      </c>
      <c r="O10235" s="153" t="s">
        <v>1905</v>
      </c>
    </row>
    <row r="10236" spans="11:15">
      <c r="K10236" s="153" t="s">
        <v>1674</v>
      </c>
      <c r="O10236" s="153" t="s">
        <v>1906</v>
      </c>
    </row>
    <row r="10237" spans="11:15">
      <c r="K10237" s="153" t="s">
        <v>1674</v>
      </c>
      <c r="O10237" s="153" t="s">
        <v>1907</v>
      </c>
    </row>
    <row r="10238" spans="11:15">
      <c r="K10238" s="153" t="s">
        <v>1580</v>
      </c>
      <c r="O10238" s="153" t="s">
        <v>1908</v>
      </c>
    </row>
    <row r="10239" spans="11:15">
      <c r="K10239" s="153" t="s">
        <v>1674</v>
      </c>
      <c r="O10239" s="153" t="s">
        <v>1909</v>
      </c>
    </row>
    <row r="10240" spans="11:15">
      <c r="K10240" s="153" t="s">
        <v>1674</v>
      </c>
      <c r="O10240" s="153" t="s">
        <v>1393</v>
      </c>
    </row>
    <row r="10241" spans="11:15">
      <c r="K10241" s="153" t="s">
        <v>1674</v>
      </c>
      <c r="O10241" s="153" t="s">
        <v>1397</v>
      </c>
    </row>
    <row r="10242" spans="11:15">
      <c r="K10242" s="153" t="s">
        <v>1674</v>
      </c>
      <c r="O10242" s="153" t="s">
        <v>1910</v>
      </c>
    </row>
    <row r="10243" spans="11:15">
      <c r="K10243" s="153" t="s">
        <v>1674</v>
      </c>
      <c r="O10243" s="153" t="s">
        <v>1911</v>
      </c>
    </row>
    <row r="10244" spans="11:15">
      <c r="K10244" s="153" t="s">
        <v>1674</v>
      </c>
      <c r="O10244" s="153" t="s">
        <v>1407</v>
      </c>
    </row>
    <row r="10245" spans="11:15">
      <c r="K10245" s="153" t="s">
        <v>1674</v>
      </c>
      <c r="O10245" s="153" t="s">
        <v>1409</v>
      </c>
    </row>
    <row r="10246" spans="11:15">
      <c r="K10246" s="153" t="s">
        <v>1674</v>
      </c>
      <c r="O10246" s="153" t="s">
        <v>1912</v>
      </c>
    </row>
    <row r="10247" spans="11:15">
      <c r="K10247" s="153" t="s">
        <v>1674</v>
      </c>
      <c r="O10247" s="153" t="s">
        <v>1913</v>
      </c>
    </row>
    <row r="10248" spans="11:15">
      <c r="K10248" s="153" t="s">
        <v>1674</v>
      </c>
      <c r="O10248" s="153" t="s">
        <v>1914</v>
      </c>
    </row>
    <row r="10249" spans="11:15">
      <c r="K10249" s="153" t="s">
        <v>1674</v>
      </c>
      <c r="O10249" s="153" t="s">
        <v>1915</v>
      </c>
    </row>
    <row r="10250" spans="11:15">
      <c r="K10250" s="153" t="s">
        <v>1674</v>
      </c>
      <c r="O10250" s="153" t="s">
        <v>1916</v>
      </c>
    </row>
    <row r="10251" spans="11:15">
      <c r="K10251" s="153" t="s">
        <v>1674</v>
      </c>
      <c r="O10251" s="153" t="s">
        <v>1917</v>
      </c>
    </row>
    <row r="10252" spans="11:15">
      <c r="K10252" s="153" t="s">
        <v>1674</v>
      </c>
      <c r="O10252" s="153" t="s">
        <v>1430</v>
      </c>
    </row>
    <row r="10253" spans="11:15">
      <c r="K10253" s="153" t="s">
        <v>1674</v>
      </c>
      <c r="O10253" s="153" t="s">
        <v>1918</v>
      </c>
    </row>
    <row r="10254" spans="11:15">
      <c r="K10254" s="153" t="s">
        <v>1674</v>
      </c>
      <c r="O10254" s="153" t="s">
        <v>1919</v>
      </c>
    </row>
    <row r="10255" spans="11:15">
      <c r="K10255" s="153" t="s">
        <v>1674</v>
      </c>
      <c r="O10255" s="153" t="s">
        <v>1920</v>
      </c>
    </row>
    <row r="10256" spans="11:15">
      <c r="K10256" s="153" t="s">
        <v>1674</v>
      </c>
      <c r="O10256" s="153" t="s">
        <v>1921</v>
      </c>
    </row>
    <row r="10257" spans="11:15">
      <c r="K10257" s="153" t="s">
        <v>1674</v>
      </c>
      <c r="O10257" s="153" t="s">
        <v>1922</v>
      </c>
    </row>
    <row r="10258" spans="11:15">
      <c r="K10258" s="153" t="s">
        <v>1674</v>
      </c>
      <c r="O10258" s="153" t="s">
        <v>71</v>
      </c>
    </row>
    <row r="10259" spans="11:15">
      <c r="K10259" s="153" t="s">
        <v>1674</v>
      </c>
      <c r="O10259" s="153" t="s">
        <v>75</v>
      </c>
    </row>
    <row r="10260" spans="11:15">
      <c r="K10260" s="153" t="s">
        <v>1674</v>
      </c>
      <c r="O10260" s="153" t="s">
        <v>1923</v>
      </c>
    </row>
    <row r="10261" spans="11:15">
      <c r="K10261" s="153" t="s">
        <v>1674</v>
      </c>
      <c r="O10261" s="153" t="s">
        <v>1924</v>
      </c>
    </row>
    <row r="10262" spans="11:15">
      <c r="K10262" s="153" t="s">
        <v>1674</v>
      </c>
      <c r="O10262" s="153" t="s">
        <v>84</v>
      </c>
    </row>
    <row r="10263" spans="11:15">
      <c r="K10263" s="153" t="s">
        <v>1674</v>
      </c>
      <c r="O10263" s="153" t="s">
        <v>86</v>
      </c>
    </row>
    <row r="10264" spans="11:15">
      <c r="K10264" s="153" t="s">
        <v>1674</v>
      </c>
      <c r="O10264" s="153" t="s">
        <v>1925</v>
      </c>
    </row>
    <row r="10265" spans="11:15">
      <c r="K10265" s="153" t="s">
        <v>1674</v>
      </c>
      <c r="O10265" s="153" t="s">
        <v>1926</v>
      </c>
    </row>
    <row r="10266" spans="11:15">
      <c r="K10266" s="153" t="s">
        <v>1674</v>
      </c>
      <c r="O10266" s="153" t="s">
        <v>1927</v>
      </c>
    </row>
    <row r="10267" spans="11:15">
      <c r="K10267" s="153" t="s">
        <v>1674</v>
      </c>
      <c r="O10267" s="153" t="s">
        <v>1928</v>
      </c>
    </row>
    <row r="10268" spans="11:15">
      <c r="K10268" s="153" t="s">
        <v>1776</v>
      </c>
      <c r="O10268" s="153" t="s">
        <v>1929</v>
      </c>
    </row>
    <row r="10269" spans="11:15">
      <c r="K10269" s="153" t="s">
        <v>1776</v>
      </c>
      <c r="O10269" s="153" t="s">
        <v>1930</v>
      </c>
    </row>
    <row r="10270" spans="11:15">
      <c r="K10270" s="153" t="s">
        <v>1674</v>
      </c>
      <c r="O10270" s="153" t="s">
        <v>1931</v>
      </c>
    </row>
    <row r="10271" spans="11:15">
      <c r="K10271" s="153" t="s">
        <v>1674</v>
      </c>
      <c r="O10271" s="153" t="s">
        <v>1932</v>
      </c>
    </row>
    <row r="10272" spans="11:15">
      <c r="K10272" s="153" t="s">
        <v>1674</v>
      </c>
      <c r="O10272" s="153" t="s">
        <v>1933</v>
      </c>
    </row>
    <row r="10273" spans="11:15">
      <c r="K10273" s="153" t="s">
        <v>1674</v>
      </c>
      <c r="O10273" s="153" t="s">
        <v>1934</v>
      </c>
    </row>
    <row r="10274" spans="11:15">
      <c r="K10274" s="153" t="s">
        <v>1578</v>
      </c>
      <c r="O10274" s="153" t="s">
        <v>1935</v>
      </c>
    </row>
    <row r="10275" spans="11:15">
      <c r="K10275" s="153" t="s">
        <v>1674</v>
      </c>
      <c r="O10275" s="153" t="s">
        <v>1936</v>
      </c>
    </row>
    <row r="10276" spans="11:15">
      <c r="K10276" s="153" t="s">
        <v>1674</v>
      </c>
      <c r="O10276" s="153" t="s">
        <v>128</v>
      </c>
    </row>
    <row r="10277" spans="11:15">
      <c r="K10277" s="153" t="s">
        <v>1674</v>
      </c>
      <c r="O10277" s="153" t="s">
        <v>132</v>
      </c>
    </row>
    <row r="10278" spans="11:15">
      <c r="K10278" s="153" t="s">
        <v>1578</v>
      </c>
      <c r="O10278" s="153" t="s">
        <v>1937</v>
      </c>
    </row>
    <row r="10279" spans="11:15">
      <c r="K10279" s="153" t="s">
        <v>1674</v>
      </c>
      <c r="O10279" s="153" t="s">
        <v>1938</v>
      </c>
    </row>
    <row r="10280" spans="11:15">
      <c r="K10280" s="153" t="s">
        <v>1578</v>
      </c>
      <c r="O10280" s="153" t="s">
        <v>1939</v>
      </c>
    </row>
    <row r="10281" spans="11:15">
      <c r="K10281" s="153" t="s">
        <v>1674</v>
      </c>
      <c r="O10281" s="153" t="s">
        <v>148</v>
      </c>
    </row>
    <row r="10282" spans="11:15">
      <c r="K10282" s="153" t="s">
        <v>1674</v>
      </c>
      <c r="O10282" s="153" t="s">
        <v>150</v>
      </c>
    </row>
    <row r="10283" spans="11:15">
      <c r="K10283" s="153" t="s">
        <v>1674</v>
      </c>
      <c r="O10283" s="153" t="s">
        <v>154</v>
      </c>
    </row>
    <row r="10284" spans="11:15">
      <c r="K10284" s="153" t="s">
        <v>1674</v>
      </c>
      <c r="O10284" s="153" t="s">
        <v>1940</v>
      </c>
    </row>
    <row r="10285" spans="11:15">
      <c r="K10285" s="153" t="s">
        <v>1674</v>
      </c>
      <c r="O10285" s="153" t="s">
        <v>1941</v>
      </c>
    </row>
    <row r="10286" spans="11:15">
      <c r="K10286" s="153" t="s">
        <v>1674</v>
      </c>
      <c r="O10286" s="153" t="s">
        <v>1942</v>
      </c>
    </row>
    <row r="10287" spans="11:15">
      <c r="K10287" s="153" t="s">
        <v>1674</v>
      </c>
      <c r="O10287" s="153" t="s">
        <v>1943</v>
      </c>
    </row>
    <row r="10288" spans="11:15">
      <c r="K10288" s="153" t="s">
        <v>1674</v>
      </c>
      <c r="O10288" s="153" t="s">
        <v>1944</v>
      </c>
    </row>
    <row r="10289" spans="11:15">
      <c r="K10289" s="153" t="s">
        <v>1674</v>
      </c>
      <c r="O10289" s="153" t="s">
        <v>1945</v>
      </c>
    </row>
    <row r="10290" spans="11:15">
      <c r="K10290" s="153" t="s">
        <v>1674</v>
      </c>
      <c r="O10290" s="153" t="s">
        <v>1946</v>
      </c>
    </row>
    <row r="10291" spans="11:15">
      <c r="K10291" s="153" t="s">
        <v>1674</v>
      </c>
      <c r="O10291" s="153" t="s">
        <v>1947</v>
      </c>
    </row>
    <row r="10292" spans="11:15">
      <c r="K10292" s="153" t="s">
        <v>1674</v>
      </c>
      <c r="O10292" s="153" t="s">
        <v>1948</v>
      </c>
    </row>
    <row r="10293" spans="11:15">
      <c r="K10293" s="153" t="s">
        <v>1674</v>
      </c>
      <c r="O10293" s="153" t="s">
        <v>1949</v>
      </c>
    </row>
    <row r="10294" spans="11:15">
      <c r="K10294" s="153" t="s">
        <v>1674</v>
      </c>
      <c r="O10294" s="153" t="s">
        <v>1950</v>
      </c>
    </row>
    <row r="10295" spans="11:15">
      <c r="K10295" s="153" t="s">
        <v>1674</v>
      </c>
      <c r="O10295" s="153" t="s">
        <v>1951</v>
      </c>
    </row>
    <row r="10296" spans="11:15">
      <c r="K10296" s="153" t="s">
        <v>1674</v>
      </c>
      <c r="O10296" s="153" t="s">
        <v>193</v>
      </c>
    </row>
    <row r="10297" spans="11:15">
      <c r="K10297" s="153" t="s">
        <v>1674</v>
      </c>
      <c r="O10297" s="153" t="s">
        <v>196</v>
      </c>
    </row>
    <row r="10298" spans="11:15">
      <c r="K10298" s="153" t="s">
        <v>1674</v>
      </c>
      <c r="O10298" s="153" t="s">
        <v>1952</v>
      </c>
    </row>
    <row r="10299" spans="11:15">
      <c r="K10299" s="153" t="s">
        <v>1674</v>
      </c>
      <c r="O10299" s="153" t="s">
        <v>1953</v>
      </c>
    </row>
    <row r="10300" spans="11:15">
      <c r="K10300" s="153" t="s">
        <v>1674</v>
      </c>
      <c r="O10300" s="153" t="s">
        <v>1954</v>
      </c>
    </row>
    <row r="10301" spans="11:15">
      <c r="K10301" s="153" t="s">
        <v>1674</v>
      </c>
      <c r="O10301" s="153" t="s">
        <v>207</v>
      </c>
    </row>
    <row r="10302" spans="11:15">
      <c r="K10302" s="153" t="s">
        <v>1674</v>
      </c>
      <c r="O10302" s="153" t="s">
        <v>209</v>
      </c>
    </row>
    <row r="10303" spans="11:15">
      <c r="K10303" s="153" t="s">
        <v>1674</v>
      </c>
      <c r="O10303" s="153" t="s">
        <v>212</v>
      </c>
    </row>
    <row r="10304" spans="11:15">
      <c r="K10304" s="153" t="s">
        <v>1674</v>
      </c>
      <c r="O10304" s="153" t="s">
        <v>1955</v>
      </c>
    </row>
    <row r="10305" spans="11:15">
      <c r="K10305" s="153" t="s">
        <v>1674</v>
      </c>
      <c r="O10305" s="153" t="s">
        <v>1956</v>
      </c>
    </row>
    <row r="10306" spans="11:15">
      <c r="K10306" s="153" t="s">
        <v>1674</v>
      </c>
      <c r="O10306" s="153" t="s">
        <v>1957</v>
      </c>
    </row>
    <row r="10307" spans="11:15">
      <c r="K10307" s="153" t="s">
        <v>1674</v>
      </c>
      <c r="O10307" s="153" t="s">
        <v>1958</v>
      </c>
    </row>
    <row r="10308" spans="11:15">
      <c r="K10308" s="153" t="s">
        <v>1674</v>
      </c>
      <c r="O10308" s="153" t="s">
        <v>1959</v>
      </c>
    </row>
    <row r="10309" spans="11:15">
      <c r="K10309" s="153" t="s">
        <v>1674</v>
      </c>
      <c r="O10309" s="153" t="s">
        <v>1960</v>
      </c>
    </row>
    <row r="10310" spans="11:15">
      <c r="K10310" s="153" t="s">
        <v>1674</v>
      </c>
      <c r="O10310" s="153" t="s">
        <v>1961</v>
      </c>
    </row>
    <row r="10311" spans="11:15">
      <c r="K10311" s="153" t="s">
        <v>1674</v>
      </c>
      <c r="O10311" s="153" t="s">
        <v>1962</v>
      </c>
    </row>
    <row r="10312" spans="11:15">
      <c r="K10312" s="153" t="s">
        <v>1674</v>
      </c>
      <c r="O10312" s="153" t="s">
        <v>1963</v>
      </c>
    </row>
    <row r="10313" spans="11:15">
      <c r="K10313" s="153" t="s">
        <v>1674</v>
      </c>
      <c r="O10313" s="153" t="s">
        <v>1964</v>
      </c>
    </row>
    <row r="10314" spans="11:15">
      <c r="K10314" s="153" t="s">
        <v>1578</v>
      </c>
      <c r="O10314" s="153" t="s">
        <v>1965</v>
      </c>
    </row>
    <row r="10315" spans="11:15">
      <c r="K10315" s="153" t="s">
        <v>1674</v>
      </c>
      <c r="O10315" s="153" t="s">
        <v>1966</v>
      </c>
    </row>
    <row r="10316" spans="11:15">
      <c r="K10316" s="153" t="s">
        <v>1674</v>
      </c>
      <c r="O10316" s="153" t="s">
        <v>254</v>
      </c>
    </row>
    <row r="10317" spans="11:15">
      <c r="K10317" s="153" t="s">
        <v>1674</v>
      </c>
      <c r="O10317" s="153" t="s">
        <v>258</v>
      </c>
    </row>
    <row r="10318" spans="11:15">
      <c r="K10318" s="153" t="s">
        <v>1674</v>
      </c>
      <c r="O10318" s="153" t="s">
        <v>1967</v>
      </c>
    </row>
    <row r="10319" spans="11:15">
      <c r="K10319" s="153" t="s">
        <v>1674</v>
      </c>
      <c r="O10319" s="153" t="s">
        <v>1968</v>
      </c>
    </row>
    <row r="10320" spans="11:15">
      <c r="K10320" s="153" t="s">
        <v>1674</v>
      </c>
      <c r="O10320" s="153" t="s">
        <v>1969</v>
      </c>
    </row>
    <row r="10321" spans="11:15">
      <c r="K10321" s="153" t="s">
        <v>1674</v>
      </c>
      <c r="O10321" s="153" t="s">
        <v>273</v>
      </c>
    </row>
    <row r="10322" spans="11:15">
      <c r="K10322" s="153" t="s">
        <v>1674</v>
      </c>
      <c r="O10322" s="153" t="s">
        <v>276</v>
      </c>
    </row>
    <row r="10323" spans="11:15">
      <c r="K10323" s="153" t="s">
        <v>1674</v>
      </c>
      <c r="O10323" s="153" t="s">
        <v>280</v>
      </c>
    </row>
    <row r="10324" spans="11:15">
      <c r="K10324" s="153" t="s">
        <v>1674</v>
      </c>
      <c r="O10324" s="153" t="s">
        <v>1970</v>
      </c>
    </row>
    <row r="10325" spans="11:15">
      <c r="K10325" s="153" t="s">
        <v>1674</v>
      </c>
      <c r="O10325" s="153" t="s">
        <v>1971</v>
      </c>
    </row>
    <row r="10326" spans="11:15">
      <c r="K10326" s="153" t="s">
        <v>1674</v>
      </c>
      <c r="O10326" s="153" t="s">
        <v>1972</v>
      </c>
    </row>
    <row r="10327" spans="11:15">
      <c r="K10327" s="153" t="s">
        <v>1674</v>
      </c>
      <c r="O10327" s="153" t="s">
        <v>1973</v>
      </c>
    </row>
    <row r="10328" spans="11:15">
      <c r="K10328" s="153" t="s">
        <v>1674</v>
      </c>
      <c r="O10328" s="153" t="s">
        <v>1974</v>
      </c>
    </row>
    <row r="10329" spans="11:15">
      <c r="K10329" s="153" t="s">
        <v>1674</v>
      </c>
      <c r="O10329" s="153" t="s">
        <v>1975</v>
      </c>
    </row>
    <row r="10330" spans="11:15">
      <c r="K10330" s="153" t="s">
        <v>1674</v>
      </c>
      <c r="O10330" s="153" t="s">
        <v>1976</v>
      </c>
    </row>
    <row r="10331" spans="11:15">
      <c r="K10331" s="153" t="s">
        <v>1674</v>
      </c>
      <c r="O10331" s="153" t="s">
        <v>1977</v>
      </c>
    </row>
    <row r="10332" spans="11:15">
      <c r="K10332" s="153" t="s">
        <v>1674</v>
      </c>
      <c r="O10332" s="153" t="s">
        <v>1978</v>
      </c>
    </row>
    <row r="10333" spans="11:15">
      <c r="K10333" s="153" t="s">
        <v>1674</v>
      </c>
      <c r="O10333" s="153" t="s">
        <v>1979</v>
      </c>
    </row>
    <row r="10334" spans="11:15">
      <c r="K10334" s="153" t="s">
        <v>1674</v>
      </c>
      <c r="O10334" s="153" t="s">
        <v>1980</v>
      </c>
    </row>
    <row r="10335" spans="11:15">
      <c r="K10335" s="153" t="s">
        <v>1674</v>
      </c>
      <c r="O10335" s="153" t="s">
        <v>1981</v>
      </c>
    </row>
    <row r="10336" spans="11:15">
      <c r="K10336" s="153" t="s">
        <v>1674</v>
      </c>
      <c r="O10336" s="153" t="s">
        <v>1982</v>
      </c>
    </row>
    <row r="10337" spans="11:15">
      <c r="K10337" s="153" t="s">
        <v>1674</v>
      </c>
      <c r="O10337" s="153" t="s">
        <v>1983</v>
      </c>
    </row>
    <row r="10338" spans="11:15">
      <c r="K10338" s="153" t="s">
        <v>1674</v>
      </c>
      <c r="O10338" s="153" t="s">
        <v>333</v>
      </c>
    </row>
    <row r="10339" spans="11:15">
      <c r="K10339" s="153" t="s">
        <v>1674</v>
      </c>
      <c r="O10339" s="153" t="s">
        <v>337</v>
      </c>
    </row>
    <row r="10340" spans="11:15">
      <c r="K10340" s="153" t="s">
        <v>1674</v>
      </c>
      <c r="O10340" s="153" t="s">
        <v>1984</v>
      </c>
    </row>
    <row r="10341" spans="11:15">
      <c r="K10341" s="153" t="s">
        <v>1674</v>
      </c>
      <c r="O10341" s="153" t="s">
        <v>1985</v>
      </c>
    </row>
    <row r="10342" spans="11:15">
      <c r="K10342" s="153" t="s">
        <v>1674</v>
      </c>
      <c r="O10342" s="153" t="s">
        <v>1986</v>
      </c>
    </row>
    <row r="10343" spans="11:15">
      <c r="K10343" s="153" t="s">
        <v>1674</v>
      </c>
      <c r="O10343" s="153" t="s">
        <v>351</v>
      </c>
    </row>
    <row r="10344" spans="11:15">
      <c r="K10344" s="153" t="s">
        <v>1674</v>
      </c>
      <c r="O10344" s="153" t="s">
        <v>354</v>
      </c>
    </row>
    <row r="10345" spans="11:15">
      <c r="K10345" s="153" t="s">
        <v>1674</v>
      </c>
      <c r="O10345" s="153" t="s">
        <v>358</v>
      </c>
    </row>
    <row r="10346" spans="11:15">
      <c r="K10346" s="153" t="s">
        <v>1674</v>
      </c>
      <c r="O10346" s="153" t="s">
        <v>1987</v>
      </c>
    </row>
    <row r="10347" spans="11:15">
      <c r="K10347" s="153" t="s">
        <v>1674</v>
      </c>
      <c r="O10347" s="153" t="s">
        <v>1988</v>
      </c>
    </row>
    <row r="10348" spans="11:15">
      <c r="K10348" s="153" t="s">
        <v>1674</v>
      </c>
      <c r="O10348" s="153" t="s">
        <v>1989</v>
      </c>
    </row>
    <row r="10349" spans="11:15">
      <c r="K10349" s="153" t="s">
        <v>1674</v>
      </c>
      <c r="O10349" s="153" t="s">
        <v>1990</v>
      </c>
    </row>
    <row r="10350" spans="11:15">
      <c r="K10350" s="153" t="s">
        <v>1674</v>
      </c>
      <c r="O10350" s="153" t="s">
        <v>375</v>
      </c>
    </row>
    <row r="10351" spans="11:15">
      <c r="K10351" s="153" t="s">
        <v>1674</v>
      </c>
      <c r="O10351" s="153" t="s">
        <v>378</v>
      </c>
    </row>
    <row r="10352" spans="11:15">
      <c r="K10352" s="153" t="s">
        <v>1674</v>
      </c>
      <c r="O10352" s="153" t="s">
        <v>381</v>
      </c>
    </row>
    <row r="10353" spans="11:15">
      <c r="K10353" s="153" t="s">
        <v>1674</v>
      </c>
      <c r="O10353" s="153" t="s">
        <v>384</v>
      </c>
    </row>
    <row r="10354" spans="11:15">
      <c r="K10354" s="153" t="s">
        <v>1674</v>
      </c>
      <c r="O10354" s="153" t="s">
        <v>385</v>
      </c>
    </row>
    <row r="10355" spans="11:15">
      <c r="K10355" s="153" t="s">
        <v>1674</v>
      </c>
      <c r="O10355" s="153" t="s">
        <v>388</v>
      </c>
    </row>
    <row r="10356" spans="11:15">
      <c r="K10356" s="153" t="s">
        <v>1674</v>
      </c>
      <c r="O10356" s="153" t="s">
        <v>391</v>
      </c>
    </row>
    <row r="10357" spans="11:15">
      <c r="K10357" s="153" t="s">
        <v>1674</v>
      </c>
      <c r="O10357" s="153" t="s">
        <v>394</v>
      </c>
    </row>
    <row r="10358" spans="11:15">
      <c r="K10358" s="153" t="s">
        <v>1674</v>
      </c>
      <c r="O10358" s="153" t="s">
        <v>397</v>
      </c>
    </row>
    <row r="10359" spans="11:15">
      <c r="K10359" s="153" t="s">
        <v>1674</v>
      </c>
      <c r="O10359" s="153" t="s">
        <v>400</v>
      </c>
    </row>
    <row r="10360" spans="11:15">
      <c r="K10360" s="153" t="s">
        <v>1674</v>
      </c>
      <c r="O10360" s="153" t="s">
        <v>403</v>
      </c>
    </row>
    <row r="10361" spans="11:15">
      <c r="K10361" s="153" t="s">
        <v>1674</v>
      </c>
      <c r="O10361" s="153" t="s">
        <v>404</v>
      </c>
    </row>
    <row r="10362" spans="11:15">
      <c r="K10362" s="153" t="s">
        <v>1674</v>
      </c>
      <c r="O10362" s="153" t="s">
        <v>407</v>
      </c>
    </row>
    <row r="10363" spans="11:15">
      <c r="K10363" s="153" t="s">
        <v>1674</v>
      </c>
      <c r="O10363" s="153" t="s">
        <v>409</v>
      </c>
    </row>
    <row r="10364" spans="11:15">
      <c r="K10364" s="153" t="s">
        <v>1674</v>
      </c>
      <c r="O10364" s="153" t="s">
        <v>412</v>
      </c>
    </row>
    <row r="10365" spans="11:15">
      <c r="K10365" s="153" t="s">
        <v>1674</v>
      </c>
      <c r="O10365" s="153" t="s">
        <v>413</v>
      </c>
    </row>
    <row r="10366" spans="11:15">
      <c r="K10366" s="153" t="s">
        <v>1674</v>
      </c>
      <c r="O10366" s="153" t="s">
        <v>416</v>
      </c>
    </row>
    <row r="10367" spans="11:15">
      <c r="K10367" s="153" t="s">
        <v>1674</v>
      </c>
      <c r="O10367" s="153" t="s">
        <v>419</v>
      </c>
    </row>
    <row r="10368" spans="11:15">
      <c r="K10368" s="153" t="s">
        <v>1674</v>
      </c>
      <c r="O10368" s="153" t="s">
        <v>422</v>
      </c>
    </row>
    <row r="10369" spans="11:15">
      <c r="K10369" s="153" t="s">
        <v>1674</v>
      </c>
      <c r="O10369" s="153" t="s">
        <v>425</v>
      </c>
    </row>
    <row r="10370" spans="11:15">
      <c r="K10370" s="153" t="s">
        <v>1674</v>
      </c>
      <c r="O10370" s="153" t="s">
        <v>428</v>
      </c>
    </row>
    <row r="10371" spans="11:15">
      <c r="K10371" s="153" t="s">
        <v>1674</v>
      </c>
      <c r="O10371" s="153" t="s">
        <v>431</v>
      </c>
    </row>
    <row r="10372" spans="11:15">
      <c r="K10372" s="153" t="s">
        <v>1674</v>
      </c>
      <c r="O10372" s="153" t="s">
        <v>432</v>
      </c>
    </row>
    <row r="10373" spans="11:15">
      <c r="K10373" s="153" t="s">
        <v>1674</v>
      </c>
      <c r="O10373" s="153" t="s">
        <v>435</v>
      </c>
    </row>
    <row r="10374" spans="11:15">
      <c r="K10374" s="153" t="s">
        <v>1674</v>
      </c>
      <c r="O10374" s="153" t="s">
        <v>438</v>
      </c>
    </row>
    <row r="10375" spans="11:15">
      <c r="K10375" s="153" t="s">
        <v>1674</v>
      </c>
      <c r="O10375" s="153" t="s">
        <v>441</v>
      </c>
    </row>
    <row r="10376" spans="11:15">
      <c r="K10376" s="153" t="s">
        <v>1674</v>
      </c>
      <c r="O10376" s="153" t="s">
        <v>444</v>
      </c>
    </row>
    <row r="10377" spans="11:15">
      <c r="K10377" s="153" t="s">
        <v>1674</v>
      </c>
      <c r="O10377" s="153" t="s">
        <v>447</v>
      </c>
    </row>
    <row r="10378" spans="11:15">
      <c r="K10378" s="153" t="s">
        <v>1674</v>
      </c>
      <c r="O10378" s="153" t="s">
        <v>450</v>
      </c>
    </row>
    <row r="10379" spans="11:15">
      <c r="K10379" s="153" t="s">
        <v>1674</v>
      </c>
      <c r="O10379" s="153" t="s">
        <v>451</v>
      </c>
    </row>
    <row r="10380" spans="11:15">
      <c r="K10380" s="153" t="s">
        <v>1674</v>
      </c>
      <c r="O10380" s="153" t="s">
        <v>454</v>
      </c>
    </row>
    <row r="10381" spans="11:15">
      <c r="K10381" s="153" t="s">
        <v>1674</v>
      </c>
      <c r="O10381" s="153" t="s">
        <v>457</v>
      </c>
    </row>
    <row r="10382" spans="11:15">
      <c r="K10382" s="153" t="s">
        <v>1674</v>
      </c>
      <c r="O10382" s="153" t="s">
        <v>460</v>
      </c>
    </row>
    <row r="10383" spans="11:15">
      <c r="K10383" s="153" t="s">
        <v>1674</v>
      </c>
      <c r="O10383" s="153" t="s">
        <v>461</v>
      </c>
    </row>
    <row r="10384" spans="11:15">
      <c r="K10384" s="153" t="s">
        <v>1674</v>
      </c>
      <c r="O10384" s="153" t="s">
        <v>464</v>
      </c>
    </row>
    <row r="10385" spans="11:15">
      <c r="K10385" s="153" t="s">
        <v>1674</v>
      </c>
      <c r="O10385" s="153" t="s">
        <v>467</v>
      </c>
    </row>
    <row r="10386" spans="11:15">
      <c r="K10386" s="153" t="s">
        <v>1674</v>
      </c>
      <c r="O10386" s="153" t="s">
        <v>469</v>
      </c>
    </row>
    <row r="10387" spans="11:15">
      <c r="K10387" s="153" t="s">
        <v>1674</v>
      </c>
      <c r="O10387" s="153" t="s">
        <v>471</v>
      </c>
    </row>
    <row r="10388" spans="11:15">
      <c r="K10388" s="153" t="s">
        <v>1674</v>
      </c>
      <c r="O10388" s="153" t="s">
        <v>1285</v>
      </c>
    </row>
    <row r="10389" spans="11:15">
      <c r="K10389" s="153" t="s">
        <v>1674</v>
      </c>
      <c r="O10389" s="153" t="s">
        <v>474</v>
      </c>
    </row>
    <row r="10390" spans="11:15">
      <c r="K10390" s="153" t="s">
        <v>1674</v>
      </c>
      <c r="O10390" s="153" t="s">
        <v>475</v>
      </c>
    </row>
    <row r="10391" spans="11:15">
      <c r="K10391" s="153" t="s">
        <v>1674</v>
      </c>
      <c r="O10391" s="153" t="s">
        <v>477</v>
      </c>
    </row>
    <row r="10392" spans="11:15">
      <c r="K10392" s="153" t="s">
        <v>1674</v>
      </c>
      <c r="O10392" s="153" t="s">
        <v>479</v>
      </c>
    </row>
    <row r="10393" spans="11:15">
      <c r="K10393" s="153" t="s">
        <v>1674</v>
      </c>
      <c r="O10393" s="153" t="s">
        <v>481</v>
      </c>
    </row>
    <row r="10394" spans="11:15">
      <c r="K10394" s="153" t="s">
        <v>1674</v>
      </c>
      <c r="O10394" s="153" t="s">
        <v>483</v>
      </c>
    </row>
    <row r="10395" spans="11:15">
      <c r="K10395" s="153" t="s">
        <v>1674</v>
      </c>
      <c r="O10395" s="153" t="s">
        <v>485</v>
      </c>
    </row>
    <row r="10396" spans="11:15">
      <c r="K10396" s="153" t="s">
        <v>1674</v>
      </c>
      <c r="O10396" s="153" t="s">
        <v>487</v>
      </c>
    </row>
    <row r="10397" spans="11:15">
      <c r="K10397" s="153" t="s">
        <v>1674</v>
      </c>
      <c r="O10397" s="153" t="s">
        <v>488</v>
      </c>
    </row>
    <row r="10398" spans="11:15">
      <c r="K10398" s="153" t="s">
        <v>1674</v>
      </c>
      <c r="O10398" s="153" t="s">
        <v>490</v>
      </c>
    </row>
    <row r="10399" spans="11:15">
      <c r="K10399" s="153" t="s">
        <v>1674</v>
      </c>
      <c r="O10399" s="153" t="s">
        <v>492</v>
      </c>
    </row>
    <row r="10400" spans="11:15">
      <c r="K10400" s="153" t="s">
        <v>1674</v>
      </c>
      <c r="O10400" s="153" t="s">
        <v>494</v>
      </c>
    </row>
    <row r="10401" spans="11:15">
      <c r="K10401" s="153" t="s">
        <v>1674</v>
      </c>
      <c r="O10401" s="153" t="s">
        <v>495</v>
      </c>
    </row>
    <row r="10402" spans="11:15">
      <c r="K10402" s="153" t="s">
        <v>1674</v>
      </c>
      <c r="O10402" s="153" t="s">
        <v>497</v>
      </c>
    </row>
    <row r="10403" spans="11:15">
      <c r="K10403" s="153" t="s">
        <v>1674</v>
      </c>
      <c r="O10403" s="153" t="s">
        <v>499</v>
      </c>
    </row>
    <row r="10404" spans="11:15">
      <c r="K10404" s="153" t="s">
        <v>1674</v>
      </c>
      <c r="O10404" s="153" t="s">
        <v>502</v>
      </c>
    </row>
    <row r="10405" spans="11:15">
      <c r="K10405" s="153" t="s">
        <v>1674</v>
      </c>
      <c r="O10405" s="153" t="s">
        <v>505</v>
      </c>
    </row>
    <row r="10406" spans="11:15">
      <c r="K10406" s="153" t="s">
        <v>1674</v>
      </c>
      <c r="O10406" s="153" t="s">
        <v>1344</v>
      </c>
    </row>
    <row r="10407" spans="11:15">
      <c r="K10407" s="153" t="s">
        <v>1674</v>
      </c>
      <c r="O10407" s="153" t="s">
        <v>510</v>
      </c>
    </row>
    <row r="10408" spans="11:15">
      <c r="K10408" s="153" t="s">
        <v>1674</v>
      </c>
      <c r="O10408" s="153" t="s">
        <v>511</v>
      </c>
    </row>
    <row r="10409" spans="11:15">
      <c r="K10409" s="153" t="s">
        <v>1674</v>
      </c>
      <c r="O10409" s="153" t="s">
        <v>514</v>
      </c>
    </row>
    <row r="10410" spans="11:15">
      <c r="K10410" s="153" t="s">
        <v>1674</v>
      </c>
      <c r="O10410" s="153" t="s">
        <v>517</v>
      </c>
    </row>
    <row r="10411" spans="11:15">
      <c r="K10411" s="153" t="s">
        <v>1674</v>
      </c>
      <c r="O10411" s="153" t="s">
        <v>520</v>
      </c>
    </row>
    <row r="10412" spans="11:15">
      <c r="K10412" s="153" t="s">
        <v>1674</v>
      </c>
      <c r="O10412" s="153" t="s">
        <v>523</v>
      </c>
    </row>
    <row r="10413" spans="11:15">
      <c r="K10413" s="153" t="s">
        <v>1674</v>
      </c>
      <c r="O10413" s="153" t="s">
        <v>526</v>
      </c>
    </row>
    <row r="10414" spans="11:15">
      <c r="K10414" s="153" t="s">
        <v>1674</v>
      </c>
      <c r="O10414" s="153" t="s">
        <v>529</v>
      </c>
    </row>
    <row r="10415" spans="11:15">
      <c r="K10415" s="153" t="s">
        <v>1674</v>
      </c>
      <c r="O10415" s="153" t="s">
        <v>530</v>
      </c>
    </row>
    <row r="10416" spans="11:15">
      <c r="K10416" s="153" t="s">
        <v>1674</v>
      </c>
      <c r="O10416" s="153" t="s">
        <v>533</v>
      </c>
    </row>
    <row r="10417" spans="11:15">
      <c r="K10417" s="153" t="s">
        <v>1674</v>
      </c>
      <c r="O10417" s="153" t="s">
        <v>534</v>
      </c>
    </row>
    <row r="10418" spans="11:15">
      <c r="K10418" s="153" t="s">
        <v>1674</v>
      </c>
      <c r="O10418" s="153" t="s">
        <v>535</v>
      </c>
    </row>
    <row r="10419" spans="11:15">
      <c r="K10419" s="153" t="s">
        <v>1674</v>
      </c>
      <c r="O10419" s="153" t="s">
        <v>536</v>
      </c>
    </row>
    <row r="10420" spans="11:15">
      <c r="K10420" s="153" t="s">
        <v>1674</v>
      </c>
      <c r="O10420" s="153" t="s">
        <v>539</v>
      </c>
    </row>
    <row r="10421" spans="11:15">
      <c r="K10421" s="153" t="s">
        <v>1674</v>
      </c>
      <c r="O10421" s="153" t="s">
        <v>542</v>
      </c>
    </row>
    <row r="10422" spans="11:15">
      <c r="K10422" s="153" t="s">
        <v>1674</v>
      </c>
      <c r="O10422" s="153" t="s">
        <v>545</v>
      </c>
    </row>
    <row r="10423" spans="11:15">
      <c r="K10423" s="153" t="s">
        <v>1674</v>
      </c>
      <c r="O10423" s="153" t="s">
        <v>548</v>
      </c>
    </row>
    <row r="10424" spans="11:15">
      <c r="K10424" s="153" t="s">
        <v>1674</v>
      </c>
      <c r="O10424" s="153" t="s">
        <v>1374</v>
      </c>
    </row>
    <row r="10425" spans="11:15">
      <c r="K10425" s="153" t="s">
        <v>1674</v>
      </c>
      <c r="O10425" s="153" t="s">
        <v>553</v>
      </c>
    </row>
    <row r="10426" spans="11:15">
      <c r="K10426" s="153" t="s">
        <v>1674</v>
      </c>
      <c r="O10426" s="153" t="s">
        <v>554</v>
      </c>
    </row>
    <row r="10427" spans="11:15">
      <c r="K10427" s="153" t="s">
        <v>1674</v>
      </c>
      <c r="O10427" s="153" t="s">
        <v>557</v>
      </c>
    </row>
    <row r="10428" spans="11:15">
      <c r="K10428" s="153" t="s">
        <v>1674</v>
      </c>
      <c r="O10428" s="153" t="s">
        <v>560</v>
      </c>
    </row>
    <row r="10429" spans="11:15">
      <c r="K10429" s="153" t="s">
        <v>1674</v>
      </c>
      <c r="O10429" s="153" t="s">
        <v>563</v>
      </c>
    </row>
    <row r="10430" spans="11:15">
      <c r="K10430" s="153" t="s">
        <v>1674</v>
      </c>
      <c r="O10430" s="153" t="s">
        <v>566</v>
      </c>
    </row>
    <row r="10431" spans="11:15">
      <c r="K10431" s="153" t="s">
        <v>1674</v>
      </c>
      <c r="O10431" s="153" t="s">
        <v>569</v>
      </c>
    </row>
    <row r="10432" spans="11:15">
      <c r="K10432" s="153" t="s">
        <v>1674</v>
      </c>
      <c r="O10432" s="153" t="s">
        <v>572</v>
      </c>
    </row>
    <row r="10433" spans="11:15">
      <c r="K10433" s="153" t="s">
        <v>1674</v>
      </c>
      <c r="O10433" s="153" t="s">
        <v>573</v>
      </c>
    </row>
    <row r="10434" spans="11:15">
      <c r="K10434" s="153" t="s">
        <v>1674</v>
      </c>
      <c r="O10434" s="153" t="s">
        <v>576</v>
      </c>
    </row>
    <row r="10435" spans="11:15">
      <c r="K10435" s="153" t="s">
        <v>1674</v>
      </c>
      <c r="O10435" s="153" t="s">
        <v>577</v>
      </c>
    </row>
    <row r="10436" spans="11:15">
      <c r="K10436" s="153" t="s">
        <v>1674</v>
      </c>
      <c r="O10436" s="153" t="s">
        <v>578</v>
      </c>
    </row>
    <row r="10437" spans="11:15">
      <c r="K10437" s="153" t="s">
        <v>1674</v>
      </c>
      <c r="O10437" s="153" t="s">
        <v>579</v>
      </c>
    </row>
    <row r="10438" spans="11:15">
      <c r="K10438" s="153" t="s">
        <v>1674</v>
      </c>
      <c r="O10438" s="153" t="s">
        <v>582</v>
      </c>
    </row>
    <row r="10439" spans="11:15">
      <c r="K10439" s="153" t="s">
        <v>1674</v>
      </c>
      <c r="O10439" s="153" t="s">
        <v>585</v>
      </c>
    </row>
    <row r="10440" spans="11:15">
      <c r="K10440" s="153" t="s">
        <v>1674</v>
      </c>
      <c r="O10440" s="153" t="s">
        <v>588</v>
      </c>
    </row>
    <row r="10441" spans="11:15">
      <c r="K10441" s="153" t="s">
        <v>1674</v>
      </c>
      <c r="O10441" s="153" t="s">
        <v>591</v>
      </c>
    </row>
    <row r="10442" spans="11:15">
      <c r="K10442" s="153" t="s">
        <v>1674</v>
      </c>
      <c r="O10442" s="153" t="s">
        <v>1430</v>
      </c>
    </row>
    <row r="10443" spans="11:15">
      <c r="K10443" s="153" t="s">
        <v>1674</v>
      </c>
      <c r="O10443" s="153" t="s">
        <v>596</v>
      </c>
    </row>
    <row r="10444" spans="11:15">
      <c r="K10444" s="153" t="s">
        <v>1674</v>
      </c>
      <c r="O10444" s="153" t="s">
        <v>597</v>
      </c>
    </row>
    <row r="10445" spans="11:15">
      <c r="K10445" s="153" t="s">
        <v>1674</v>
      </c>
      <c r="O10445" s="153" t="s">
        <v>600</v>
      </c>
    </row>
    <row r="10446" spans="11:15">
      <c r="K10446" s="153" t="s">
        <v>1674</v>
      </c>
      <c r="O10446" s="153" t="s">
        <v>603</v>
      </c>
    </row>
    <row r="10447" spans="11:15">
      <c r="K10447" s="153" t="s">
        <v>1674</v>
      </c>
      <c r="O10447" s="153" t="s">
        <v>606</v>
      </c>
    </row>
    <row r="10448" spans="11:15">
      <c r="K10448" s="153" t="s">
        <v>1674</v>
      </c>
      <c r="O10448" s="153" t="s">
        <v>609</v>
      </c>
    </row>
    <row r="10449" spans="11:15">
      <c r="K10449" s="153" t="s">
        <v>1674</v>
      </c>
      <c r="O10449" s="153" t="s">
        <v>612</v>
      </c>
    </row>
    <row r="10450" spans="11:15">
      <c r="K10450" s="153" t="s">
        <v>1674</v>
      </c>
      <c r="O10450" s="153" t="s">
        <v>615</v>
      </c>
    </row>
    <row r="10451" spans="11:15">
      <c r="K10451" s="153" t="s">
        <v>1674</v>
      </c>
      <c r="O10451" s="153" t="s">
        <v>616</v>
      </c>
    </row>
    <row r="10452" spans="11:15">
      <c r="K10452" s="153" t="s">
        <v>1674</v>
      </c>
      <c r="O10452" s="153" t="s">
        <v>619</v>
      </c>
    </row>
    <row r="10453" spans="11:15">
      <c r="K10453" s="153" t="s">
        <v>1674</v>
      </c>
      <c r="O10453" s="153" t="s">
        <v>620</v>
      </c>
    </row>
    <row r="10454" spans="11:15">
      <c r="K10454" s="153" t="s">
        <v>1674</v>
      </c>
      <c r="O10454" s="153" t="s">
        <v>622</v>
      </c>
    </row>
    <row r="10455" spans="11:15">
      <c r="K10455" s="153" t="s">
        <v>1674</v>
      </c>
      <c r="O10455" s="153" t="s">
        <v>623</v>
      </c>
    </row>
    <row r="10456" spans="11:15">
      <c r="K10456" s="153" t="s">
        <v>1674</v>
      </c>
      <c r="O10456" s="153" t="s">
        <v>626</v>
      </c>
    </row>
    <row r="10457" spans="11:15">
      <c r="K10457" s="153" t="s">
        <v>1674</v>
      </c>
      <c r="O10457" s="153" t="s">
        <v>629</v>
      </c>
    </row>
    <row r="10458" spans="11:15">
      <c r="K10458" s="153" t="s">
        <v>1674</v>
      </c>
      <c r="O10458" s="153" t="s">
        <v>632</v>
      </c>
    </row>
    <row r="10459" spans="11:15">
      <c r="K10459" s="153" t="s">
        <v>1674</v>
      </c>
      <c r="O10459" s="153" t="s">
        <v>635</v>
      </c>
    </row>
    <row r="10460" spans="11:15">
      <c r="K10460" s="153" t="s">
        <v>1674</v>
      </c>
      <c r="O10460" s="153" t="s">
        <v>638</v>
      </c>
    </row>
    <row r="10461" spans="11:15">
      <c r="K10461" s="153" t="s">
        <v>1674</v>
      </c>
      <c r="O10461" s="153" t="s">
        <v>641</v>
      </c>
    </row>
    <row r="10462" spans="11:15">
      <c r="K10462" s="153" t="s">
        <v>1674</v>
      </c>
      <c r="O10462" s="153" t="s">
        <v>642</v>
      </c>
    </row>
    <row r="10463" spans="11:15">
      <c r="K10463" s="153" t="s">
        <v>1674</v>
      </c>
      <c r="O10463" s="153" t="s">
        <v>645</v>
      </c>
    </row>
    <row r="10464" spans="11:15">
      <c r="K10464" s="153" t="s">
        <v>1674</v>
      </c>
      <c r="O10464" s="153" t="s">
        <v>648</v>
      </c>
    </row>
    <row r="10465" spans="11:15">
      <c r="K10465" s="153" t="s">
        <v>1674</v>
      </c>
      <c r="O10465" s="153" t="s">
        <v>651</v>
      </c>
    </row>
    <row r="10466" spans="11:15">
      <c r="K10466" s="153" t="s">
        <v>1674</v>
      </c>
      <c r="O10466" s="153" t="s">
        <v>654</v>
      </c>
    </row>
    <row r="10467" spans="11:15">
      <c r="K10467" s="153" t="s">
        <v>1674</v>
      </c>
      <c r="O10467" s="153" t="s">
        <v>657</v>
      </c>
    </row>
    <row r="10468" spans="11:15">
      <c r="K10468" s="153" t="s">
        <v>1674</v>
      </c>
      <c r="O10468" s="153" t="s">
        <v>660</v>
      </c>
    </row>
    <row r="10469" spans="11:15">
      <c r="K10469" s="153" t="s">
        <v>1674</v>
      </c>
      <c r="O10469" s="153" t="s">
        <v>661</v>
      </c>
    </row>
    <row r="10470" spans="11:15">
      <c r="K10470" s="153" t="s">
        <v>1674</v>
      </c>
      <c r="O10470" s="153" t="s">
        <v>664</v>
      </c>
    </row>
    <row r="10471" spans="11:15">
      <c r="K10471" s="153" t="s">
        <v>1674</v>
      </c>
      <c r="O10471" s="153" t="s">
        <v>667</v>
      </c>
    </row>
    <row r="10472" spans="11:15">
      <c r="K10472" s="153" t="s">
        <v>1674</v>
      </c>
      <c r="O10472" s="153" t="s">
        <v>668</v>
      </c>
    </row>
    <row r="10473" spans="11:15">
      <c r="K10473" s="153" t="s">
        <v>1674</v>
      </c>
      <c r="O10473" s="153" t="s">
        <v>671</v>
      </c>
    </row>
    <row r="10474" spans="11:15">
      <c r="K10474" s="153" t="s">
        <v>1674</v>
      </c>
      <c r="O10474" s="153" t="s">
        <v>672</v>
      </c>
    </row>
    <row r="10475" spans="11:15">
      <c r="K10475" s="153" t="s">
        <v>1674</v>
      </c>
      <c r="O10475" s="153" t="s">
        <v>673</v>
      </c>
    </row>
    <row r="10476" spans="11:15">
      <c r="K10476" s="153" t="s">
        <v>1674</v>
      </c>
      <c r="O10476" s="153" t="s">
        <v>676</v>
      </c>
    </row>
    <row r="10477" spans="11:15">
      <c r="K10477" s="153" t="s">
        <v>1674</v>
      </c>
      <c r="O10477" s="153" t="s">
        <v>679</v>
      </c>
    </row>
    <row r="10478" spans="11:15">
      <c r="K10478" s="153" t="s">
        <v>1674</v>
      </c>
      <c r="O10478" s="153" t="s">
        <v>682</v>
      </c>
    </row>
    <row r="10479" spans="11:15">
      <c r="K10479" s="153" t="s">
        <v>1674</v>
      </c>
      <c r="O10479" s="153" t="s">
        <v>685</v>
      </c>
    </row>
    <row r="10480" spans="11:15">
      <c r="K10480" s="153" t="s">
        <v>1674</v>
      </c>
      <c r="O10480" s="153" t="s">
        <v>688</v>
      </c>
    </row>
    <row r="10481" spans="11:15">
      <c r="K10481" s="153" t="s">
        <v>1674</v>
      </c>
      <c r="O10481" s="153" t="s">
        <v>691</v>
      </c>
    </row>
    <row r="10482" spans="11:15">
      <c r="K10482" s="153" t="s">
        <v>1674</v>
      </c>
      <c r="O10482" s="153" t="s">
        <v>692</v>
      </c>
    </row>
    <row r="10483" spans="11:15">
      <c r="K10483" s="153" t="s">
        <v>1674</v>
      </c>
      <c r="O10483" s="153" t="s">
        <v>695</v>
      </c>
    </row>
    <row r="10484" spans="11:15">
      <c r="K10484" s="153" t="s">
        <v>1674</v>
      </c>
      <c r="O10484" s="153" t="s">
        <v>698</v>
      </c>
    </row>
    <row r="10485" spans="11:15">
      <c r="K10485" s="153" t="s">
        <v>1674</v>
      </c>
      <c r="O10485" s="153" t="s">
        <v>701</v>
      </c>
    </row>
    <row r="10486" spans="11:15">
      <c r="K10486" s="153" t="s">
        <v>1674</v>
      </c>
      <c r="O10486" s="153" t="s">
        <v>704</v>
      </c>
    </row>
    <row r="10487" spans="11:15">
      <c r="K10487" s="153" t="s">
        <v>1674</v>
      </c>
      <c r="O10487" s="153" t="s">
        <v>707</v>
      </c>
    </row>
    <row r="10488" spans="11:15">
      <c r="K10488" s="153" t="s">
        <v>1674</v>
      </c>
      <c r="O10488" s="153" t="s">
        <v>710</v>
      </c>
    </row>
    <row r="10489" spans="11:15">
      <c r="K10489" s="153" t="s">
        <v>1674</v>
      </c>
      <c r="O10489" s="153" t="s">
        <v>711</v>
      </c>
    </row>
    <row r="10490" spans="11:15">
      <c r="K10490" s="153" t="s">
        <v>1674</v>
      </c>
      <c r="O10490" s="153" t="s">
        <v>714</v>
      </c>
    </row>
    <row r="10491" spans="11:15">
      <c r="K10491" s="153" t="s">
        <v>1674</v>
      </c>
      <c r="O10491" s="153" t="s">
        <v>717</v>
      </c>
    </row>
    <row r="10492" spans="11:15">
      <c r="K10492" s="153" t="s">
        <v>1674</v>
      </c>
      <c r="O10492" s="153" t="s">
        <v>718</v>
      </c>
    </row>
    <row r="10493" spans="11:15">
      <c r="K10493" s="153" t="s">
        <v>1674</v>
      </c>
      <c r="O10493" s="153" t="s">
        <v>721</v>
      </c>
    </row>
    <row r="10494" spans="11:15">
      <c r="K10494" s="153" t="s">
        <v>1674</v>
      </c>
      <c r="O10494" s="153" t="s">
        <v>722</v>
      </c>
    </row>
    <row r="10495" spans="11:15">
      <c r="K10495" s="153" t="s">
        <v>1674</v>
      </c>
      <c r="O10495" s="153" t="s">
        <v>723</v>
      </c>
    </row>
    <row r="10496" spans="11:15">
      <c r="K10496" s="153" t="s">
        <v>1674</v>
      </c>
      <c r="O10496" s="153" t="s">
        <v>726</v>
      </c>
    </row>
    <row r="10497" spans="11:15">
      <c r="K10497" s="153" t="s">
        <v>1674</v>
      </c>
      <c r="O10497" s="153" t="s">
        <v>729</v>
      </c>
    </row>
    <row r="10498" spans="11:15">
      <c r="K10498" s="153" t="s">
        <v>1674</v>
      </c>
      <c r="O10498" s="153" t="s">
        <v>732</v>
      </c>
    </row>
    <row r="10499" spans="11:15">
      <c r="K10499" s="153" t="s">
        <v>1674</v>
      </c>
      <c r="O10499" s="153" t="s">
        <v>735</v>
      </c>
    </row>
    <row r="10500" spans="11:15">
      <c r="K10500" s="153" t="s">
        <v>1674</v>
      </c>
      <c r="O10500" s="153" t="s">
        <v>738</v>
      </c>
    </row>
    <row r="10501" spans="11:15">
      <c r="K10501" s="153" t="s">
        <v>1674</v>
      </c>
      <c r="O10501" s="153" t="s">
        <v>741</v>
      </c>
    </row>
    <row r="10502" spans="11:15">
      <c r="K10502" s="153" t="s">
        <v>1674</v>
      </c>
      <c r="O10502" s="153" t="s">
        <v>742</v>
      </c>
    </row>
    <row r="10503" spans="11:15">
      <c r="K10503" s="153" t="s">
        <v>1674</v>
      </c>
      <c r="O10503" s="153" t="s">
        <v>745</v>
      </c>
    </row>
    <row r="10504" spans="11:15">
      <c r="K10504" s="153" t="s">
        <v>1674</v>
      </c>
      <c r="O10504" s="153" t="s">
        <v>748</v>
      </c>
    </row>
    <row r="10505" spans="11:15">
      <c r="K10505" s="153" t="s">
        <v>1674</v>
      </c>
      <c r="O10505" s="153" t="s">
        <v>751</v>
      </c>
    </row>
    <row r="10506" spans="11:15">
      <c r="K10506" s="153" t="s">
        <v>1674</v>
      </c>
      <c r="O10506" s="153" t="s">
        <v>754</v>
      </c>
    </row>
    <row r="10507" spans="11:15">
      <c r="K10507" s="153" t="s">
        <v>1674</v>
      </c>
      <c r="O10507" s="153" t="s">
        <v>757</v>
      </c>
    </row>
    <row r="10508" spans="11:15">
      <c r="K10508" s="153" t="s">
        <v>1674</v>
      </c>
      <c r="O10508" s="153" t="s">
        <v>0</v>
      </c>
    </row>
    <row r="10509" spans="11:15">
      <c r="K10509" s="153" t="s">
        <v>1674</v>
      </c>
      <c r="O10509" s="153" t="s">
        <v>1</v>
      </c>
    </row>
    <row r="10510" spans="11:15">
      <c r="K10510" s="153" t="s">
        <v>1674</v>
      </c>
      <c r="O10510" s="153" t="s">
        <v>4</v>
      </c>
    </row>
    <row r="10511" spans="11:15">
      <c r="K10511" s="153" t="s">
        <v>1674</v>
      </c>
      <c r="O10511" s="153" t="s">
        <v>7</v>
      </c>
    </row>
    <row r="10512" spans="11:15">
      <c r="K10512" s="153" t="s">
        <v>1674</v>
      </c>
      <c r="O10512" s="153" t="s">
        <v>8</v>
      </c>
    </row>
    <row r="10513" spans="11:15">
      <c r="K10513" s="153" t="s">
        <v>1674</v>
      </c>
      <c r="O10513" s="153" t="s">
        <v>11</v>
      </c>
    </row>
    <row r="10514" spans="11:15">
      <c r="K10514" s="153" t="s">
        <v>1674</v>
      </c>
      <c r="O10514" s="153" t="s">
        <v>12</v>
      </c>
    </row>
    <row r="10515" spans="11:15">
      <c r="K10515" s="153" t="s">
        <v>1674</v>
      </c>
      <c r="O10515" s="153" t="s">
        <v>13</v>
      </c>
    </row>
    <row r="10516" spans="11:15">
      <c r="K10516" s="153" t="s">
        <v>1674</v>
      </c>
      <c r="O10516" s="153" t="s">
        <v>16</v>
      </c>
    </row>
    <row r="10517" spans="11:15">
      <c r="K10517" s="153" t="s">
        <v>1674</v>
      </c>
      <c r="O10517" s="153" t="s">
        <v>19</v>
      </c>
    </row>
    <row r="10518" spans="11:15">
      <c r="K10518" s="153" t="s">
        <v>1674</v>
      </c>
      <c r="O10518" s="153" t="s">
        <v>20</v>
      </c>
    </row>
    <row r="10519" spans="11:15">
      <c r="K10519" s="153" t="s">
        <v>1674</v>
      </c>
      <c r="O10519" s="153" t="s">
        <v>23</v>
      </c>
    </row>
    <row r="10520" spans="11:15">
      <c r="K10520" s="153" t="s">
        <v>1674</v>
      </c>
      <c r="O10520" s="153" t="s">
        <v>25</v>
      </c>
    </row>
    <row r="10521" spans="11:15">
      <c r="K10521" s="153" t="s">
        <v>1674</v>
      </c>
      <c r="O10521" s="153" t="s">
        <v>27</v>
      </c>
    </row>
    <row r="10522" spans="11:15">
      <c r="K10522" s="153" t="s">
        <v>1674</v>
      </c>
      <c r="O10522" s="153" t="s">
        <v>29</v>
      </c>
    </row>
    <row r="10523" spans="11:15">
      <c r="K10523" s="153" t="s">
        <v>1674</v>
      </c>
      <c r="O10523" s="153" t="s">
        <v>31</v>
      </c>
    </row>
    <row r="10524" spans="11:15">
      <c r="K10524" s="153" t="s">
        <v>1674</v>
      </c>
      <c r="O10524" s="153" t="s">
        <v>32</v>
      </c>
    </row>
    <row r="10525" spans="11:15">
      <c r="K10525" s="153" t="s">
        <v>1674</v>
      </c>
      <c r="O10525" s="153" t="s">
        <v>34</v>
      </c>
    </row>
    <row r="10526" spans="11:15">
      <c r="K10526" s="153" t="s">
        <v>1674</v>
      </c>
      <c r="O10526" s="153" t="s">
        <v>36</v>
      </c>
    </row>
    <row r="10527" spans="11:15">
      <c r="K10527" s="153" t="s">
        <v>1674</v>
      </c>
      <c r="O10527" s="153" t="s">
        <v>38</v>
      </c>
    </row>
    <row r="10528" spans="11:15">
      <c r="K10528" s="153" t="s">
        <v>1674</v>
      </c>
      <c r="O10528" s="153" t="s">
        <v>40</v>
      </c>
    </row>
    <row r="10529" spans="11:15">
      <c r="K10529" s="153" t="s">
        <v>1674</v>
      </c>
      <c r="O10529" s="153" t="s">
        <v>42</v>
      </c>
    </row>
    <row r="10530" spans="11:15">
      <c r="K10530" s="153" t="s">
        <v>1674</v>
      </c>
      <c r="O10530" s="153" t="s">
        <v>44</v>
      </c>
    </row>
    <row r="10531" spans="11:15">
      <c r="K10531" s="153" t="s">
        <v>1674</v>
      </c>
      <c r="O10531" s="153" t="s">
        <v>45</v>
      </c>
    </row>
    <row r="10532" spans="11:15">
      <c r="K10532" s="153" t="s">
        <v>1674</v>
      </c>
      <c r="O10532" s="153" t="s">
        <v>47</v>
      </c>
    </row>
    <row r="10533" spans="11:15">
      <c r="K10533" s="153" t="s">
        <v>1674</v>
      </c>
      <c r="O10533" s="153" t="s">
        <v>49</v>
      </c>
    </row>
    <row r="10534" spans="11:15">
      <c r="K10534" s="153" t="s">
        <v>1674</v>
      </c>
      <c r="O10534" s="153" t="s">
        <v>51</v>
      </c>
    </row>
    <row r="10535" spans="11:15">
      <c r="K10535" s="153" t="s">
        <v>1674</v>
      </c>
      <c r="O10535" s="153" t="s">
        <v>53</v>
      </c>
    </row>
    <row r="10536" spans="11:15">
      <c r="K10536" s="153" t="s">
        <v>1674</v>
      </c>
      <c r="O10536" s="153" t="s">
        <v>55</v>
      </c>
    </row>
    <row r="10537" spans="11:15">
      <c r="K10537" s="153" t="s">
        <v>1674</v>
      </c>
      <c r="O10537" s="153" t="s">
        <v>56</v>
      </c>
    </row>
    <row r="10538" spans="11:15">
      <c r="K10538" s="153" t="s">
        <v>1674</v>
      </c>
      <c r="O10538" s="153" t="s">
        <v>58</v>
      </c>
    </row>
    <row r="10539" spans="11:15">
      <c r="K10539" s="153" t="s">
        <v>1674</v>
      </c>
      <c r="O10539" s="153" t="s">
        <v>60</v>
      </c>
    </row>
    <row r="10540" spans="11:15">
      <c r="O10540" s="153" t="s">
        <v>812</v>
      </c>
    </row>
    <row r="10541" spans="11:15">
      <c r="O10541" s="153" t="s">
        <v>815</v>
      </c>
    </row>
    <row r="10542" spans="11:15">
      <c r="O10542" s="153" t="s">
        <v>818</v>
      </c>
    </row>
    <row r="10543" spans="11:15">
      <c r="K10543" s="153" t="s">
        <v>1674</v>
      </c>
      <c r="O10543" s="153" t="s">
        <v>824</v>
      </c>
    </row>
    <row r="10544" spans="11:15">
      <c r="K10544" s="153" t="s">
        <v>1674</v>
      </c>
      <c r="O10544" s="153" t="s">
        <v>829</v>
      </c>
    </row>
    <row r="10545" spans="11:15">
      <c r="K10545" s="153" t="s">
        <v>1674</v>
      </c>
      <c r="O10545" s="153" t="s">
        <v>833</v>
      </c>
    </row>
    <row r="10546" spans="11:15">
      <c r="K10546" s="153" t="s">
        <v>1674</v>
      </c>
      <c r="O10546" s="153" t="s">
        <v>837</v>
      </c>
    </row>
    <row r="10547" spans="11:15">
      <c r="K10547" s="153" t="s">
        <v>1674</v>
      </c>
      <c r="O10547" s="153" t="s">
        <v>842</v>
      </c>
    </row>
    <row r="10548" spans="11:15">
      <c r="K10548" s="153" t="s">
        <v>1674</v>
      </c>
      <c r="O10548" s="153" t="s">
        <v>846</v>
      </c>
    </row>
    <row r="10549" spans="11:15">
      <c r="K10549" s="153" t="s">
        <v>1674</v>
      </c>
      <c r="O10549" s="153" t="s">
        <v>850</v>
      </c>
    </row>
    <row r="10550" spans="11:15">
      <c r="K10550" s="153" t="s">
        <v>1674</v>
      </c>
      <c r="O10550" s="153" t="s">
        <v>854</v>
      </c>
    </row>
    <row r="10551" spans="11:15">
      <c r="K10551" s="153" t="s">
        <v>1674</v>
      </c>
      <c r="O10551" s="153" t="s">
        <v>858</v>
      </c>
    </row>
    <row r="10552" spans="11:15">
      <c r="K10552" s="153" t="s">
        <v>1674</v>
      </c>
      <c r="O10552" s="153" t="s">
        <v>862</v>
      </c>
    </row>
    <row r="10553" spans="11:15">
      <c r="K10553" s="153" t="s">
        <v>1674</v>
      </c>
      <c r="O10553" s="153" t="s">
        <v>866</v>
      </c>
    </row>
    <row r="10554" spans="11:15">
      <c r="K10554" s="153" t="s">
        <v>1674</v>
      </c>
      <c r="O10554" s="153" t="s">
        <v>870</v>
      </c>
    </row>
    <row r="10555" spans="11:15">
      <c r="K10555" s="153" t="s">
        <v>1674</v>
      </c>
      <c r="O10555" s="153" t="s">
        <v>873</v>
      </c>
    </row>
    <row r="10556" spans="11:15">
      <c r="K10556" s="153" t="s">
        <v>1674</v>
      </c>
      <c r="O10556" s="153" t="s">
        <v>877</v>
      </c>
    </row>
    <row r="10557" spans="11:15">
      <c r="K10557" s="153" t="s">
        <v>1674</v>
      </c>
      <c r="O10557" s="153" t="s">
        <v>881</v>
      </c>
    </row>
    <row r="10558" spans="11:15">
      <c r="K10558" s="153" t="s">
        <v>1674</v>
      </c>
      <c r="O10558" s="153" t="s">
        <v>885</v>
      </c>
    </row>
    <row r="10559" spans="11:15">
      <c r="K10559" s="153" t="s">
        <v>1577</v>
      </c>
      <c r="O10559" s="153" t="s">
        <v>890</v>
      </c>
    </row>
    <row r="10560" spans="11:15">
      <c r="K10560" s="153" t="s">
        <v>1776</v>
      </c>
      <c r="O10560" s="153" t="s">
        <v>894</v>
      </c>
    </row>
    <row r="10561" spans="11:15">
      <c r="K10561" s="153" t="s">
        <v>1776</v>
      </c>
      <c r="O10561" s="153" t="s">
        <v>898</v>
      </c>
    </row>
    <row r="10562" spans="11:15">
      <c r="K10562" s="153" t="s">
        <v>1776</v>
      </c>
      <c r="O10562" s="153" t="s">
        <v>902</v>
      </c>
    </row>
    <row r="10563" spans="11:15">
      <c r="K10563" s="153" t="s">
        <v>1674</v>
      </c>
      <c r="O10563" s="153" t="s">
        <v>906</v>
      </c>
    </row>
    <row r="10564" spans="11:15">
      <c r="K10564" s="153" t="s">
        <v>1674</v>
      </c>
      <c r="O10564" s="153" t="s">
        <v>910</v>
      </c>
    </row>
    <row r="10565" spans="11:15">
      <c r="K10565" s="153" t="s">
        <v>1674</v>
      </c>
      <c r="O10565" s="153" t="s">
        <v>914</v>
      </c>
    </row>
    <row r="10566" spans="11:15">
      <c r="K10566" s="153" t="s">
        <v>1674</v>
      </c>
      <c r="O10566" s="153" t="s">
        <v>919</v>
      </c>
    </row>
    <row r="10567" spans="11:15">
      <c r="K10567" s="153" t="s">
        <v>1674</v>
      </c>
      <c r="O10567" s="153" t="s">
        <v>923</v>
      </c>
    </row>
    <row r="10568" spans="11:15">
      <c r="K10568" s="153" t="s">
        <v>1776</v>
      </c>
      <c r="O10568" s="153" t="s">
        <v>928</v>
      </c>
    </row>
    <row r="10569" spans="11:15">
      <c r="K10569" s="153" t="s">
        <v>1577</v>
      </c>
      <c r="O10569" s="153" t="s">
        <v>934</v>
      </c>
    </row>
    <row r="10570" spans="11:15">
      <c r="K10570" s="153" t="s">
        <v>1776</v>
      </c>
      <c r="O10570" s="153" t="s">
        <v>938</v>
      </c>
    </row>
    <row r="10571" spans="11:15">
      <c r="K10571" s="153" t="s">
        <v>1776</v>
      </c>
      <c r="O10571" s="153" t="s">
        <v>942</v>
      </c>
    </row>
    <row r="10572" spans="11:15">
      <c r="K10572" s="153" t="s">
        <v>1776</v>
      </c>
      <c r="O10572" s="153" t="s">
        <v>947</v>
      </c>
    </row>
    <row r="10573" spans="11:15">
      <c r="K10573" s="153" t="s">
        <v>1776</v>
      </c>
      <c r="O10573" s="153" t="s">
        <v>951</v>
      </c>
    </row>
    <row r="10574" spans="11:15">
      <c r="K10574" s="153" t="s">
        <v>1776</v>
      </c>
      <c r="O10574" s="153" t="s">
        <v>955</v>
      </c>
    </row>
    <row r="10575" spans="11:15">
      <c r="K10575" s="153" t="s">
        <v>1578</v>
      </c>
      <c r="O10575" s="153" t="s">
        <v>960</v>
      </c>
    </row>
    <row r="10576" spans="11:15">
      <c r="K10576" s="153" t="s">
        <v>1674</v>
      </c>
      <c r="O10576" s="153" t="s">
        <v>964</v>
      </c>
    </row>
    <row r="10577" spans="11:15">
      <c r="K10577" s="153" t="s">
        <v>1674</v>
      </c>
      <c r="O10577" s="153" t="s">
        <v>968</v>
      </c>
    </row>
    <row r="10578" spans="11:15">
      <c r="K10578" s="153" t="s">
        <v>1776</v>
      </c>
      <c r="O10578" s="153" t="s">
        <v>973</v>
      </c>
    </row>
    <row r="10579" spans="11:15">
      <c r="K10579" s="153" t="s">
        <v>1674</v>
      </c>
      <c r="O10579" s="153" t="s">
        <v>979</v>
      </c>
    </row>
    <row r="10580" spans="11:15">
      <c r="K10580" s="153" t="s">
        <v>1776</v>
      </c>
      <c r="O10580" s="153" t="s">
        <v>983</v>
      </c>
    </row>
    <row r="10581" spans="11:15">
      <c r="K10581" s="153" t="s">
        <v>1776</v>
      </c>
      <c r="O10581" s="153" t="s">
        <v>987</v>
      </c>
    </row>
    <row r="10582" spans="11:15">
      <c r="K10582" s="153" t="s">
        <v>1674</v>
      </c>
      <c r="O10582" s="153" t="s">
        <v>992</v>
      </c>
    </row>
    <row r="10583" spans="11:15">
      <c r="K10583" s="153" t="s">
        <v>1674</v>
      </c>
      <c r="O10583" s="153" t="s">
        <v>996</v>
      </c>
    </row>
    <row r="10584" spans="11:15">
      <c r="K10584" s="153" t="s">
        <v>1674</v>
      </c>
      <c r="O10584" s="153" t="s">
        <v>1000</v>
      </c>
    </row>
    <row r="10585" spans="11:15">
      <c r="K10585" s="153" t="s">
        <v>1674</v>
      </c>
      <c r="O10585" s="153" t="s">
        <v>1005</v>
      </c>
    </row>
    <row r="10586" spans="11:15">
      <c r="K10586" s="153" t="s">
        <v>1674</v>
      </c>
      <c r="O10586" s="153" t="s">
        <v>1009</v>
      </c>
    </row>
    <row r="10587" spans="11:15">
      <c r="K10587" s="153" t="s">
        <v>1674</v>
      </c>
      <c r="O10587" s="153" t="s">
        <v>1013</v>
      </c>
    </row>
    <row r="10588" spans="11:15">
      <c r="K10588" s="153" t="s">
        <v>1674</v>
      </c>
      <c r="O10588" s="153" t="s">
        <v>1019</v>
      </c>
    </row>
    <row r="10589" spans="11:15">
      <c r="K10589" s="153" t="s">
        <v>1674</v>
      </c>
      <c r="O10589" s="153" t="s">
        <v>1023</v>
      </c>
    </row>
    <row r="10590" spans="11:15">
      <c r="K10590" s="153" t="s">
        <v>1674</v>
      </c>
      <c r="O10590" s="153" t="s">
        <v>1027</v>
      </c>
    </row>
    <row r="10591" spans="11:15">
      <c r="K10591" s="153" t="s">
        <v>1674</v>
      </c>
      <c r="O10591" s="153" t="s">
        <v>1031</v>
      </c>
    </row>
    <row r="10592" spans="11:15">
      <c r="K10592" s="153" t="s">
        <v>1674</v>
      </c>
      <c r="O10592" s="153" t="s">
        <v>1033</v>
      </c>
    </row>
    <row r="10593" spans="11:15">
      <c r="K10593" s="153" t="s">
        <v>1674</v>
      </c>
      <c r="O10593" s="153" t="s">
        <v>1035</v>
      </c>
    </row>
    <row r="10594" spans="11:15">
      <c r="K10594" s="153" t="s">
        <v>1579</v>
      </c>
      <c r="O10594" s="153" t="s">
        <v>1038</v>
      </c>
    </row>
    <row r="10595" spans="11:15">
      <c r="K10595" s="153" t="s">
        <v>1579</v>
      </c>
      <c r="O10595" s="153" t="s">
        <v>1040</v>
      </c>
    </row>
    <row r="10596" spans="11:15">
      <c r="K10596" s="153" t="s">
        <v>1674</v>
      </c>
      <c r="O10596" s="153" t="s">
        <v>1042</v>
      </c>
    </row>
    <row r="10597" spans="11:15">
      <c r="K10597" s="153" t="s">
        <v>1674</v>
      </c>
      <c r="O10597" s="153" t="s">
        <v>1044</v>
      </c>
    </row>
    <row r="10598" spans="11:15">
      <c r="K10598" s="153" t="s">
        <v>1674</v>
      </c>
      <c r="O10598" s="153" t="s">
        <v>1048</v>
      </c>
    </row>
    <row r="10599" spans="11:15">
      <c r="K10599" s="153" t="s">
        <v>1674</v>
      </c>
      <c r="O10599" s="153" t="s">
        <v>1052</v>
      </c>
    </row>
    <row r="10600" spans="11:15">
      <c r="K10600" s="153" t="s">
        <v>1674</v>
      </c>
      <c r="O10600" s="153" t="s">
        <v>1056</v>
      </c>
    </row>
    <row r="10601" spans="11:15">
      <c r="K10601" s="153" t="s">
        <v>1674</v>
      </c>
      <c r="O10601" s="153" t="s">
        <v>1060</v>
      </c>
    </row>
    <row r="10602" spans="11:15">
      <c r="K10602" s="153" t="s">
        <v>1674</v>
      </c>
      <c r="O10602" s="153" t="s">
        <v>1064</v>
      </c>
    </row>
    <row r="10603" spans="11:15">
      <c r="K10603" s="153" t="s">
        <v>1674</v>
      </c>
      <c r="O10603" s="153" t="s">
        <v>1067</v>
      </c>
    </row>
    <row r="10604" spans="11:15">
      <c r="K10604" s="153" t="s">
        <v>1674</v>
      </c>
      <c r="O10604" s="153" t="s">
        <v>1071</v>
      </c>
    </row>
    <row r="10605" spans="11:15">
      <c r="K10605" s="153" t="s">
        <v>1674</v>
      </c>
      <c r="O10605" s="153" t="s">
        <v>1075</v>
      </c>
    </row>
    <row r="10606" spans="11:15">
      <c r="K10606" s="153" t="s">
        <v>1674</v>
      </c>
      <c r="O10606" s="153" t="s">
        <v>1078</v>
      </c>
    </row>
    <row r="10607" spans="11:15">
      <c r="K10607" s="153" t="s">
        <v>1674</v>
      </c>
      <c r="O10607" s="153" t="s">
        <v>1082</v>
      </c>
    </row>
    <row r="10608" spans="11:15">
      <c r="K10608" s="153" t="s">
        <v>1674</v>
      </c>
      <c r="O10608" s="153" t="s">
        <v>1086</v>
      </c>
    </row>
    <row r="10609" spans="11:15">
      <c r="K10609" s="153" t="s">
        <v>1674</v>
      </c>
      <c r="O10609" s="153" t="s">
        <v>1821</v>
      </c>
    </row>
    <row r="10610" spans="11:15">
      <c r="K10610" s="153" t="s">
        <v>1674</v>
      </c>
      <c r="O10610" s="153" t="s">
        <v>1822</v>
      </c>
    </row>
    <row r="10611" spans="11:15">
      <c r="K10611" s="153" t="s">
        <v>1674</v>
      </c>
      <c r="O10611" s="153" t="s">
        <v>1823</v>
      </c>
    </row>
    <row r="10612" spans="11:15">
      <c r="K10612" s="153" t="s">
        <v>1674</v>
      </c>
      <c r="O10612" s="153" t="s">
        <v>1824</v>
      </c>
    </row>
    <row r="10613" spans="11:15">
      <c r="K10613" s="153" t="s">
        <v>1674</v>
      </c>
      <c r="O10613" s="153" t="s">
        <v>1825</v>
      </c>
    </row>
    <row r="10614" spans="11:15">
      <c r="K10614" s="153" t="s">
        <v>1674</v>
      </c>
      <c r="O10614" s="153" t="s">
        <v>1826</v>
      </c>
    </row>
    <row r="10615" spans="11:15">
      <c r="K10615" s="153" t="s">
        <v>1674</v>
      </c>
      <c r="O10615" s="153" t="s">
        <v>1827</v>
      </c>
    </row>
    <row r="10616" spans="11:15">
      <c r="K10616" s="153" t="s">
        <v>1674</v>
      </c>
      <c r="O10616" s="153" t="s">
        <v>1828</v>
      </c>
    </row>
    <row r="10617" spans="11:15">
      <c r="K10617" s="153" t="s">
        <v>1674</v>
      </c>
      <c r="O10617" s="153" t="s">
        <v>1829</v>
      </c>
    </row>
    <row r="10618" spans="11:15">
      <c r="K10618" s="153" t="s">
        <v>1674</v>
      </c>
      <c r="O10618" s="153" t="s">
        <v>1830</v>
      </c>
    </row>
    <row r="10619" spans="11:15">
      <c r="K10619" s="153" t="s">
        <v>1674</v>
      </c>
      <c r="O10619" s="153" t="s">
        <v>1831</v>
      </c>
    </row>
    <row r="10620" spans="11:15">
      <c r="K10620" s="153" t="s">
        <v>1674</v>
      </c>
      <c r="O10620" s="153" t="s">
        <v>1832</v>
      </c>
    </row>
    <row r="10621" spans="11:15">
      <c r="K10621" s="153" t="s">
        <v>1674</v>
      </c>
      <c r="O10621" s="153" t="s">
        <v>1833</v>
      </c>
    </row>
    <row r="10622" spans="11:15">
      <c r="K10622" s="153" t="s">
        <v>1674</v>
      </c>
      <c r="O10622" s="153" t="s">
        <v>1834</v>
      </c>
    </row>
    <row r="10623" spans="11:15">
      <c r="K10623" s="153" t="s">
        <v>1674</v>
      </c>
      <c r="O10623" s="153" t="s">
        <v>1835</v>
      </c>
    </row>
    <row r="10624" spans="11:15">
      <c r="K10624" s="153" t="s">
        <v>1674</v>
      </c>
      <c r="O10624" s="153" t="s">
        <v>1836</v>
      </c>
    </row>
    <row r="10625" spans="11:15">
      <c r="K10625" s="153" t="s">
        <v>1674</v>
      </c>
      <c r="O10625" s="153" t="s">
        <v>1837</v>
      </c>
    </row>
    <row r="10626" spans="11:15">
      <c r="K10626" s="153" t="s">
        <v>1674</v>
      </c>
      <c r="O10626" s="153" t="s">
        <v>1838</v>
      </c>
    </row>
    <row r="10627" spans="11:15">
      <c r="K10627" s="153" t="s">
        <v>1674</v>
      </c>
      <c r="O10627" s="153" t="s">
        <v>1839</v>
      </c>
    </row>
    <row r="10628" spans="11:15">
      <c r="K10628" s="153" t="s">
        <v>1674</v>
      </c>
      <c r="O10628" s="153" t="s">
        <v>1840</v>
      </c>
    </row>
    <row r="10629" spans="11:15">
      <c r="K10629" s="153" t="s">
        <v>1674</v>
      </c>
      <c r="O10629" s="153" t="s">
        <v>1841</v>
      </c>
    </row>
    <row r="10630" spans="11:15">
      <c r="K10630" s="153" t="s">
        <v>1674</v>
      </c>
      <c r="O10630" s="153" t="s">
        <v>1842</v>
      </c>
    </row>
    <row r="10631" spans="11:15">
      <c r="K10631" s="153" t="s">
        <v>1674</v>
      </c>
      <c r="O10631" s="153" t="s">
        <v>1843</v>
      </c>
    </row>
    <row r="10632" spans="11:15">
      <c r="K10632" s="153" t="s">
        <v>1674</v>
      </c>
      <c r="O10632" s="153" t="s">
        <v>1844</v>
      </c>
    </row>
    <row r="10633" spans="11:15">
      <c r="K10633" s="153" t="s">
        <v>1674</v>
      </c>
      <c r="O10633" s="153" t="s">
        <v>1845</v>
      </c>
    </row>
    <row r="10634" spans="11:15">
      <c r="K10634" s="153" t="s">
        <v>1674</v>
      </c>
      <c r="O10634" s="153" t="s">
        <v>1846</v>
      </c>
    </row>
    <row r="10635" spans="11:15">
      <c r="K10635" s="153" t="s">
        <v>1674</v>
      </c>
      <c r="O10635" s="153" t="s">
        <v>1847</v>
      </c>
    </row>
    <row r="10636" spans="11:15">
      <c r="K10636" s="153" t="s">
        <v>1674</v>
      </c>
      <c r="O10636" s="153" t="s">
        <v>1848</v>
      </c>
    </row>
    <row r="10637" spans="11:15">
      <c r="K10637" s="153" t="s">
        <v>1674</v>
      </c>
      <c r="O10637" s="153" t="s">
        <v>1849</v>
      </c>
    </row>
    <row r="10638" spans="11:15">
      <c r="K10638" s="153" t="s">
        <v>1674</v>
      </c>
      <c r="O10638" s="153" t="s">
        <v>1850</v>
      </c>
    </row>
    <row r="10639" spans="11:15">
      <c r="K10639" s="153" t="s">
        <v>1674</v>
      </c>
      <c r="O10639" s="153" t="s">
        <v>1851</v>
      </c>
    </row>
    <row r="10640" spans="11:15">
      <c r="K10640" s="153" t="s">
        <v>1674</v>
      </c>
      <c r="O10640" s="153" t="s">
        <v>1852</v>
      </c>
    </row>
    <row r="10641" spans="11:15">
      <c r="K10641" s="153" t="s">
        <v>1674</v>
      </c>
      <c r="O10641" s="153" t="s">
        <v>1853</v>
      </c>
    </row>
    <row r="10642" spans="11:15">
      <c r="K10642" s="153" t="s">
        <v>1674</v>
      </c>
      <c r="O10642" s="153" t="s">
        <v>1854</v>
      </c>
    </row>
    <row r="10643" spans="11:15">
      <c r="K10643" s="153" t="s">
        <v>1674</v>
      </c>
      <c r="O10643" s="153" t="s">
        <v>1855</v>
      </c>
    </row>
    <row r="10644" spans="11:15">
      <c r="K10644" s="153" t="s">
        <v>1674</v>
      </c>
      <c r="O10644" s="153" t="s">
        <v>1856</v>
      </c>
    </row>
    <row r="10645" spans="11:15">
      <c r="K10645" s="153" t="s">
        <v>1674</v>
      </c>
      <c r="O10645" s="153" t="s">
        <v>1857</v>
      </c>
    </row>
    <row r="10646" spans="11:15">
      <c r="K10646" s="153" t="s">
        <v>1674</v>
      </c>
      <c r="O10646" s="153" t="s">
        <v>1858</v>
      </c>
    </row>
    <row r="10647" spans="11:15">
      <c r="K10647" s="153" t="s">
        <v>1674</v>
      </c>
      <c r="O10647" s="153" t="s">
        <v>1201</v>
      </c>
    </row>
    <row r="10648" spans="11:15">
      <c r="K10648" s="153" t="s">
        <v>1674</v>
      </c>
      <c r="O10648" s="153" t="s">
        <v>1204</v>
      </c>
    </row>
    <row r="10649" spans="11:15">
      <c r="K10649" s="153" t="s">
        <v>1674</v>
      </c>
      <c r="O10649" s="153" t="s">
        <v>1859</v>
      </c>
    </row>
    <row r="10650" spans="11:15">
      <c r="K10650" s="153" t="s">
        <v>1674</v>
      </c>
      <c r="O10650" s="153" t="s">
        <v>1860</v>
      </c>
    </row>
    <row r="10651" spans="11:15">
      <c r="K10651" s="153" t="s">
        <v>1674</v>
      </c>
      <c r="O10651" s="153" t="s">
        <v>1210</v>
      </c>
    </row>
    <row r="10652" spans="11:15">
      <c r="K10652" s="153" t="s">
        <v>1674</v>
      </c>
      <c r="O10652" s="153" t="s">
        <v>1213</v>
      </c>
    </row>
    <row r="10653" spans="11:15">
      <c r="K10653" s="153" t="s">
        <v>1674</v>
      </c>
      <c r="O10653" s="153" t="s">
        <v>1861</v>
      </c>
    </row>
    <row r="10654" spans="11:15">
      <c r="K10654" s="153" t="s">
        <v>1674</v>
      </c>
      <c r="O10654" s="153" t="s">
        <v>1862</v>
      </c>
    </row>
    <row r="10655" spans="11:15">
      <c r="K10655" s="153" t="s">
        <v>1674</v>
      </c>
      <c r="O10655" s="153" t="s">
        <v>1863</v>
      </c>
    </row>
    <row r="10656" spans="11:15">
      <c r="K10656" s="153" t="s">
        <v>1674</v>
      </c>
      <c r="O10656" s="153" t="s">
        <v>1864</v>
      </c>
    </row>
    <row r="10657" spans="11:15">
      <c r="K10657" s="153" t="s">
        <v>1578</v>
      </c>
      <c r="O10657" s="153" t="s">
        <v>1865</v>
      </c>
    </row>
    <row r="10658" spans="11:15">
      <c r="K10658" s="153" t="s">
        <v>1674</v>
      </c>
      <c r="O10658" s="153" t="s">
        <v>1866</v>
      </c>
    </row>
    <row r="10659" spans="11:15">
      <c r="K10659" s="153" t="s">
        <v>1578</v>
      </c>
      <c r="O10659" s="153" t="s">
        <v>1231</v>
      </c>
    </row>
    <row r="10660" spans="11:15">
      <c r="K10660" s="153" t="s">
        <v>1674</v>
      </c>
      <c r="O10660" s="153" t="s">
        <v>1867</v>
      </c>
    </row>
    <row r="10661" spans="11:15">
      <c r="K10661" s="153" t="s">
        <v>1674</v>
      </c>
      <c r="O10661" s="153" t="s">
        <v>1868</v>
      </c>
    </row>
    <row r="10662" spans="11:15">
      <c r="K10662" s="153" t="s">
        <v>1674</v>
      </c>
      <c r="O10662" s="153" t="s">
        <v>1869</v>
      </c>
    </row>
    <row r="10663" spans="11:15">
      <c r="K10663" s="153" t="s">
        <v>1674</v>
      </c>
      <c r="O10663" s="153" t="s">
        <v>1870</v>
      </c>
    </row>
    <row r="10664" spans="11:15">
      <c r="K10664" s="153" t="s">
        <v>1578</v>
      </c>
      <c r="O10664" s="153" t="s">
        <v>1871</v>
      </c>
    </row>
    <row r="10665" spans="11:15">
      <c r="K10665" s="153" t="s">
        <v>1674</v>
      </c>
      <c r="O10665" s="153" t="s">
        <v>1249</v>
      </c>
    </row>
    <row r="10666" spans="11:15">
      <c r="K10666" s="153" t="s">
        <v>1578</v>
      </c>
      <c r="O10666" s="153" t="s">
        <v>1251</v>
      </c>
    </row>
    <row r="10667" spans="11:15">
      <c r="K10667" s="153" t="s">
        <v>1674</v>
      </c>
      <c r="O10667" s="153" t="s">
        <v>1253</v>
      </c>
    </row>
    <row r="10668" spans="11:15">
      <c r="K10668" s="153" t="s">
        <v>1580</v>
      </c>
      <c r="O10668" s="153" t="s">
        <v>1872</v>
      </c>
    </row>
    <row r="10669" spans="11:15">
      <c r="K10669" s="153" t="s">
        <v>1674</v>
      </c>
      <c r="O10669" s="153" t="s">
        <v>1257</v>
      </c>
    </row>
    <row r="10670" spans="11:15">
      <c r="K10670" s="153" t="s">
        <v>1674</v>
      </c>
      <c r="O10670" s="153" t="s">
        <v>1261</v>
      </c>
    </row>
    <row r="10671" spans="11:15">
      <c r="K10671" s="153" t="s">
        <v>1674</v>
      </c>
      <c r="O10671" s="153" t="s">
        <v>1873</v>
      </c>
    </row>
    <row r="10672" spans="11:15">
      <c r="K10672" s="153" t="s">
        <v>1674</v>
      </c>
      <c r="O10672" s="153" t="s">
        <v>1874</v>
      </c>
    </row>
    <row r="10673" spans="11:15">
      <c r="K10673" s="153" t="s">
        <v>1578</v>
      </c>
      <c r="O10673" s="153" t="s">
        <v>1875</v>
      </c>
    </row>
    <row r="10674" spans="11:15">
      <c r="K10674" s="153" t="s">
        <v>1674</v>
      </c>
      <c r="O10674" s="153" t="s">
        <v>1876</v>
      </c>
    </row>
    <row r="10675" spans="11:15">
      <c r="K10675" s="153" t="s">
        <v>1578</v>
      </c>
      <c r="O10675" s="153" t="s">
        <v>1877</v>
      </c>
    </row>
    <row r="10676" spans="11:15">
      <c r="K10676" s="153" t="s">
        <v>1674</v>
      </c>
      <c r="O10676" s="153" t="s">
        <v>1878</v>
      </c>
    </row>
    <row r="10677" spans="11:15">
      <c r="K10677" s="153" t="s">
        <v>1578</v>
      </c>
      <c r="O10677" s="153" t="s">
        <v>1285</v>
      </c>
    </row>
    <row r="10678" spans="11:15">
      <c r="K10678" s="153" t="s">
        <v>1674</v>
      </c>
      <c r="O10678" s="153" t="s">
        <v>1879</v>
      </c>
    </row>
    <row r="10679" spans="11:15">
      <c r="K10679" s="153" t="s">
        <v>1674</v>
      </c>
      <c r="O10679" s="153" t="s">
        <v>1880</v>
      </c>
    </row>
    <row r="10680" spans="11:15">
      <c r="K10680" s="153" t="s">
        <v>1674</v>
      </c>
      <c r="O10680" s="153" t="s">
        <v>1881</v>
      </c>
    </row>
    <row r="10681" spans="11:15">
      <c r="K10681" s="153" t="s">
        <v>1674</v>
      </c>
      <c r="O10681" s="153" t="s">
        <v>1882</v>
      </c>
    </row>
    <row r="10682" spans="11:15">
      <c r="K10682" s="153" t="s">
        <v>1578</v>
      </c>
      <c r="O10682" s="153" t="s">
        <v>1883</v>
      </c>
    </row>
    <row r="10683" spans="11:15">
      <c r="K10683" s="153" t="s">
        <v>1674</v>
      </c>
      <c r="O10683" s="153" t="s">
        <v>1304</v>
      </c>
    </row>
    <row r="10684" spans="11:15">
      <c r="K10684" s="153" t="s">
        <v>1578</v>
      </c>
      <c r="O10684" s="153" t="s">
        <v>1307</v>
      </c>
    </row>
    <row r="10685" spans="11:15">
      <c r="K10685" s="153" t="s">
        <v>1776</v>
      </c>
      <c r="O10685" s="153" t="s">
        <v>1884</v>
      </c>
    </row>
    <row r="10686" spans="11:15">
      <c r="K10686" s="153" t="s">
        <v>1580</v>
      </c>
      <c r="O10686" s="153" t="s">
        <v>1885</v>
      </c>
    </row>
    <row r="10687" spans="11:15">
      <c r="K10687" s="153" t="s">
        <v>1674</v>
      </c>
      <c r="O10687" s="153" t="s">
        <v>1319</v>
      </c>
    </row>
    <row r="10688" spans="11:15">
      <c r="K10688" s="153" t="s">
        <v>1674</v>
      </c>
      <c r="O10688" s="153" t="s">
        <v>1322</v>
      </c>
    </row>
    <row r="10689" spans="11:15">
      <c r="K10689" s="153" t="s">
        <v>1674</v>
      </c>
      <c r="O10689" s="153" t="s">
        <v>1886</v>
      </c>
    </row>
    <row r="10690" spans="11:15">
      <c r="K10690" s="153" t="s">
        <v>1674</v>
      </c>
      <c r="O10690" s="153" t="s">
        <v>1887</v>
      </c>
    </row>
    <row r="10691" spans="11:15">
      <c r="K10691" s="153" t="s">
        <v>1578</v>
      </c>
      <c r="O10691" s="153" t="s">
        <v>1888</v>
      </c>
    </row>
    <row r="10692" spans="11:15">
      <c r="K10692" s="153" t="s">
        <v>1674</v>
      </c>
      <c r="O10692" s="153" t="s">
        <v>1889</v>
      </c>
    </row>
    <row r="10693" spans="11:15">
      <c r="K10693" s="153" t="s">
        <v>1674</v>
      </c>
      <c r="O10693" s="153" t="s">
        <v>1890</v>
      </c>
    </row>
    <row r="10694" spans="11:15">
      <c r="K10694" s="153" t="s">
        <v>1674</v>
      </c>
      <c r="O10694" s="153" t="s">
        <v>1891</v>
      </c>
    </row>
    <row r="10695" spans="11:15">
      <c r="K10695" s="153" t="s">
        <v>1674</v>
      </c>
      <c r="O10695" s="153" t="s">
        <v>1344</v>
      </c>
    </row>
    <row r="10696" spans="11:15">
      <c r="K10696" s="153" t="s">
        <v>1674</v>
      </c>
      <c r="O10696" s="153" t="s">
        <v>1892</v>
      </c>
    </row>
    <row r="10697" spans="11:15">
      <c r="K10697" s="153" t="s">
        <v>1674</v>
      </c>
      <c r="O10697" s="153" t="s">
        <v>1893</v>
      </c>
    </row>
    <row r="10698" spans="11:15">
      <c r="K10698" s="153" t="s">
        <v>1674</v>
      </c>
      <c r="O10698" s="153" t="s">
        <v>1894</v>
      </c>
    </row>
    <row r="10699" spans="11:15">
      <c r="K10699" s="153" t="s">
        <v>1578</v>
      </c>
      <c r="O10699" s="153" t="s">
        <v>1895</v>
      </c>
    </row>
    <row r="10700" spans="11:15">
      <c r="K10700" s="153" t="s">
        <v>1578</v>
      </c>
      <c r="O10700" s="153" t="s">
        <v>1896</v>
      </c>
    </row>
    <row r="10701" spans="11:15">
      <c r="K10701" s="153" t="s">
        <v>1674</v>
      </c>
      <c r="O10701" s="153" t="s">
        <v>1352</v>
      </c>
    </row>
    <row r="10702" spans="11:15">
      <c r="K10702" s="153" t="s">
        <v>1674</v>
      </c>
      <c r="O10702" s="153" t="s">
        <v>1354</v>
      </c>
    </row>
    <row r="10703" spans="11:15">
      <c r="K10703" s="153" t="s">
        <v>1674</v>
      </c>
      <c r="O10703" s="153" t="s">
        <v>1897</v>
      </c>
    </row>
    <row r="10704" spans="11:15">
      <c r="K10704" s="153" t="s">
        <v>1580</v>
      </c>
      <c r="O10704" s="153" t="s">
        <v>1898</v>
      </c>
    </row>
    <row r="10705" spans="11:15">
      <c r="K10705" s="153" t="s">
        <v>1674</v>
      </c>
      <c r="O10705" s="153" t="s">
        <v>1358</v>
      </c>
    </row>
    <row r="10706" spans="11:15">
      <c r="K10706" s="153" t="s">
        <v>1674</v>
      </c>
      <c r="O10706" s="153" t="s">
        <v>1360</v>
      </c>
    </row>
    <row r="10707" spans="11:15">
      <c r="K10707" s="153" t="s">
        <v>1674</v>
      </c>
      <c r="O10707" s="153" t="s">
        <v>1899</v>
      </c>
    </row>
    <row r="10708" spans="11:15">
      <c r="K10708" s="153" t="s">
        <v>1674</v>
      </c>
      <c r="O10708" s="153" t="s">
        <v>1900</v>
      </c>
    </row>
    <row r="10709" spans="11:15">
      <c r="K10709" s="153" t="s">
        <v>1674</v>
      </c>
      <c r="O10709" s="153" t="s">
        <v>1901</v>
      </c>
    </row>
    <row r="10710" spans="11:15">
      <c r="K10710" s="153" t="s">
        <v>1674</v>
      </c>
      <c r="O10710" s="153" t="s">
        <v>1902</v>
      </c>
    </row>
    <row r="10711" spans="11:15">
      <c r="K10711" s="153" t="s">
        <v>1674</v>
      </c>
      <c r="O10711" s="153" t="s">
        <v>1903</v>
      </c>
    </row>
    <row r="10712" spans="11:15">
      <c r="K10712" s="153" t="s">
        <v>1674</v>
      </c>
      <c r="O10712" s="153" t="s">
        <v>1904</v>
      </c>
    </row>
    <row r="10713" spans="11:15">
      <c r="K10713" s="153" t="s">
        <v>1674</v>
      </c>
      <c r="O10713" s="153" t="s">
        <v>1374</v>
      </c>
    </row>
    <row r="10714" spans="11:15">
      <c r="K10714" s="153" t="s">
        <v>1674</v>
      </c>
      <c r="O10714" s="153" t="s">
        <v>1905</v>
      </c>
    </row>
    <row r="10715" spans="11:15">
      <c r="K10715" s="153" t="s">
        <v>1674</v>
      </c>
      <c r="O10715" s="153" t="s">
        <v>1906</v>
      </c>
    </row>
    <row r="10716" spans="11:15">
      <c r="K10716" s="153" t="s">
        <v>1674</v>
      </c>
      <c r="O10716" s="153" t="s">
        <v>1907</v>
      </c>
    </row>
    <row r="10717" spans="11:15">
      <c r="K10717" s="153" t="s">
        <v>1578</v>
      </c>
      <c r="O10717" s="153" t="s">
        <v>1908</v>
      </c>
    </row>
    <row r="10718" spans="11:15">
      <c r="K10718" s="153" t="s">
        <v>1674</v>
      </c>
      <c r="O10718" s="153" t="s">
        <v>1909</v>
      </c>
    </row>
    <row r="10719" spans="11:15">
      <c r="K10719" s="153" t="s">
        <v>1674</v>
      </c>
      <c r="O10719" s="153" t="s">
        <v>1393</v>
      </c>
    </row>
    <row r="10720" spans="11:15">
      <c r="K10720" s="153" t="s">
        <v>1674</v>
      </c>
      <c r="O10720" s="153" t="s">
        <v>1397</v>
      </c>
    </row>
    <row r="10721" spans="11:15">
      <c r="K10721" s="153" t="s">
        <v>1674</v>
      </c>
      <c r="O10721" s="153" t="s">
        <v>1910</v>
      </c>
    </row>
    <row r="10722" spans="11:15">
      <c r="K10722" s="153" t="s">
        <v>1580</v>
      </c>
      <c r="O10722" s="153" t="s">
        <v>1911</v>
      </c>
    </row>
    <row r="10723" spans="11:15">
      <c r="K10723" s="153" t="s">
        <v>1674</v>
      </c>
      <c r="O10723" s="153" t="s">
        <v>1407</v>
      </c>
    </row>
    <row r="10724" spans="11:15">
      <c r="K10724" s="153" t="s">
        <v>1674</v>
      </c>
      <c r="O10724" s="153" t="s">
        <v>1409</v>
      </c>
    </row>
    <row r="10725" spans="11:15">
      <c r="K10725" s="153" t="s">
        <v>1674</v>
      </c>
      <c r="O10725" s="153" t="s">
        <v>1912</v>
      </c>
    </row>
    <row r="10726" spans="11:15">
      <c r="K10726" s="153" t="s">
        <v>1674</v>
      </c>
      <c r="O10726" s="153" t="s">
        <v>1913</v>
      </c>
    </row>
    <row r="10727" spans="11:15">
      <c r="K10727" s="153" t="s">
        <v>1674</v>
      </c>
      <c r="O10727" s="153" t="s">
        <v>1914</v>
      </c>
    </row>
    <row r="10728" spans="11:15">
      <c r="K10728" s="153" t="s">
        <v>1674</v>
      </c>
      <c r="O10728" s="153" t="s">
        <v>1915</v>
      </c>
    </row>
    <row r="10729" spans="11:15">
      <c r="K10729" s="153" t="s">
        <v>1674</v>
      </c>
      <c r="O10729" s="153" t="s">
        <v>1916</v>
      </c>
    </row>
    <row r="10730" spans="11:15">
      <c r="K10730" s="153" t="s">
        <v>1674</v>
      </c>
      <c r="O10730" s="153" t="s">
        <v>1917</v>
      </c>
    </row>
    <row r="10731" spans="11:15">
      <c r="K10731" s="153" t="s">
        <v>1674</v>
      </c>
      <c r="O10731" s="153" t="s">
        <v>1430</v>
      </c>
    </row>
    <row r="10732" spans="11:15">
      <c r="K10732" s="153" t="s">
        <v>1674</v>
      </c>
      <c r="O10732" s="153" t="s">
        <v>1918</v>
      </c>
    </row>
    <row r="10733" spans="11:15">
      <c r="K10733" s="153" t="s">
        <v>1674</v>
      </c>
      <c r="O10733" s="153" t="s">
        <v>1919</v>
      </c>
    </row>
    <row r="10734" spans="11:15">
      <c r="K10734" s="153" t="s">
        <v>1674</v>
      </c>
      <c r="O10734" s="153" t="s">
        <v>1920</v>
      </c>
    </row>
    <row r="10735" spans="11:15">
      <c r="K10735" s="153" t="s">
        <v>1578</v>
      </c>
      <c r="O10735" s="153" t="s">
        <v>1921</v>
      </c>
    </row>
    <row r="10736" spans="11:15">
      <c r="K10736" s="153" t="s">
        <v>1578</v>
      </c>
      <c r="O10736" s="153" t="s">
        <v>1922</v>
      </c>
    </row>
    <row r="10737" spans="11:15">
      <c r="K10737" s="153" t="s">
        <v>1674</v>
      </c>
      <c r="O10737" s="153" t="s">
        <v>71</v>
      </c>
    </row>
    <row r="10738" spans="11:15">
      <c r="K10738" s="153" t="s">
        <v>1674</v>
      </c>
      <c r="O10738" s="153" t="s">
        <v>75</v>
      </c>
    </row>
    <row r="10739" spans="11:15">
      <c r="K10739" s="153" t="s">
        <v>1674</v>
      </c>
      <c r="O10739" s="153" t="s">
        <v>1923</v>
      </c>
    </row>
    <row r="10740" spans="11:15">
      <c r="K10740" s="153" t="s">
        <v>1580</v>
      </c>
      <c r="O10740" s="153" t="s">
        <v>1924</v>
      </c>
    </row>
    <row r="10741" spans="11:15">
      <c r="K10741" s="153" t="s">
        <v>1674</v>
      </c>
      <c r="O10741" s="153" t="s">
        <v>84</v>
      </c>
    </row>
    <row r="10742" spans="11:15">
      <c r="K10742" s="153" t="s">
        <v>1674</v>
      </c>
      <c r="O10742" s="153" t="s">
        <v>86</v>
      </c>
    </row>
    <row r="10743" spans="11:15">
      <c r="K10743" s="153" t="s">
        <v>1674</v>
      </c>
      <c r="O10743" s="153" t="s">
        <v>1925</v>
      </c>
    </row>
    <row r="10744" spans="11:15">
      <c r="K10744" s="153" t="s">
        <v>1674</v>
      </c>
      <c r="O10744" s="153" t="s">
        <v>1926</v>
      </c>
    </row>
    <row r="10745" spans="11:15">
      <c r="K10745" s="153" t="s">
        <v>1674</v>
      </c>
      <c r="O10745" s="153" t="s">
        <v>1927</v>
      </c>
    </row>
    <row r="10746" spans="11:15">
      <c r="K10746" s="153" t="s">
        <v>1674</v>
      </c>
      <c r="O10746" s="153" t="s">
        <v>1928</v>
      </c>
    </row>
    <row r="10747" spans="11:15">
      <c r="K10747" s="153" t="s">
        <v>1674</v>
      </c>
      <c r="O10747" s="153" t="s">
        <v>1929</v>
      </c>
    </row>
    <row r="10748" spans="11:15">
      <c r="K10748" s="153" t="s">
        <v>1674</v>
      </c>
      <c r="O10748" s="153" t="s">
        <v>1930</v>
      </c>
    </row>
    <row r="10749" spans="11:15">
      <c r="K10749" s="153" t="s">
        <v>1580</v>
      </c>
      <c r="O10749" s="153" t="s">
        <v>1931</v>
      </c>
    </row>
    <row r="10750" spans="11:15">
      <c r="K10750" s="153" t="s">
        <v>1674</v>
      </c>
      <c r="O10750" s="153" t="s">
        <v>1932</v>
      </c>
    </row>
    <row r="10751" spans="11:15">
      <c r="K10751" s="153" t="s">
        <v>1674</v>
      </c>
      <c r="O10751" s="153" t="s">
        <v>1933</v>
      </c>
    </row>
    <row r="10752" spans="11:15">
      <c r="K10752" s="153" t="s">
        <v>1674</v>
      </c>
      <c r="O10752" s="153" t="s">
        <v>1934</v>
      </c>
    </row>
    <row r="10753" spans="11:15">
      <c r="K10753" s="153" t="s">
        <v>1674</v>
      </c>
      <c r="O10753" s="153" t="s">
        <v>1935</v>
      </c>
    </row>
    <row r="10754" spans="11:15">
      <c r="K10754" s="153" t="s">
        <v>1674</v>
      </c>
      <c r="O10754" s="153" t="s">
        <v>1936</v>
      </c>
    </row>
    <row r="10755" spans="11:15">
      <c r="K10755" s="153" t="s">
        <v>1674</v>
      </c>
      <c r="O10755" s="153" t="s">
        <v>128</v>
      </c>
    </row>
    <row r="10756" spans="11:15">
      <c r="K10756" s="153" t="s">
        <v>1674</v>
      </c>
      <c r="O10756" s="153" t="s">
        <v>132</v>
      </c>
    </row>
    <row r="10757" spans="11:15">
      <c r="K10757" s="153" t="s">
        <v>1674</v>
      </c>
      <c r="O10757" s="153" t="s">
        <v>1937</v>
      </c>
    </row>
    <row r="10758" spans="11:15">
      <c r="K10758" s="153" t="s">
        <v>1580</v>
      </c>
      <c r="O10758" s="153" t="s">
        <v>1938</v>
      </c>
    </row>
    <row r="10759" spans="11:15">
      <c r="K10759" s="153" t="s">
        <v>1674</v>
      </c>
      <c r="O10759" s="153" t="s">
        <v>1939</v>
      </c>
    </row>
    <row r="10760" spans="11:15">
      <c r="K10760" s="153" t="s">
        <v>1674</v>
      </c>
      <c r="O10760" s="153" t="s">
        <v>148</v>
      </c>
    </row>
    <row r="10761" spans="11:15">
      <c r="K10761" s="153" t="s">
        <v>1674</v>
      </c>
      <c r="O10761" s="153" t="s">
        <v>150</v>
      </c>
    </row>
    <row r="10762" spans="11:15">
      <c r="K10762" s="153" t="s">
        <v>1674</v>
      </c>
      <c r="O10762" s="153" t="s">
        <v>154</v>
      </c>
    </row>
    <row r="10763" spans="11:15">
      <c r="K10763" s="153" t="s">
        <v>1674</v>
      </c>
      <c r="O10763" s="153" t="s">
        <v>1940</v>
      </c>
    </row>
    <row r="10764" spans="11:15">
      <c r="K10764" s="153" t="s">
        <v>1674</v>
      </c>
      <c r="O10764" s="153" t="s">
        <v>1941</v>
      </c>
    </row>
    <row r="10765" spans="11:15">
      <c r="K10765" s="153" t="s">
        <v>1674</v>
      </c>
      <c r="O10765" s="153" t="s">
        <v>1942</v>
      </c>
    </row>
    <row r="10766" spans="11:15">
      <c r="K10766" s="153" t="s">
        <v>1674</v>
      </c>
      <c r="O10766" s="153" t="s">
        <v>1943</v>
      </c>
    </row>
    <row r="10767" spans="11:15">
      <c r="K10767" s="153" t="s">
        <v>1674</v>
      </c>
      <c r="O10767" s="153" t="s">
        <v>1944</v>
      </c>
    </row>
    <row r="10768" spans="11:15">
      <c r="K10768" s="153" t="s">
        <v>1674</v>
      </c>
      <c r="O10768" s="153" t="s">
        <v>1945</v>
      </c>
    </row>
    <row r="10769" spans="11:15">
      <c r="K10769" s="153" t="s">
        <v>1580</v>
      </c>
      <c r="O10769" s="153" t="s">
        <v>1946</v>
      </c>
    </row>
    <row r="10770" spans="11:15">
      <c r="K10770" s="153" t="s">
        <v>1674</v>
      </c>
      <c r="O10770" s="153" t="s">
        <v>1947</v>
      </c>
    </row>
    <row r="10771" spans="11:15">
      <c r="K10771" s="153" t="s">
        <v>1674</v>
      </c>
      <c r="O10771" s="153" t="s">
        <v>1948</v>
      </c>
    </row>
    <row r="10772" spans="11:15">
      <c r="K10772" s="153" t="s">
        <v>1674</v>
      </c>
      <c r="O10772" s="153" t="s">
        <v>1949</v>
      </c>
    </row>
    <row r="10773" spans="11:15">
      <c r="K10773" s="153" t="s">
        <v>1674</v>
      </c>
      <c r="O10773" s="153" t="s">
        <v>1950</v>
      </c>
    </row>
    <row r="10774" spans="11:15">
      <c r="K10774" s="153" t="s">
        <v>1674</v>
      </c>
      <c r="O10774" s="153" t="s">
        <v>1951</v>
      </c>
    </row>
    <row r="10775" spans="11:15">
      <c r="K10775" s="153" t="s">
        <v>1674</v>
      </c>
      <c r="O10775" s="153" t="s">
        <v>193</v>
      </c>
    </row>
    <row r="10776" spans="11:15">
      <c r="K10776" s="153" t="s">
        <v>1674</v>
      </c>
      <c r="O10776" s="153" t="s">
        <v>196</v>
      </c>
    </row>
    <row r="10777" spans="11:15">
      <c r="K10777" s="153" t="s">
        <v>1674</v>
      </c>
      <c r="O10777" s="153" t="s">
        <v>1952</v>
      </c>
    </row>
    <row r="10778" spans="11:15">
      <c r="K10778" s="153" t="s">
        <v>1580</v>
      </c>
      <c r="O10778" s="153" t="s">
        <v>1953</v>
      </c>
    </row>
    <row r="10779" spans="11:15">
      <c r="K10779" s="153" t="s">
        <v>1674</v>
      </c>
      <c r="O10779" s="153" t="s">
        <v>1954</v>
      </c>
    </row>
    <row r="10780" spans="11:15">
      <c r="K10780" s="153" t="s">
        <v>1674</v>
      </c>
      <c r="O10780" s="153" t="s">
        <v>207</v>
      </c>
    </row>
    <row r="10781" spans="11:15">
      <c r="K10781" s="153" t="s">
        <v>1674</v>
      </c>
      <c r="O10781" s="153" t="s">
        <v>209</v>
      </c>
    </row>
    <row r="10782" spans="11:15">
      <c r="K10782" s="153" t="s">
        <v>1674</v>
      </c>
      <c r="O10782" s="153" t="s">
        <v>212</v>
      </c>
    </row>
    <row r="10783" spans="11:15">
      <c r="K10783" s="153" t="s">
        <v>1674</v>
      </c>
      <c r="O10783" s="153" t="s">
        <v>1955</v>
      </c>
    </row>
    <row r="10784" spans="11:15">
      <c r="K10784" s="153" t="s">
        <v>1674</v>
      </c>
      <c r="O10784" s="153" t="s">
        <v>1956</v>
      </c>
    </row>
    <row r="10785" spans="11:15">
      <c r="K10785" s="153" t="s">
        <v>1674</v>
      </c>
      <c r="O10785" s="153" t="s">
        <v>1957</v>
      </c>
    </row>
    <row r="10786" spans="11:15">
      <c r="K10786" s="153" t="s">
        <v>1674</v>
      </c>
      <c r="O10786" s="153" t="s">
        <v>1958</v>
      </c>
    </row>
    <row r="10787" spans="11:15">
      <c r="K10787" s="153" t="s">
        <v>1674</v>
      </c>
      <c r="O10787" s="153" t="s">
        <v>1959</v>
      </c>
    </row>
    <row r="10788" spans="11:15">
      <c r="K10788" s="153" t="s">
        <v>1674</v>
      </c>
      <c r="O10788" s="153" t="s">
        <v>1960</v>
      </c>
    </row>
    <row r="10789" spans="11:15">
      <c r="K10789" s="153" t="s">
        <v>1580</v>
      </c>
      <c r="O10789" s="153" t="s">
        <v>1961</v>
      </c>
    </row>
    <row r="10790" spans="11:15">
      <c r="K10790" s="153" t="s">
        <v>1674</v>
      </c>
      <c r="O10790" s="153" t="s">
        <v>1962</v>
      </c>
    </row>
    <row r="10791" spans="11:15">
      <c r="K10791" s="153" t="s">
        <v>1674</v>
      </c>
      <c r="O10791" s="153" t="s">
        <v>1963</v>
      </c>
    </row>
    <row r="10792" spans="11:15">
      <c r="K10792" s="153" t="s">
        <v>1674</v>
      </c>
      <c r="O10792" s="153" t="s">
        <v>1964</v>
      </c>
    </row>
    <row r="10793" spans="11:15">
      <c r="K10793" s="153" t="s">
        <v>1674</v>
      </c>
      <c r="O10793" s="153" t="s">
        <v>1965</v>
      </c>
    </row>
    <row r="10794" spans="11:15">
      <c r="K10794" s="153" t="s">
        <v>1674</v>
      </c>
      <c r="O10794" s="153" t="s">
        <v>1966</v>
      </c>
    </row>
    <row r="10795" spans="11:15">
      <c r="K10795" s="153" t="s">
        <v>1674</v>
      </c>
      <c r="O10795" s="153" t="s">
        <v>254</v>
      </c>
    </row>
    <row r="10796" spans="11:15">
      <c r="K10796" s="153" t="s">
        <v>1674</v>
      </c>
      <c r="O10796" s="153" t="s">
        <v>258</v>
      </c>
    </row>
    <row r="10797" spans="11:15">
      <c r="K10797" s="153" t="s">
        <v>1674</v>
      </c>
      <c r="O10797" s="153" t="s">
        <v>1967</v>
      </c>
    </row>
    <row r="10798" spans="11:15">
      <c r="K10798" s="153" t="s">
        <v>1580</v>
      </c>
      <c r="O10798" s="153" t="s">
        <v>1968</v>
      </c>
    </row>
    <row r="10799" spans="11:15">
      <c r="K10799" s="153" t="s">
        <v>1674</v>
      </c>
      <c r="O10799" s="153" t="s">
        <v>1969</v>
      </c>
    </row>
    <row r="10800" spans="11:15">
      <c r="K10800" s="153" t="s">
        <v>1674</v>
      </c>
      <c r="O10800" s="153" t="s">
        <v>273</v>
      </c>
    </row>
    <row r="10801" spans="11:15">
      <c r="K10801" s="153" t="s">
        <v>1674</v>
      </c>
      <c r="O10801" s="153" t="s">
        <v>276</v>
      </c>
    </row>
    <row r="10802" spans="11:15">
      <c r="K10802" s="153" t="s">
        <v>1674</v>
      </c>
      <c r="O10802" s="153" t="s">
        <v>280</v>
      </c>
    </row>
    <row r="10803" spans="11:15">
      <c r="K10803" s="153" t="s">
        <v>1674</v>
      </c>
      <c r="O10803" s="153" t="s">
        <v>1970</v>
      </c>
    </row>
    <row r="10804" spans="11:15">
      <c r="K10804" s="153" t="s">
        <v>1674</v>
      </c>
      <c r="O10804" s="153" t="s">
        <v>1971</v>
      </c>
    </row>
    <row r="10805" spans="11:15">
      <c r="K10805" s="153" t="s">
        <v>1674</v>
      </c>
      <c r="O10805" s="153" t="s">
        <v>1972</v>
      </c>
    </row>
    <row r="10806" spans="11:15">
      <c r="K10806" s="153" t="s">
        <v>1674</v>
      </c>
      <c r="O10806" s="153" t="s">
        <v>1973</v>
      </c>
    </row>
    <row r="10807" spans="11:15">
      <c r="K10807" s="153" t="s">
        <v>1674</v>
      </c>
      <c r="O10807" s="153" t="s">
        <v>1974</v>
      </c>
    </row>
    <row r="10808" spans="11:15">
      <c r="K10808" s="153" t="s">
        <v>1674</v>
      </c>
      <c r="O10808" s="153" t="s">
        <v>1975</v>
      </c>
    </row>
    <row r="10809" spans="11:15">
      <c r="K10809" s="153" t="s">
        <v>1674</v>
      </c>
      <c r="O10809" s="153" t="s">
        <v>1976</v>
      </c>
    </row>
    <row r="10810" spans="11:15">
      <c r="K10810" s="153" t="s">
        <v>1674</v>
      </c>
      <c r="O10810" s="153" t="s">
        <v>1977</v>
      </c>
    </row>
    <row r="10811" spans="11:15">
      <c r="K10811" s="153" t="s">
        <v>1674</v>
      </c>
      <c r="O10811" s="153" t="s">
        <v>1978</v>
      </c>
    </row>
    <row r="10812" spans="11:15">
      <c r="K10812" s="153" t="s">
        <v>1674</v>
      </c>
      <c r="O10812" s="153" t="s">
        <v>1979</v>
      </c>
    </row>
    <row r="10813" spans="11:15">
      <c r="K10813" s="153" t="s">
        <v>1674</v>
      </c>
      <c r="O10813" s="153" t="s">
        <v>1980</v>
      </c>
    </row>
    <row r="10814" spans="11:15">
      <c r="K10814" s="153" t="s">
        <v>1674</v>
      </c>
      <c r="O10814" s="153" t="s">
        <v>1981</v>
      </c>
    </row>
    <row r="10815" spans="11:15">
      <c r="K10815" s="153" t="s">
        <v>1674</v>
      </c>
      <c r="O10815" s="153" t="s">
        <v>1982</v>
      </c>
    </row>
    <row r="10816" spans="11:15">
      <c r="K10816" s="153" t="s">
        <v>1674</v>
      </c>
      <c r="O10816" s="153" t="s">
        <v>1983</v>
      </c>
    </row>
    <row r="10817" spans="11:15">
      <c r="K10817" s="153" t="s">
        <v>1674</v>
      </c>
      <c r="O10817" s="153" t="s">
        <v>333</v>
      </c>
    </row>
    <row r="10818" spans="11:15">
      <c r="K10818" s="153" t="s">
        <v>1674</v>
      </c>
      <c r="O10818" s="153" t="s">
        <v>337</v>
      </c>
    </row>
    <row r="10819" spans="11:15">
      <c r="K10819" s="153" t="s">
        <v>1674</v>
      </c>
      <c r="O10819" s="153" t="s">
        <v>1984</v>
      </c>
    </row>
    <row r="10820" spans="11:15">
      <c r="K10820" s="153" t="s">
        <v>1674</v>
      </c>
      <c r="O10820" s="153" t="s">
        <v>1985</v>
      </c>
    </row>
    <row r="10821" spans="11:15">
      <c r="K10821" s="153" t="s">
        <v>1674</v>
      </c>
      <c r="O10821" s="153" t="s">
        <v>1986</v>
      </c>
    </row>
    <row r="10822" spans="11:15">
      <c r="K10822" s="153" t="s">
        <v>1674</v>
      </c>
      <c r="O10822" s="153" t="s">
        <v>351</v>
      </c>
    </row>
    <row r="10823" spans="11:15">
      <c r="K10823" s="153" t="s">
        <v>1674</v>
      </c>
      <c r="O10823" s="153" t="s">
        <v>354</v>
      </c>
    </row>
    <row r="10824" spans="11:15">
      <c r="K10824" s="153" t="s">
        <v>1674</v>
      </c>
      <c r="O10824" s="153" t="s">
        <v>358</v>
      </c>
    </row>
    <row r="10825" spans="11:15">
      <c r="K10825" s="153" t="s">
        <v>1674</v>
      </c>
      <c r="O10825" s="153" t="s">
        <v>1987</v>
      </c>
    </row>
    <row r="10826" spans="11:15">
      <c r="K10826" s="153" t="s">
        <v>1674</v>
      </c>
      <c r="O10826" s="153" t="s">
        <v>1988</v>
      </c>
    </row>
    <row r="10827" spans="11:15">
      <c r="K10827" s="153" t="s">
        <v>1674</v>
      </c>
      <c r="O10827" s="153" t="s">
        <v>1989</v>
      </c>
    </row>
    <row r="10828" spans="11:15">
      <c r="K10828" s="153" t="s">
        <v>1674</v>
      </c>
      <c r="O10828" s="153" t="s">
        <v>1990</v>
      </c>
    </row>
    <row r="10829" spans="11:15">
      <c r="K10829" s="153" t="s">
        <v>1674</v>
      </c>
      <c r="O10829" s="153" t="s">
        <v>375</v>
      </c>
    </row>
    <row r="10830" spans="11:15">
      <c r="K10830" s="153" t="s">
        <v>1674</v>
      </c>
      <c r="O10830" s="153" t="s">
        <v>378</v>
      </c>
    </row>
    <row r="10831" spans="11:15">
      <c r="K10831" s="153" t="s">
        <v>1674</v>
      </c>
      <c r="O10831" s="153" t="s">
        <v>381</v>
      </c>
    </row>
    <row r="10832" spans="11:15">
      <c r="K10832" s="153" t="s">
        <v>1674</v>
      </c>
      <c r="O10832" s="153" t="s">
        <v>384</v>
      </c>
    </row>
    <row r="10833" spans="11:15">
      <c r="K10833" s="153" t="s">
        <v>1674</v>
      </c>
      <c r="O10833" s="153" t="s">
        <v>385</v>
      </c>
    </row>
    <row r="10834" spans="11:15">
      <c r="K10834" s="153" t="s">
        <v>1674</v>
      </c>
      <c r="O10834" s="153" t="s">
        <v>388</v>
      </c>
    </row>
    <row r="10835" spans="11:15">
      <c r="K10835" s="153" t="s">
        <v>1674</v>
      </c>
      <c r="O10835" s="153" t="s">
        <v>391</v>
      </c>
    </row>
    <row r="10836" spans="11:15">
      <c r="K10836" s="153" t="s">
        <v>1674</v>
      </c>
      <c r="O10836" s="153" t="s">
        <v>394</v>
      </c>
    </row>
    <row r="10837" spans="11:15">
      <c r="K10837" s="153" t="s">
        <v>1674</v>
      </c>
      <c r="O10837" s="153" t="s">
        <v>397</v>
      </c>
    </row>
    <row r="10838" spans="11:15">
      <c r="K10838" s="153" t="s">
        <v>1674</v>
      </c>
      <c r="O10838" s="153" t="s">
        <v>400</v>
      </c>
    </row>
    <row r="10839" spans="11:15">
      <c r="K10839" s="153" t="s">
        <v>1674</v>
      </c>
      <c r="O10839" s="153" t="s">
        <v>403</v>
      </c>
    </row>
    <row r="10840" spans="11:15">
      <c r="K10840" s="153" t="s">
        <v>1674</v>
      </c>
      <c r="O10840" s="153" t="s">
        <v>404</v>
      </c>
    </row>
    <row r="10841" spans="11:15">
      <c r="K10841" s="153" t="s">
        <v>1674</v>
      </c>
      <c r="O10841" s="153" t="s">
        <v>407</v>
      </c>
    </row>
    <row r="10842" spans="11:15">
      <c r="K10842" s="153" t="s">
        <v>1674</v>
      </c>
      <c r="O10842" s="153" t="s">
        <v>409</v>
      </c>
    </row>
    <row r="10843" spans="11:15">
      <c r="K10843" s="153" t="s">
        <v>1674</v>
      </c>
      <c r="O10843" s="153" t="s">
        <v>412</v>
      </c>
    </row>
    <row r="10844" spans="11:15">
      <c r="K10844" s="153" t="s">
        <v>1674</v>
      </c>
      <c r="O10844" s="153" t="s">
        <v>413</v>
      </c>
    </row>
    <row r="10845" spans="11:15">
      <c r="K10845" s="153" t="s">
        <v>1674</v>
      </c>
      <c r="O10845" s="153" t="s">
        <v>416</v>
      </c>
    </row>
    <row r="10846" spans="11:15">
      <c r="K10846" s="153" t="s">
        <v>1674</v>
      </c>
      <c r="O10846" s="153" t="s">
        <v>419</v>
      </c>
    </row>
    <row r="10847" spans="11:15">
      <c r="K10847" s="153" t="s">
        <v>1674</v>
      </c>
      <c r="O10847" s="153" t="s">
        <v>422</v>
      </c>
    </row>
    <row r="10848" spans="11:15">
      <c r="K10848" s="153" t="s">
        <v>1674</v>
      </c>
      <c r="O10848" s="153" t="s">
        <v>425</v>
      </c>
    </row>
    <row r="10849" spans="11:15">
      <c r="K10849" s="153" t="s">
        <v>1674</v>
      </c>
      <c r="O10849" s="153" t="s">
        <v>428</v>
      </c>
    </row>
    <row r="10850" spans="11:15">
      <c r="K10850" s="153" t="s">
        <v>1674</v>
      </c>
      <c r="O10850" s="153" t="s">
        <v>431</v>
      </c>
    </row>
    <row r="10851" spans="11:15">
      <c r="K10851" s="153" t="s">
        <v>1674</v>
      </c>
      <c r="O10851" s="153" t="s">
        <v>432</v>
      </c>
    </row>
    <row r="10852" spans="11:15">
      <c r="K10852" s="153" t="s">
        <v>1674</v>
      </c>
      <c r="O10852" s="153" t="s">
        <v>435</v>
      </c>
    </row>
    <row r="10853" spans="11:15">
      <c r="K10853" s="153" t="s">
        <v>1674</v>
      </c>
      <c r="O10853" s="153" t="s">
        <v>438</v>
      </c>
    </row>
    <row r="10854" spans="11:15">
      <c r="K10854" s="153" t="s">
        <v>1674</v>
      </c>
      <c r="O10854" s="153" t="s">
        <v>441</v>
      </c>
    </row>
    <row r="10855" spans="11:15">
      <c r="K10855" s="153" t="s">
        <v>1674</v>
      </c>
      <c r="O10855" s="153" t="s">
        <v>444</v>
      </c>
    </row>
    <row r="10856" spans="11:15">
      <c r="K10856" s="153" t="s">
        <v>1674</v>
      </c>
      <c r="O10856" s="153" t="s">
        <v>447</v>
      </c>
    </row>
    <row r="10857" spans="11:15">
      <c r="K10857" s="153" t="s">
        <v>1674</v>
      </c>
      <c r="O10857" s="153" t="s">
        <v>450</v>
      </c>
    </row>
    <row r="10858" spans="11:15">
      <c r="K10858" s="153" t="s">
        <v>1674</v>
      </c>
      <c r="O10858" s="153" t="s">
        <v>451</v>
      </c>
    </row>
    <row r="10859" spans="11:15">
      <c r="K10859" s="153" t="s">
        <v>1674</v>
      </c>
      <c r="O10859" s="153" t="s">
        <v>454</v>
      </c>
    </row>
    <row r="10860" spans="11:15">
      <c r="K10860" s="153" t="s">
        <v>1674</v>
      </c>
      <c r="O10860" s="153" t="s">
        <v>457</v>
      </c>
    </row>
    <row r="10861" spans="11:15">
      <c r="K10861" s="153" t="s">
        <v>1674</v>
      </c>
      <c r="O10861" s="153" t="s">
        <v>460</v>
      </c>
    </row>
    <row r="10862" spans="11:15">
      <c r="K10862" s="153" t="s">
        <v>1674</v>
      </c>
      <c r="O10862" s="153" t="s">
        <v>461</v>
      </c>
    </row>
    <row r="10863" spans="11:15">
      <c r="K10863" s="153" t="s">
        <v>1674</v>
      </c>
      <c r="O10863" s="153" t="s">
        <v>464</v>
      </c>
    </row>
    <row r="10864" spans="11:15">
      <c r="K10864" s="153" t="s">
        <v>1674</v>
      </c>
      <c r="O10864" s="153" t="s">
        <v>467</v>
      </c>
    </row>
    <row r="10865" spans="11:15">
      <c r="K10865" s="153" t="s">
        <v>1674</v>
      </c>
      <c r="O10865" s="153" t="s">
        <v>469</v>
      </c>
    </row>
    <row r="10866" spans="11:15">
      <c r="K10866" s="153" t="s">
        <v>1674</v>
      </c>
      <c r="O10866" s="153" t="s">
        <v>471</v>
      </c>
    </row>
    <row r="10867" spans="11:15">
      <c r="K10867" s="153" t="s">
        <v>1674</v>
      </c>
      <c r="O10867" s="153" t="s">
        <v>1285</v>
      </c>
    </row>
    <row r="10868" spans="11:15">
      <c r="K10868" s="153" t="s">
        <v>1674</v>
      </c>
      <c r="O10868" s="153" t="s">
        <v>474</v>
      </c>
    </row>
    <row r="10869" spans="11:15">
      <c r="K10869" s="153" t="s">
        <v>1674</v>
      </c>
      <c r="O10869" s="153" t="s">
        <v>475</v>
      </c>
    </row>
    <row r="10870" spans="11:15">
      <c r="K10870" s="153" t="s">
        <v>1674</v>
      </c>
      <c r="O10870" s="153" t="s">
        <v>477</v>
      </c>
    </row>
    <row r="10871" spans="11:15">
      <c r="K10871" s="153" t="s">
        <v>1674</v>
      </c>
      <c r="O10871" s="153" t="s">
        <v>479</v>
      </c>
    </row>
    <row r="10872" spans="11:15">
      <c r="K10872" s="153" t="s">
        <v>1674</v>
      </c>
      <c r="O10872" s="153" t="s">
        <v>481</v>
      </c>
    </row>
    <row r="10873" spans="11:15">
      <c r="K10873" s="153" t="s">
        <v>1674</v>
      </c>
      <c r="O10873" s="153" t="s">
        <v>483</v>
      </c>
    </row>
    <row r="10874" spans="11:15">
      <c r="K10874" s="153" t="s">
        <v>1674</v>
      </c>
      <c r="O10874" s="153" t="s">
        <v>485</v>
      </c>
    </row>
    <row r="10875" spans="11:15">
      <c r="K10875" s="153" t="s">
        <v>1674</v>
      </c>
      <c r="O10875" s="153" t="s">
        <v>487</v>
      </c>
    </row>
    <row r="10876" spans="11:15">
      <c r="K10876" s="153" t="s">
        <v>1674</v>
      </c>
      <c r="O10876" s="153" t="s">
        <v>488</v>
      </c>
    </row>
    <row r="10877" spans="11:15">
      <c r="K10877" s="153" t="s">
        <v>1674</v>
      </c>
      <c r="O10877" s="153" t="s">
        <v>490</v>
      </c>
    </row>
    <row r="10878" spans="11:15">
      <c r="K10878" s="153" t="s">
        <v>1674</v>
      </c>
      <c r="O10878" s="153" t="s">
        <v>492</v>
      </c>
    </row>
    <row r="10879" spans="11:15">
      <c r="K10879" s="153" t="s">
        <v>1674</v>
      </c>
      <c r="O10879" s="153" t="s">
        <v>494</v>
      </c>
    </row>
    <row r="10880" spans="11:15">
      <c r="K10880" s="153" t="s">
        <v>1674</v>
      </c>
      <c r="O10880" s="153" t="s">
        <v>495</v>
      </c>
    </row>
    <row r="10881" spans="11:15">
      <c r="K10881" s="153" t="s">
        <v>1674</v>
      </c>
      <c r="O10881" s="153" t="s">
        <v>497</v>
      </c>
    </row>
    <row r="10882" spans="11:15">
      <c r="K10882" s="153" t="s">
        <v>1674</v>
      </c>
      <c r="O10882" s="153" t="s">
        <v>499</v>
      </c>
    </row>
    <row r="10883" spans="11:15">
      <c r="K10883" s="153" t="s">
        <v>1674</v>
      </c>
      <c r="O10883" s="153" t="s">
        <v>502</v>
      </c>
    </row>
    <row r="10884" spans="11:15">
      <c r="K10884" s="153" t="s">
        <v>1674</v>
      </c>
      <c r="O10884" s="153" t="s">
        <v>505</v>
      </c>
    </row>
    <row r="10885" spans="11:15">
      <c r="K10885" s="153" t="s">
        <v>1674</v>
      </c>
      <c r="O10885" s="153" t="s">
        <v>1344</v>
      </c>
    </row>
    <row r="10886" spans="11:15">
      <c r="K10886" s="153" t="s">
        <v>1674</v>
      </c>
      <c r="O10886" s="153" t="s">
        <v>510</v>
      </c>
    </row>
    <row r="10887" spans="11:15">
      <c r="K10887" s="153" t="s">
        <v>1674</v>
      </c>
      <c r="O10887" s="153" t="s">
        <v>511</v>
      </c>
    </row>
    <row r="10888" spans="11:15">
      <c r="K10888" s="153" t="s">
        <v>1674</v>
      </c>
      <c r="O10888" s="153" t="s">
        <v>514</v>
      </c>
    </row>
    <row r="10889" spans="11:15">
      <c r="K10889" s="153" t="s">
        <v>1674</v>
      </c>
      <c r="O10889" s="153" t="s">
        <v>517</v>
      </c>
    </row>
    <row r="10890" spans="11:15">
      <c r="K10890" s="153" t="s">
        <v>1674</v>
      </c>
      <c r="O10890" s="153" t="s">
        <v>520</v>
      </c>
    </row>
    <row r="10891" spans="11:15">
      <c r="K10891" s="153" t="s">
        <v>1674</v>
      </c>
      <c r="O10891" s="153" t="s">
        <v>523</v>
      </c>
    </row>
    <row r="10892" spans="11:15">
      <c r="K10892" s="153" t="s">
        <v>1674</v>
      </c>
      <c r="O10892" s="153" t="s">
        <v>526</v>
      </c>
    </row>
    <row r="10893" spans="11:15">
      <c r="K10893" s="153" t="s">
        <v>1674</v>
      </c>
      <c r="O10893" s="153" t="s">
        <v>529</v>
      </c>
    </row>
    <row r="10894" spans="11:15">
      <c r="K10894" s="153" t="s">
        <v>1674</v>
      </c>
      <c r="O10894" s="153" t="s">
        <v>530</v>
      </c>
    </row>
    <row r="10895" spans="11:15">
      <c r="K10895" s="153" t="s">
        <v>1674</v>
      </c>
      <c r="O10895" s="153" t="s">
        <v>533</v>
      </c>
    </row>
    <row r="10896" spans="11:15">
      <c r="K10896" s="153" t="s">
        <v>1674</v>
      </c>
      <c r="O10896" s="153" t="s">
        <v>534</v>
      </c>
    </row>
    <row r="10897" spans="11:15">
      <c r="K10897" s="153" t="s">
        <v>1674</v>
      </c>
      <c r="O10897" s="153" t="s">
        <v>535</v>
      </c>
    </row>
    <row r="10898" spans="11:15">
      <c r="K10898" s="153" t="s">
        <v>1674</v>
      </c>
      <c r="O10898" s="153" t="s">
        <v>536</v>
      </c>
    </row>
    <row r="10899" spans="11:15">
      <c r="K10899" s="153" t="s">
        <v>1674</v>
      </c>
      <c r="O10899" s="153" t="s">
        <v>539</v>
      </c>
    </row>
    <row r="10900" spans="11:15">
      <c r="K10900" s="153" t="s">
        <v>1674</v>
      </c>
      <c r="O10900" s="153" t="s">
        <v>542</v>
      </c>
    </row>
    <row r="10901" spans="11:15">
      <c r="K10901" s="153" t="s">
        <v>1674</v>
      </c>
      <c r="O10901" s="153" t="s">
        <v>545</v>
      </c>
    </row>
    <row r="10902" spans="11:15">
      <c r="K10902" s="153" t="s">
        <v>1674</v>
      </c>
      <c r="O10902" s="153" t="s">
        <v>548</v>
      </c>
    </row>
    <row r="10903" spans="11:15">
      <c r="K10903" s="153" t="s">
        <v>1674</v>
      </c>
      <c r="O10903" s="153" t="s">
        <v>1374</v>
      </c>
    </row>
    <row r="10904" spans="11:15">
      <c r="K10904" s="153" t="s">
        <v>1674</v>
      </c>
      <c r="O10904" s="153" t="s">
        <v>553</v>
      </c>
    </row>
    <row r="10905" spans="11:15">
      <c r="K10905" s="153" t="s">
        <v>1674</v>
      </c>
      <c r="O10905" s="153" t="s">
        <v>554</v>
      </c>
    </row>
    <row r="10906" spans="11:15">
      <c r="K10906" s="153" t="s">
        <v>1674</v>
      </c>
      <c r="O10906" s="153" t="s">
        <v>557</v>
      </c>
    </row>
    <row r="10907" spans="11:15">
      <c r="K10907" s="153" t="s">
        <v>1674</v>
      </c>
      <c r="O10907" s="153" t="s">
        <v>560</v>
      </c>
    </row>
    <row r="10908" spans="11:15">
      <c r="K10908" s="153" t="s">
        <v>1674</v>
      </c>
      <c r="O10908" s="153" t="s">
        <v>563</v>
      </c>
    </row>
    <row r="10909" spans="11:15">
      <c r="K10909" s="153" t="s">
        <v>1674</v>
      </c>
      <c r="O10909" s="153" t="s">
        <v>566</v>
      </c>
    </row>
    <row r="10910" spans="11:15">
      <c r="K10910" s="153" t="s">
        <v>1674</v>
      </c>
      <c r="O10910" s="153" t="s">
        <v>569</v>
      </c>
    </row>
    <row r="10911" spans="11:15">
      <c r="K10911" s="153" t="s">
        <v>1674</v>
      </c>
      <c r="O10911" s="153" t="s">
        <v>572</v>
      </c>
    </row>
    <row r="10912" spans="11:15">
      <c r="K10912" s="153" t="s">
        <v>1674</v>
      </c>
      <c r="O10912" s="153" t="s">
        <v>573</v>
      </c>
    </row>
    <row r="10913" spans="11:15">
      <c r="K10913" s="153" t="s">
        <v>1674</v>
      </c>
      <c r="O10913" s="153" t="s">
        <v>576</v>
      </c>
    </row>
    <row r="10914" spans="11:15">
      <c r="K10914" s="153" t="s">
        <v>1674</v>
      </c>
      <c r="O10914" s="153" t="s">
        <v>577</v>
      </c>
    </row>
    <row r="10915" spans="11:15">
      <c r="K10915" s="153" t="s">
        <v>1674</v>
      </c>
      <c r="O10915" s="153" t="s">
        <v>578</v>
      </c>
    </row>
    <row r="10916" spans="11:15">
      <c r="K10916" s="153" t="s">
        <v>1674</v>
      </c>
      <c r="O10916" s="153" t="s">
        <v>579</v>
      </c>
    </row>
    <row r="10917" spans="11:15">
      <c r="K10917" s="153" t="s">
        <v>1674</v>
      </c>
      <c r="O10917" s="153" t="s">
        <v>582</v>
      </c>
    </row>
    <row r="10918" spans="11:15">
      <c r="K10918" s="153" t="s">
        <v>1674</v>
      </c>
      <c r="O10918" s="153" t="s">
        <v>585</v>
      </c>
    </row>
    <row r="10919" spans="11:15">
      <c r="K10919" s="153" t="s">
        <v>1674</v>
      </c>
      <c r="O10919" s="153" t="s">
        <v>588</v>
      </c>
    </row>
    <row r="10920" spans="11:15">
      <c r="K10920" s="153" t="s">
        <v>1674</v>
      </c>
      <c r="O10920" s="153" t="s">
        <v>591</v>
      </c>
    </row>
    <row r="10921" spans="11:15">
      <c r="K10921" s="153" t="s">
        <v>1674</v>
      </c>
      <c r="O10921" s="153" t="s">
        <v>1430</v>
      </c>
    </row>
    <row r="10922" spans="11:15">
      <c r="K10922" s="153" t="s">
        <v>1674</v>
      </c>
      <c r="O10922" s="153" t="s">
        <v>596</v>
      </c>
    </row>
    <row r="10923" spans="11:15">
      <c r="K10923" s="153" t="s">
        <v>1674</v>
      </c>
      <c r="O10923" s="153" t="s">
        <v>597</v>
      </c>
    </row>
    <row r="10924" spans="11:15">
      <c r="K10924" s="153" t="s">
        <v>1674</v>
      </c>
      <c r="O10924" s="153" t="s">
        <v>600</v>
      </c>
    </row>
    <row r="10925" spans="11:15">
      <c r="K10925" s="153" t="s">
        <v>1674</v>
      </c>
      <c r="O10925" s="153" t="s">
        <v>603</v>
      </c>
    </row>
    <row r="10926" spans="11:15">
      <c r="K10926" s="153" t="s">
        <v>1674</v>
      </c>
      <c r="O10926" s="153" t="s">
        <v>606</v>
      </c>
    </row>
    <row r="10927" spans="11:15">
      <c r="K10927" s="153" t="s">
        <v>1674</v>
      </c>
      <c r="O10927" s="153" t="s">
        <v>609</v>
      </c>
    </row>
    <row r="10928" spans="11:15">
      <c r="K10928" s="153" t="s">
        <v>1674</v>
      </c>
      <c r="O10928" s="153" t="s">
        <v>612</v>
      </c>
    </row>
    <row r="10929" spans="11:15">
      <c r="K10929" s="153" t="s">
        <v>1674</v>
      </c>
      <c r="O10929" s="153" t="s">
        <v>615</v>
      </c>
    </row>
    <row r="10930" spans="11:15">
      <c r="K10930" s="153" t="s">
        <v>1674</v>
      </c>
      <c r="O10930" s="153" t="s">
        <v>616</v>
      </c>
    </row>
    <row r="10931" spans="11:15">
      <c r="K10931" s="153" t="s">
        <v>1674</v>
      </c>
      <c r="O10931" s="153" t="s">
        <v>619</v>
      </c>
    </row>
    <row r="10932" spans="11:15">
      <c r="K10932" s="153" t="s">
        <v>1674</v>
      </c>
      <c r="O10932" s="153" t="s">
        <v>620</v>
      </c>
    </row>
    <row r="10933" spans="11:15">
      <c r="K10933" s="153" t="s">
        <v>1674</v>
      </c>
      <c r="O10933" s="153" t="s">
        <v>622</v>
      </c>
    </row>
    <row r="10934" spans="11:15">
      <c r="K10934" s="153" t="s">
        <v>1674</v>
      </c>
      <c r="O10934" s="153" t="s">
        <v>623</v>
      </c>
    </row>
    <row r="10935" spans="11:15">
      <c r="K10935" s="153" t="s">
        <v>1674</v>
      </c>
      <c r="O10935" s="153" t="s">
        <v>626</v>
      </c>
    </row>
    <row r="10936" spans="11:15">
      <c r="K10936" s="153" t="s">
        <v>1674</v>
      </c>
      <c r="O10936" s="153" t="s">
        <v>629</v>
      </c>
    </row>
    <row r="10937" spans="11:15">
      <c r="K10937" s="153" t="s">
        <v>1674</v>
      </c>
      <c r="O10937" s="153" t="s">
        <v>632</v>
      </c>
    </row>
    <row r="10938" spans="11:15">
      <c r="K10938" s="153" t="s">
        <v>1674</v>
      </c>
      <c r="O10938" s="153" t="s">
        <v>635</v>
      </c>
    </row>
    <row r="10939" spans="11:15">
      <c r="K10939" s="153" t="s">
        <v>1674</v>
      </c>
      <c r="O10939" s="153" t="s">
        <v>638</v>
      </c>
    </row>
    <row r="10940" spans="11:15">
      <c r="K10940" s="153" t="s">
        <v>1674</v>
      </c>
      <c r="O10940" s="153" t="s">
        <v>641</v>
      </c>
    </row>
    <row r="10941" spans="11:15">
      <c r="K10941" s="153" t="s">
        <v>1674</v>
      </c>
      <c r="O10941" s="153" t="s">
        <v>642</v>
      </c>
    </row>
    <row r="10942" spans="11:15">
      <c r="K10942" s="153" t="s">
        <v>1674</v>
      </c>
      <c r="O10942" s="153" t="s">
        <v>645</v>
      </c>
    </row>
    <row r="10943" spans="11:15">
      <c r="K10943" s="153" t="s">
        <v>1674</v>
      </c>
      <c r="O10943" s="153" t="s">
        <v>648</v>
      </c>
    </row>
    <row r="10944" spans="11:15">
      <c r="K10944" s="153" t="s">
        <v>1674</v>
      </c>
      <c r="O10944" s="153" t="s">
        <v>651</v>
      </c>
    </row>
    <row r="10945" spans="11:15">
      <c r="K10945" s="153" t="s">
        <v>1674</v>
      </c>
      <c r="O10945" s="153" t="s">
        <v>654</v>
      </c>
    </row>
    <row r="10946" spans="11:15">
      <c r="K10946" s="153" t="s">
        <v>1674</v>
      </c>
      <c r="O10946" s="153" t="s">
        <v>657</v>
      </c>
    </row>
    <row r="10947" spans="11:15">
      <c r="K10947" s="153" t="s">
        <v>1674</v>
      </c>
      <c r="O10947" s="153" t="s">
        <v>660</v>
      </c>
    </row>
    <row r="10948" spans="11:15">
      <c r="K10948" s="153" t="s">
        <v>1674</v>
      </c>
      <c r="O10948" s="153" t="s">
        <v>661</v>
      </c>
    </row>
    <row r="10949" spans="11:15">
      <c r="K10949" s="153" t="s">
        <v>1674</v>
      </c>
      <c r="O10949" s="153" t="s">
        <v>664</v>
      </c>
    </row>
    <row r="10950" spans="11:15">
      <c r="K10950" s="153" t="s">
        <v>1674</v>
      </c>
      <c r="O10950" s="153" t="s">
        <v>667</v>
      </c>
    </row>
    <row r="10951" spans="11:15">
      <c r="K10951" s="153" t="s">
        <v>1674</v>
      </c>
      <c r="O10951" s="153" t="s">
        <v>668</v>
      </c>
    </row>
    <row r="10952" spans="11:15">
      <c r="K10952" s="153" t="s">
        <v>1674</v>
      </c>
      <c r="O10952" s="153" t="s">
        <v>671</v>
      </c>
    </row>
    <row r="10953" spans="11:15">
      <c r="K10953" s="153" t="s">
        <v>1674</v>
      </c>
      <c r="O10953" s="153" t="s">
        <v>672</v>
      </c>
    </row>
    <row r="10954" spans="11:15">
      <c r="K10954" s="153" t="s">
        <v>1674</v>
      </c>
      <c r="O10954" s="153" t="s">
        <v>673</v>
      </c>
    </row>
    <row r="10955" spans="11:15">
      <c r="K10955" s="153" t="s">
        <v>1674</v>
      </c>
      <c r="O10955" s="153" t="s">
        <v>676</v>
      </c>
    </row>
    <row r="10956" spans="11:15">
      <c r="K10956" s="153" t="s">
        <v>1674</v>
      </c>
      <c r="O10956" s="153" t="s">
        <v>679</v>
      </c>
    </row>
    <row r="10957" spans="11:15">
      <c r="K10957" s="153" t="s">
        <v>1674</v>
      </c>
      <c r="O10957" s="153" t="s">
        <v>682</v>
      </c>
    </row>
    <row r="10958" spans="11:15">
      <c r="K10958" s="153" t="s">
        <v>1674</v>
      </c>
      <c r="O10958" s="153" t="s">
        <v>685</v>
      </c>
    </row>
    <row r="10959" spans="11:15">
      <c r="K10959" s="153" t="s">
        <v>1674</v>
      </c>
      <c r="O10959" s="153" t="s">
        <v>688</v>
      </c>
    </row>
    <row r="10960" spans="11:15">
      <c r="K10960" s="153" t="s">
        <v>1674</v>
      </c>
      <c r="O10960" s="153" t="s">
        <v>691</v>
      </c>
    </row>
    <row r="10961" spans="11:15">
      <c r="K10961" s="153" t="s">
        <v>1674</v>
      </c>
      <c r="O10961" s="153" t="s">
        <v>692</v>
      </c>
    </row>
    <row r="10962" spans="11:15">
      <c r="K10962" s="153" t="s">
        <v>1674</v>
      </c>
      <c r="O10962" s="153" t="s">
        <v>695</v>
      </c>
    </row>
    <row r="10963" spans="11:15">
      <c r="K10963" s="153" t="s">
        <v>1674</v>
      </c>
      <c r="O10963" s="153" t="s">
        <v>698</v>
      </c>
    </row>
    <row r="10964" spans="11:15">
      <c r="K10964" s="153" t="s">
        <v>1674</v>
      </c>
      <c r="O10964" s="153" t="s">
        <v>701</v>
      </c>
    </row>
    <row r="10965" spans="11:15">
      <c r="K10965" s="153" t="s">
        <v>1674</v>
      </c>
      <c r="O10965" s="153" t="s">
        <v>704</v>
      </c>
    </row>
    <row r="10966" spans="11:15">
      <c r="K10966" s="153" t="s">
        <v>1674</v>
      </c>
      <c r="O10966" s="153" t="s">
        <v>707</v>
      </c>
    </row>
    <row r="10967" spans="11:15">
      <c r="K10967" s="153" t="s">
        <v>1674</v>
      </c>
      <c r="O10967" s="153" t="s">
        <v>710</v>
      </c>
    </row>
    <row r="10968" spans="11:15">
      <c r="K10968" s="153" t="s">
        <v>1674</v>
      </c>
      <c r="O10968" s="153" t="s">
        <v>711</v>
      </c>
    </row>
    <row r="10969" spans="11:15">
      <c r="K10969" s="153" t="s">
        <v>1674</v>
      </c>
      <c r="O10969" s="153" t="s">
        <v>714</v>
      </c>
    </row>
    <row r="10970" spans="11:15">
      <c r="K10970" s="153" t="s">
        <v>1674</v>
      </c>
      <c r="O10970" s="153" t="s">
        <v>717</v>
      </c>
    </row>
    <row r="10971" spans="11:15">
      <c r="K10971" s="153" t="s">
        <v>1674</v>
      </c>
      <c r="O10971" s="153" t="s">
        <v>718</v>
      </c>
    </row>
    <row r="10972" spans="11:15">
      <c r="K10972" s="153" t="s">
        <v>1674</v>
      </c>
      <c r="O10972" s="153" t="s">
        <v>721</v>
      </c>
    </row>
    <row r="10973" spans="11:15">
      <c r="K10973" s="153" t="s">
        <v>1674</v>
      </c>
      <c r="O10973" s="153" t="s">
        <v>722</v>
      </c>
    </row>
    <row r="10974" spans="11:15">
      <c r="K10974" s="153" t="s">
        <v>1674</v>
      </c>
      <c r="O10974" s="153" t="s">
        <v>723</v>
      </c>
    </row>
    <row r="10975" spans="11:15">
      <c r="K10975" s="153" t="s">
        <v>1674</v>
      </c>
      <c r="O10975" s="153" t="s">
        <v>726</v>
      </c>
    </row>
    <row r="10976" spans="11:15">
      <c r="K10976" s="153" t="s">
        <v>1674</v>
      </c>
      <c r="O10976" s="153" t="s">
        <v>729</v>
      </c>
    </row>
    <row r="10977" spans="11:15">
      <c r="K10977" s="153" t="s">
        <v>1674</v>
      </c>
      <c r="O10977" s="153" t="s">
        <v>732</v>
      </c>
    </row>
    <row r="10978" spans="11:15">
      <c r="K10978" s="153" t="s">
        <v>1674</v>
      </c>
      <c r="O10978" s="153" t="s">
        <v>735</v>
      </c>
    </row>
    <row r="10979" spans="11:15">
      <c r="K10979" s="153" t="s">
        <v>1674</v>
      </c>
      <c r="O10979" s="153" t="s">
        <v>738</v>
      </c>
    </row>
    <row r="10980" spans="11:15">
      <c r="K10980" s="153" t="s">
        <v>1674</v>
      </c>
      <c r="O10980" s="153" t="s">
        <v>741</v>
      </c>
    </row>
    <row r="10981" spans="11:15">
      <c r="K10981" s="153" t="s">
        <v>1674</v>
      </c>
      <c r="O10981" s="153" t="s">
        <v>742</v>
      </c>
    </row>
    <row r="10982" spans="11:15">
      <c r="K10982" s="153" t="s">
        <v>1674</v>
      </c>
      <c r="O10982" s="153" t="s">
        <v>745</v>
      </c>
    </row>
    <row r="10983" spans="11:15">
      <c r="K10983" s="153" t="s">
        <v>1674</v>
      </c>
      <c r="O10983" s="153" t="s">
        <v>748</v>
      </c>
    </row>
    <row r="10984" spans="11:15">
      <c r="K10984" s="153" t="s">
        <v>1674</v>
      </c>
      <c r="O10984" s="153" t="s">
        <v>751</v>
      </c>
    </row>
    <row r="10985" spans="11:15">
      <c r="K10985" s="153" t="s">
        <v>1674</v>
      </c>
      <c r="O10985" s="153" t="s">
        <v>754</v>
      </c>
    </row>
    <row r="10986" spans="11:15">
      <c r="K10986" s="153" t="s">
        <v>1674</v>
      </c>
      <c r="O10986" s="153" t="s">
        <v>757</v>
      </c>
    </row>
    <row r="10987" spans="11:15">
      <c r="K10987" s="153" t="s">
        <v>1674</v>
      </c>
      <c r="O10987" s="153" t="s">
        <v>0</v>
      </c>
    </row>
    <row r="10988" spans="11:15">
      <c r="K10988" s="153" t="s">
        <v>1674</v>
      </c>
      <c r="O10988" s="153" t="s">
        <v>1</v>
      </c>
    </row>
    <row r="10989" spans="11:15">
      <c r="K10989" s="153" t="s">
        <v>1674</v>
      </c>
      <c r="O10989" s="153" t="s">
        <v>4</v>
      </c>
    </row>
    <row r="10990" spans="11:15">
      <c r="K10990" s="153" t="s">
        <v>1674</v>
      </c>
      <c r="O10990" s="153" t="s">
        <v>7</v>
      </c>
    </row>
    <row r="10991" spans="11:15">
      <c r="K10991" s="153" t="s">
        <v>1674</v>
      </c>
      <c r="O10991" s="153" t="s">
        <v>8</v>
      </c>
    </row>
    <row r="10992" spans="11:15">
      <c r="K10992" s="153" t="s">
        <v>1674</v>
      </c>
      <c r="O10992" s="153" t="s">
        <v>11</v>
      </c>
    </row>
    <row r="10993" spans="11:15">
      <c r="K10993" s="153" t="s">
        <v>1674</v>
      </c>
      <c r="O10993" s="153" t="s">
        <v>12</v>
      </c>
    </row>
    <row r="10994" spans="11:15">
      <c r="K10994" s="153" t="s">
        <v>1674</v>
      </c>
      <c r="O10994" s="153" t="s">
        <v>13</v>
      </c>
    </row>
    <row r="10995" spans="11:15">
      <c r="K10995" s="153" t="s">
        <v>1674</v>
      </c>
      <c r="O10995" s="153" t="s">
        <v>16</v>
      </c>
    </row>
    <row r="10996" spans="11:15">
      <c r="K10996" s="153" t="s">
        <v>1674</v>
      </c>
      <c r="O10996" s="153" t="s">
        <v>19</v>
      </c>
    </row>
    <row r="10997" spans="11:15">
      <c r="K10997" s="153" t="s">
        <v>1674</v>
      </c>
      <c r="O10997" s="153" t="s">
        <v>20</v>
      </c>
    </row>
    <row r="10998" spans="11:15">
      <c r="K10998" s="153" t="s">
        <v>1674</v>
      </c>
      <c r="O10998" s="153" t="s">
        <v>23</v>
      </c>
    </row>
    <row r="10999" spans="11:15">
      <c r="K10999" s="153" t="s">
        <v>1674</v>
      </c>
      <c r="O10999" s="153" t="s">
        <v>25</v>
      </c>
    </row>
    <row r="11000" spans="11:15">
      <c r="K11000" s="153" t="s">
        <v>1674</v>
      </c>
      <c r="O11000" s="153" t="s">
        <v>27</v>
      </c>
    </row>
    <row r="11001" spans="11:15">
      <c r="K11001" s="153" t="s">
        <v>1674</v>
      </c>
      <c r="O11001" s="153" t="s">
        <v>29</v>
      </c>
    </row>
    <row r="11002" spans="11:15">
      <c r="K11002" s="153" t="s">
        <v>1674</v>
      </c>
      <c r="O11002" s="153" t="s">
        <v>31</v>
      </c>
    </row>
    <row r="11003" spans="11:15">
      <c r="K11003" s="153" t="s">
        <v>1674</v>
      </c>
      <c r="O11003" s="153" t="s">
        <v>32</v>
      </c>
    </row>
    <row r="11004" spans="11:15">
      <c r="K11004" s="153" t="s">
        <v>1674</v>
      </c>
      <c r="O11004" s="153" t="s">
        <v>34</v>
      </c>
    </row>
    <row r="11005" spans="11:15">
      <c r="K11005" s="153" t="s">
        <v>1674</v>
      </c>
      <c r="O11005" s="153" t="s">
        <v>36</v>
      </c>
    </row>
    <row r="11006" spans="11:15">
      <c r="K11006" s="153" t="s">
        <v>1674</v>
      </c>
      <c r="O11006" s="153" t="s">
        <v>38</v>
      </c>
    </row>
    <row r="11007" spans="11:15">
      <c r="K11007" s="153" t="s">
        <v>1674</v>
      </c>
      <c r="O11007" s="153" t="s">
        <v>40</v>
      </c>
    </row>
    <row r="11008" spans="11:15">
      <c r="K11008" s="153" t="s">
        <v>1674</v>
      </c>
      <c r="O11008" s="153" t="s">
        <v>42</v>
      </c>
    </row>
    <row r="11009" spans="11:15">
      <c r="K11009" s="153" t="s">
        <v>1674</v>
      </c>
      <c r="O11009" s="153" t="s">
        <v>44</v>
      </c>
    </row>
    <row r="11010" spans="11:15">
      <c r="K11010" s="153" t="s">
        <v>1674</v>
      </c>
      <c r="O11010" s="153" t="s">
        <v>45</v>
      </c>
    </row>
    <row r="11011" spans="11:15">
      <c r="K11011" s="153" t="s">
        <v>1674</v>
      </c>
      <c r="O11011" s="153" t="s">
        <v>47</v>
      </c>
    </row>
    <row r="11012" spans="11:15">
      <c r="K11012" s="153" t="s">
        <v>1674</v>
      </c>
      <c r="O11012" s="153" t="s">
        <v>49</v>
      </c>
    </row>
    <row r="11013" spans="11:15">
      <c r="K11013" s="153" t="s">
        <v>1674</v>
      </c>
      <c r="O11013" s="153" t="s">
        <v>51</v>
      </c>
    </row>
    <row r="11014" spans="11:15">
      <c r="K11014" s="153" t="s">
        <v>1674</v>
      </c>
      <c r="O11014" s="153" t="s">
        <v>53</v>
      </c>
    </row>
    <row r="11015" spans="11:15">
      <c r="K11015" s="153" t="s">
        <v>1674</v>
      </c>
      <c r="O11015" s="153" t="s">
        <v>55</v>
      </c>
    </row>
    <row r="11016" spans="11:15">
      <c r="K11016" s="153" t="s">
        <v>1674</v>
      </c>
      <c r="O11016" s="153" t="s">
        <v>56</v>
      </c>
    </row>
    <row r="11017" spans="11:15">
      <c r="K11017" s="153" t="s">
        <v>1674</v>
      </c>
      <c r="O11017" s="153" t="s">
        <v>58</v>
      </c>
    </row>
    <row r="11018" spans="11:15">
      <c r="K11018" s="153" t="s">
        <v>1674</v>
      </c>
      <c r="O11018" s="153" t="s">
        <v>60</v>
      </c>
    </row>
    <row r="11019" spans="11:15">
      <c r="O11019" s="153" t="s">
        <v>812</v>
      </c>
    </row>
    <row r="11020" spans="11:15">
      <c r="O11020" s="153" t="s">
        <v>815</v>
      </c>
    </row>
    <row r="11021" spans="11:15">
      <c r="O11021" s="153" t="s">
        <v>818</v>
      </c>
    </row>
    <row r="11022" spans="11:15">
      <c r="K11022" s="153" t="s">
        <v>1674</v>
      </c>
      <c r="O11022" s="153" t="s">
        <v>824</v>
      </c>
    </row>
    <row r="11023" spans="11:15">
      <c r="K11023" s="153" t="s">
        <v>1674</v>
      </c>
      <c r="O11023" s="153" t="s">
        <v>829</v>
      </c>
    </row>
    <row r="11024" spans="11:15">
      <c r="K11024" s="153" t="s">
        <v>1674</v>
      </c>
      <c r="O11024" s="153" t="s">
        <v>833</v>
      </c>
    </row>
    <row r="11025" spans="11:15">
      <c r="K11025" s="153" t="s">
        <v>1674</v>
      </c>
      <c r="O11025" s="153" t="s">
        <v>837</v>
      </c>
    </row>
    <row r="11026" spans="11:15">
      <c r="K11026" s="153" t="s">
        <v>1674</v>
      </c>
      <c r="O11026" s="153" t="s">
        <v>842</v>
      </c>
    </row>
    <row r="11027" spans="11:15">
      <c r="K11027" s="153" t="s">
        <v>1674</v>
      </c>
      <c r="O11027" s="153" t="s">
        <v>846</v>
      </c>
    </row>
    <row r="11028" spans="11:15">
      <c r="K11028" s="153" t="s">
        <v>1674</v>
      </c>
      <c r="O11028" s="153" t="s">
        <v>850</v>
      </c>
    </row>
    <row r="11029" spans="11:15">
      <c r="K11029" s="153" t="s">
        <v>1674</v>
      </c>
      <c r="O11029" s="153" t="s">
        <v>854</v>
      </c>
    </row>
    <row r="11030" spans="11:15">
      <c r="K11030" s="153" t="s">
        <v>1674</v>
      </c>
      <c r="O11030" s="153" t="s">
        <v>858</v>
      </c>
    </row>
    <row r="11031" spans="11:15">
      <c r="K11031" s="153" t="s">
        <v>1674</v>
      </c>
      <c r="O11031" s="153" t="s">
        <v>862</v>
      </c>
    </row>
    <row r="11032" spans="11:15">
      <c r="K11032" s="153" t="s">
        <v>1674</v>
      </c>
      <c r="O11032" s="153" t="s">
        <v>866</v>
      </c>
    </row>
    <row r="11033" spans="11:15">
      <c r="K11033" s="153" t="s">
        <v>1674</v>
      </c>
      <c r="O11033" s="153" t="s">
        <v>870</v>
      </c>
    </row>
    <row r="11034" spans="11:15">
      <c r="K11034" s="153" t="s">
        <v>1674</v>
      </c>
      <c r="O11034" s="153" t="s">
        <v>873</v>
      </c>
    </row>
    <row r="11035" spans="11:15">
      <c r="K11035" s="153" t="s">
        <v>1674</v>
      </c>
      <c r="O11035" s="153" t="s">
        <v>877</v>
      </c>
    </row>
    <row r="11036" spans="11:15">
      <c r="K11036" s="153" t="s">
        <v>1674</v>
      </c>
      <c r="O11036" s="153" t="s">
        <v>881</v>
      </c>
    </row>
    <row r="11037" spans="11:15">
      <c r="K11037" s="153" t="s">
        <v>1674</v>
      </c>
      <c r="O11037" s="153" t="s">
        <v>885</v>
      </c>
    </row>
    <row r="11038" spans="11:15">
      <c r="K11038" s="153" t="s">
        <v>1674</v>
      </c>
      <c r="O11038" s="153" t="s">
        <v>890</v>
      </c>
    </row>
    <row r="11039" spans="11:15">
      <c r="K11039" s="153" t="s">
        <v>1674</v>
      </c>
      <c r="O11039" s="153" t="s">
        <v>894</v>
      </c>
    </row>
    <row r="11040" spans="11:15">
      <c r="K11040" s="153" t="s">
        <v>1674</v>
      </c>
      <c r="O11040" s="153" t="s">
        <v>898</v>
      </c>
    </row>
    <row r="11041" spans="11:15">
      <c r="K11041" s="153" t="s">
        <v>1674</v>
      </c>
      <c r="O11041" s="153" t="s">
        <v>902</v>
      </c>
    </row>
    <row r="11042" spans="11:15">
      <c r="K11042" s="153" t="s">
        <v>1674</v>
      </c>
      <c r="O11042" s="153" t="s">
        <v>906</v>
      </c>
    </row>
    <row r="11043" spans="11:15">
      <c r="K11043" s="153" t="s">
        <v>1674</v>
      </c>
      <c r="O11043" s="153" t="s">
        <v>910</v>
      </c>
    </row>
    <row r="11044" spans="11:15">
      <c r="K11044" s="153" t="s">
        <v>1674</v>
      </c>
      <c r="O11044" s="153" t="s">
        <v>914</v>
      </c>
    </row>
    <row r="11045" spans="11:15">
      <c r="K11045" s="153" t="s">
        <v>1674</v>
      </c>
      <c r="O11045" s="153" t="s">
        <v>919</v>
      </c>
    </row>
    <row r="11046" spans="11:15">
      <c r="K11046" s="153" t="s">
        <v>1577</v>
      </c>
      <c r="O11046" s="153" t="s">
        <v>923</v>
      </c>
    </row>
    <row r="11047" spans="11:15">
      <c r="K11047" s="153" t="s">
        <v>1674</v>
      </c>
      <c r="O11047" s="153" t="s">
        <v>928</v>
      </c>
    </row>
    <row r="11048" spans="11:15">
      <c r="K11048" s="153" t="s">
        <v>1776</v>
      </c>
      <c r="O11048" s="153" t="s">
        <v>934</v>
      </c>
    </row>
    <row r="11049" spans="11:15">
      <c r="K11049" s="153" t="s">
        <v>1580</v>
      </c>
      <c r="O11049" s="153" t="s">
        <v>938</v>
      </c>
    </row>
    <row r="11050" spans="11:15">
      <c r="K11050" s="153" t="s">
        <v>1580</v>
      </c>
      <c r="O11050" s="153" t="s">
        <v>942</v>
      </c>
    </row>
    <row r="11051" spans="11:15">
      <c r="K11051" s="153" t="s">
        <v>1577</v>
      </c>
      <c r="O11051" s="153" t="s">
        <v>947</v>
      </c>
    </row>
    <row r="11052" spans="11:15">
      <c r="K11052" s="153" t="s">
        <v>1580</v>
      </c>
      <c r="O11052" s="153" t="s">
        <v>951</v>
      </c>
    </row>
    <row r="11053" spans="11:15">
      <c r="K11053" s="153" t="s">
        <v>1580</v>
      </c>
      <c r="O11053" s="153" t="s">
        <v>955</v>
      </c>
    </row>
    <row r="11054" spans="11:15">
      <c r="K11054" s="153" t="s">
        <v>1776</v>
      </c>
      <c r="O11054" s="153" t="s">
        <v>960</v>
      </c>
    </row>
    <row r="11055" spans="11:15">
      <c r="K11055" s="153" t="s">
        <v>1674</v>
      </c>
      <c r="O11055" s="153" t="s">
        <v>964</v>
      </c>
    </row>
    <row r="11056" spans="11:15">
      <c r="K11056" s="153" t="s">
        <v>1674</v>
      </c>
      <c r="O11056" s="153" t="s">
        <v>968</v>
      </c>
    </row>
    <row r="11057" spans="11:15">
      <c r="K11057" s="153" t="s">
        <v>1577</v>
      </c>
      <c r="O11057" s="153" t="s">
        <v>973</v>
      </c>
    </row>
    <row r="11058" spans="11:15">
      <c r="K11058" s="153" t="s">
        <v>1577</v>
      </c>
      <c r="O11058" s="153" t="s">
        <v>979</v>
      </c>
    </row>
    <row r="11059" spans="11:15">
      <c r="K11059" s="153" t="s">
        <v>1674</v>
      </c>
      <c r="O11059" s="153" t="s">
        <v>983</v>
      </c>
    </row>
    <row r="11060" spans="11:15">
      <c r="K11060" s="153" t="s">
        <v>1674</v>
      </c>
      <c r="O11060" s="153" t="s">
        <v>987</v>
      </c>
    </row>
    <row r="11061" spans="11:15">
      <c r="K11061" s="153" t="s">
        <v>1776</v>
      </c>
      <c r="O11061" s="153" t="s">
        <v>992</v>
      </c>
    </row>
    <row r="11062" spans="11:15">
      <c r="K11062" s="153" t="s">
        <v>1580</v>
      </c>
      <c r="O11062" s="153" t="s">
        <v>996</v>
      </c>
    </row>
    <row r="11063" spans="11:15">
      <c r="K11063" s="153" t="s">
        <v>1580</v>
      </c>
      <c r="O11063" s="153" t="s">
        <v>1000</v>
      </c>
    </row>
    <row r="11064" spans="11:15">
      <c r="K11064" s="153" t="s">
        <v>1580</v>
      </c>
      <c r="O11064" s="153" t="s">
        <v>1005</v>
      </c>
    </row>
    <row r="11065" spans="11:15">
      <c r="K11065" s="153" t="s">
        <v>1580</v>
      </c>
      <c r="O11065" s="153" t="s">
        <v>1009</v>
      </c>
    </row>
    <row r="11066" spans="11:15">
      <c r="K11066" s="153" t="s">
        <v>1580</v>
      </c>
      <c r="O11066" s="153" t="s">
        <v>1013</v>
      </c>
    </row>
    <row r="11067" spans="11:15">
      <c r="K11067" s="153" t="s">
        <v>1674</v>
      </c>
      <c r="O11067" s="153" t="s">
        <v>1019</v>
      </c>
    </row>
    <row r="11068" spans="11:15">
      <c r="K11068" s="153" t="s">
        <v>1674</v>
      </c>
      <c r="O11068" s="153" t="s">
        <v>1023</v>
      </c>
    </row>
    <row r="11069" spans="11:15">
      <c r="K11069" s="153" t="s">
        <v>1674</v>
      </c>
      <c r="O11069" s="153" t="s">
        <v>1027</v>
      </c>
    </row>
    <row r="11070" spans="11:15">
      <c r="K11070" s="153" t="s">
        <v>1776</v>
      </c>
      <c r="O11070" s="153" t="s">
        <v>1031</v>
      </c>
    </row>
    <row r="11071" spans="11:15">
      <c r="K11071" s="153" t="s">
        <v>1580</v>
      </c>
      <c r="O11071" s="153" t="s">
        <v>1033</v>
      </c>
    </row>
    <row r="11072" spans="11:15">
      <c r="K11072" s="153" t="s">
        <v>1580</v>
      </c>
      <c r="O11072" s="153" t="s">
        <v>1035</v>
      </c>
    </row>
    <row r="11073" spans="11:15">
      <c r="K11073" s="153" t="s">
        <v>1577</v>
      </c>
      <c r="O11073" s="153" t="s">
        <v>1038</v>
      </c>
    </row>
    <row r="11074" spans="11:15">
      <c r="K11074" s="153" t="s">
        <v>1580</v>
      </c>
      <c r="O11074" s="153" t="s">
        <v>1040</v>
      </c>
    </row>
    <row r="11075" spans="11:15">
      <c r="K11075" s="153" t="s">
        <v>1580</v>
      </c>
      <c r="O11075" s="153" t="s">
        <v>1042</v>
      </c>
    </row>
    <row r="11076" spans="11:15">
      <c r="K11076" s="153" t="s">
        <v>1577</v>
      </c>
      <c r="O11076" s="153" t="s">
        <v>1044</v>
      </c>
    </row>
    <row r="11077" spans="11:15">
      <c r="K11077" s="153" t="s">
        <v>1580</v>
      </c>
      <c r="O11077" s="153" t="s">
        <v>1048</v>
      </c>
    </row>
    <row r="11078" spans="11:15">
      <c r="K11078" s="153" t="s">
        <v>1580</v>
      </c>
      <c r="O11078" s="153" t="s">
        <v>1052</v>
      </c>
    </row>
    <row r="11079" spans="11:15">
      <c r="K11079" s="153" t="s">
        <v>1577</v>
      </c>
      <c r="O11079" s="153" t="s">
        <v>1056</v>
      </c>
    </row>
    <row r="11080" spans="11:15">
      <c r="K11080" s="153" t="s">
        <v>1674</v>
      </c>
      <c r="O11080" s="153" t="s">
        <v>1060</v>
      </c>
    </row>
    <row r="11081" spans="11:15">
      <c r="K11081" s="153" t="s">
        <v>1674</v>
      </c>
      <c r="O11081" s="153" t="s">
        <v>1064</v>
      </c>
    </row>
    <row r="11082" spans="11:15">
      <c r="K11082" s="153" t="s">
        <v>1577</v>
      </c>
      <c r="O11082" s="153" t="s">
        <v>1067</v>
      </c>
    </row>
    <row r="11083" spans="11:15">
      <c r="K11083" s="153" t="s">
        <v>1580</v>
      </c>
      <c r="O11083" s="153" t="s">
        <v>1071</v>
      </c>
    </row>
    <row r="11084" spans="11:15">
      <c r="K11084" s="153" t="s">
        <v>1580</v>
      </c>
      <c r="O11084" s="153" t="s">
        <v>1075</v>
      </c>
    </row>
    <row r="11085" spans="11:15">
      <c r="K11085" s="153" t="s">
        <v>1577</v>
      </c>
      <c r="O11085" s="153" t="s">
        <v>1078</v>
      </c>
    </row>
    <row r="11086" spans="11:15">
      <c r="K11086" s="153" t="s">
        <v>1674</v>
      </c>
      <c r="O11086" s="153" t="s">
        <v>1082</v>
      </c>
    </row>
    <row r="11087" spans="11:15">
      <c r="K11087" s="153" t="s">
        <v>1674</v>
      </c>
      <c r="O11087" s="153" t="s">
        <v>1086</v>
      </c>
    </row>
    <row r="11088" spans="11:15">
      <c r="K11088" s="153" t="s">
        <v>1674</v>
      </c>
      <c r="O11088" s="153" t="s">
        <v>1821</v>
      </c>
    </row>
    <row r="11089" spans="11:15">
      <c r="K11089" s="153" t="s">
        <v>1674</v>
      </c>
      <c r="O11089" s="153" t="s">
        <v>1822</v>
      </c>
    </row>
    <row r="11090" spans="11:15">
      <c r="K11090" s="153" t="s">
        <v>1674</v>
      </c>
      <c r="O11090" s="153" t="s">
        <v>1823</v>
      </c>
    </row>
    <row r="11091" spans="11:15">
      <c r="K11091" s="153" t="s">
        <v>1674</v>
      </c>
      <c r="O11091" s="153" t="s">
        <v>1824</v>
      </c>
    </row>
    <row r="11092" spans="11:15">
      <c r="K11092" s="153" t="s">
        <v>1674</v>
      </c>
      <c r="O11092" s="153" t="s">
        <v>1825</v>
      </c>
    </row>
    <row r="11093" spans="11:15">
      <c r="K11093" s="153" t="s">
        <v>1674</v>
      </c>
      <c r="O11093" s="153" t="s">
        <v>1826</v>
      </c>
    </row>
    <row r="11094" spans="11:15">
      <c r="K11094" s="153" t="s">
        <v>1674</v>
      </c>
      <c r="O11094" s="153" t="s">
        <v>1827</v>
      </c>
    </row>
    <row r="11095" spans="11:15">
      <c r="K11095" s="153" t="s">
        <v>1674</v>
      </c>
      <c r="O11095" s="153" t="s">
        <v>1828</v>
      </c>
    </row>
    <row r="11096" spans="11:15">
      <c r="K11096" s="153" t="s">
        <v>1674</v>
      </c>
      <c r="O11096" s="153" t="s">
        <v>1829</v>
      </c>
    </row>
    <row r="11097" spans="11:15">
      <c r="K11097" s="153" t="s">
        <v>1674</v>
      </c>
      <c r="O11097" s="153" t="s">
        <v>1830</v>
      </c>
    </row>
    <row r="11098" spans="11:15">
      <c r="K11098" s="153" t="s">
        <v>1674</v>
      </c>
      <c r="O11098" s="153" t="s">
        <v>1831</v>
      </c>
    </row>
    <row r="11099" spans="11:15">
      <c r="K11099" s="153" t="s">
        <v>1674</v>
      </c>
      <c r="O11099" s="153" t="s">
        <v>1832</v>
      </c>
    </row>
    <row r="11100" spans="11:15">
      <c r="K11100" s="153" t="s">
        <v>1674</v>
      </c>
      <c r="O11100" s="153" t="s">
        <v>1833</v>
      </c>
    </row>
    <row r="11101" spans="11:15">
      <c r="K11101" s="153" t="s">
        <v>1674</v>
      </c>
      <c r="O11101" s="153" t="s">
        <v>1834</v>
      </c>
    </row>
    <row r="11102" spans="11:15">
      <c r="K11102" s="153" t="s">
        <v>1674</v>
      </c>
      <c r="O11102" s="153" t="s">
        <v>1835</v>
      </c>
    </row>
    <row r="11103" spans="11:15">
      <c r="K11103" s="153" t="s">
        <v>1674</v>
      </c>
      <c r="O11103" s="153" t="s">
        <v>1836</v>
      </c>
    </row>
    <row r="11104" spans="11:15">
      <c r="K11104" s="153" t="s">
        <v>1674</v>
      </c>
      <c r="O11104" s="153" t="s">
        <v>1837</v>
      </c>
    </row>
    <row r="11105" spans="11:15">
      <c r="K11105" s="153" t="s">
        <v>1674</v>
      </c>
      <c r="O11105" s="153" t="s">
        <v>1838</v>
      </c>
    </row>
    <row r="11106" spans="11:15">
      <c r="K11106" s="153" t="s">
        <v>1674</v>
      </c>
      <c r="O11106" s="153" t="s">
        <v>1839</v>
      </c>
    </row>
    <row r="11107" spans="11:15">
      <c r="K11107" s="153" t="s">
        <v>1674</v>
      </c>
      <c r="O11107" s="153" t="s">
        <v>1840</v>
      </c>
    </row>
    <row r="11108" spans="11:15">
      <c r="K11108" s="153" t="s">
        <v>1674</v>
      </c>
      <c r="O11108" s="153" t="s">
        <v>1841</v>
      </c>
    </row>
    <row r="11109" spans="11:15">
      <c r="K11109" s="153" t="s">
        <v>1674</v>
      </c>
      <c r="O11109" s="153" t="s">
        <v>1842</v>
      </c>
    </row>
    <row r="11110" spans="11:15">
      <c r="K11110" s="153" t="s">
        <v>1674</v>
      </c>
      <c r="O11110" s="153" t="s">
        <v>1843</v>
      </c>
    </row>
    <row r="11111" spans="11:15">
      <c r="K11111" s="153" t="s">
        <v>1674</v>
      </c>
      <c r="O11111" s="153" t="s">
        <v>1844</v>
      </c>
    </row>
    <row r="11112" spans="11:15">
      <c r="K11112" s="153" t="s">
        <v>1674</v>
      </c>
      <c r="O11112" s="153" t="s">
        <v>1845</v>
      </c>
    </row>
    <row r="11113" spans="11:15">
      <c r="K11113" s="153" t="s">
        <v>1674</v>
      </c>
      <c r="O11113" s="153" t="s">
        <v>1846</v>
      </c>
    </row>
    <row r="11114" spans="11:15">
      <c r="K11114" s="153" t="s">
        <v>1674</v>
      </c>
      <c r="O11114" s="153" t="s">
        <v>1847</v>
      </c>
    </row>
    <row r="11115" spans="11:15">
      <c r="K11115" s="153" t="s">
        <v>1674</v>
      </c>
      <c r="O11115" s="153" t="s">
        <v>1848</v>
      </c>
    </row>
    <row r="11116" spans="11:15">
      <c r="K11116" s="153" t="s">
        <v>1674</v>
      </c>
      <c r="O11116" s="153" t="s">
        <v>1849</v>
      </c>
    </row>
    <row r="11117" spans="11:15">
      <c r="K11117" s="153" t="s">
        <v>1674</v>
      </c>
      <c r="O11117" s="153" t="s">
        <v>1850</v>
      </c>
    </row>
    <row r="11118" spans="11:15">
      <c r="K11118" s="153" t="s">
        <v>1674</v>
      </c>
      <c r="O11118" s="153" t="s">
        <v>1851</v>
      </c>
    </row>
    <row r="11119" spans="11:15">
      <c r="K11119" s="153" t="s">
        <v>1674</v>
      </c>
      <c r="O11119" s="153" t="s">
        <v>1852</v>
      </c>
    </row>
    <row r="11120" spans="11:15">
      <c r="K11120" s="153" t="s">
        <v>1674</v>
      </c>
      <c r="O11120" s="153" t="s">
        <v>1853</v>
      </c>
    </row>
    <row r="11121" spans="11:15">
      <c r="K11121" s="153" t="s">
        <v>1674</v>
      </c>
      <c r="O11121" s="153" t="s">
        <v>1854</v>
      </c>
    </row>
    <row r="11122" spans="11:15">
      <c r="K11122" s="153" t="s">
        <v>1674</v>
      </c>
      <c r="O11122" s="153" t="s">
        <v>1855</v>
      </c>
    </row>
    <row r="11123" spans="11:15">
      <c r="K11123" s="153" t="s">
        <v>1674</v>
      </c>
      <c r="O11123" s="153" t="s">
        <v>1856</v>
      </c>
    </row>
    <row r="11124" spans="11:15">
      <c r="K11124" s="153" t="s">
        <v>1674</v>
      </c>
      <c r="O11124" s="153" t="s">
        <v>1857</v>
      </c>
    </row>
    <row r="11125" spans="11:15">
      <c r="K11125" s="153" t="s">
        <v>1674</v>
      </c>
      <c r="O11125" s="153" t="s">
        <v>1858</v>
      </c>
    </row>
    <row r="11126" spans="11:15">
      <c r="K11126" s="153" t="s">
        <v>1674</v>
      </c>
      <c r="O11126" s="153" t="s">
        <v>1201</v>
      </c>
    </row>
    <row r="11127" spans="11:15">
      <c r="K11127" s="153" t="s">
        <v>1674</v>
      </c>
      <c r="O11127" s="153" t="s">
        <v>1204</v>
      </c>
    </row>
    <row r="11128" spans="11:15">
      <c r="K11128" s="153" t="s">
        <v>1674</v>
      </c>
      <c r="O11128" s="153" t="s">
        <v>1859</v>
      </c>
    </row>
    <row r="11129" spans="11:15">
      <c r="K11129" s="153" t="s">
        <v>1674</v>
      </c>
      <c r="O11129" s="153" t="s">
        <v>1860</v>
      </c>
    </row>
    <row r="11130" spans="11:15">
      <c r="K11130" s="153" t="s">
        <v>1674</v>
      </c>
      <c r="O11130" s="153" t="s">
        <v>1210</v>
      </c>
    </row>
    <row r="11131" spans="11:15">
      <c r="K11131" s="153" t="s">
        <v>1674</v>
      </c>
      <c r="O11131" s="153" t="s">
        <v>1213</v>
      </c>
    </row>
    <row r="11132" spans="11:15">
      <c r="K11132" s="153" t="s">
        <v>1674</v>
      </c>
      <c r="O11132" s="153" t="s">
        <v>1861</v>
      </c>
    </row>
    <row r="11133" spans="11:15">
      <c r="K11133" s="153" t="s">
        <v>1674</v>
      </c>
      <c r="O11133" s="153" t="s">
        <v>1862</v>
      </c>
    </row>
    <row r="11134" spans="11:15">
      <c r="K11134" s="153" t="s">
        <v>1674</v>
      </c>
      <c r="O11134" s="153" t="s">
        <v>1863</v>
      </c>
    </row>
    <row r="11135" spans="11:15">
      <c r="K11135" s="153" t="s">
        <v>1674</v>
      </c>
      <c r="O11135" s="153" t="s">
        <v>1864</v>
      </c>
    </row>
    <row r="11136" spans="11:15">
      <c r="K11136" s="153" t="s">
        <v>1577</v>
      </c>
      <c r="O11136" s="153" t="s">
        <v>1865</v>
      </c>
    </row>
    <row r="11137" spans="11:15">
      <c r="K11137" s="153" t="s">
        <v>1577</v>
      </c>
      <c r="O11137" s="153" t="s">
        <v>1866</v>
      </c>
    </row>
    <row r="11138" spans="11:15">
      <c r="K11138" s="153" t="s">
        <v>1674</v>
      </c>
      <c r="O11138" s="153" t="s">
        <v>1231</v>
      </c>
    </row>
    <row r="11139" spans="11:15">
      <c r="K11139" s="153" t="s">
        <v>1674</v>
      </c>
      <c r="O11139" s="153" t="s">
        <v>1867</v>
      </c>
    </row>
    <row r="11140" spans="11:15">
      <c r="K11140" s="153" t="s">
        <v>1577</v>
      </c>
      <c r="O11140" s="153" t="s">
        <v>1868</v>
      </c>
    </row>
    <row r="11141" spans="11:15">
      <c r="K11141" s="153" t="s">
        <v>1577</v>
      </c>
      <c r="O11141" s="153" t="s">
        <v>1869</v>
      </c>
    </row>
    <row r="11142" spans="11:15">
      <c r="K11142" s="153" t="s">
        <v>1674</v>
      </c>
      <c r="O11142" s="153" t="s">
        <v>1870</v>
      </c>
    </row>
    <row r="11143" spans="11:15">
      <c r="K11143" s="153" t="s">
        <v>1674</v>
      </c>
      <c r="O11143" s="153" t="s">
        <v>1871</v>
      </c>
    </row>
    <row r="11144" spans="11:15">
      <c r="K11144" s="153" t="s">
        <v>1674</v>
      </c>
      <c r="O11144" s="153" t="s">
        <v>1249</v>
      </c>
    </row>
    <row r="11145" spans="11:15">
      <c r="K11145" s="153" t="s">
        <v>1674</v>
      </c>
      <c r="O11145" s="153" t="s">
        <v>1251</v>
      </c>
    </row>
    <row r="11146" spans="11:15">
      <c r="K11146" s="153" t="s">
        <v>1674</v>
      </c>
      <c r="O11146" s="153" t="s">
        <v>1253</v>
      </c>
    </row>
    <row r="11147" spans="11:15">
      <c r="K11147" s="153" t="s">
        <v>1776</v>
      </c>
      <c r="O11147" s="153" t="s">
        <v>1872</v>
      </c>
    </row>
    <row r="11148" spans="11:15">
      <c r="K11148" s="153" t="s">
        <v>1674</v>
      </c>
      <c r="O11148" s="153" t="s">
        <v>1257</v>
      </c>
    </row>
    <row r="11149" spans="11:15">
      <c r="K11149" s="153" t="s">
        <v>1674</v>
      </c>
      <c r="O11149" s="153" t="s">
        <v>1261</v>
      </c>
    </row>
    <row r="11150" spans="11:15">
      <c r="K11150" s="153" t="s">
        <v>1577</v>
      </c>
      <c r="O11150" s="153" t="s">
        <v>1873</v>
      </c>
    </row>
    <row r="11151" spans="11:15">
      <c r="K11151" s="153" t="s">
        <v>1580</v>
      </c>
      <c r="O11151" s="153" t="s">
        <v>1874</v>
      </c>
    </row>
    <row r="11152" spans="11:15">
      <c r="K11152" s="153" t="s">
        <v>1674</v>
      </c>
      <c r="O11152" s="153" t="s">
        <v>1875</v>
      </c>
    </row>
    <row r="11153" spans="11:15">
      <c r="K11153" s="153" t="s">
        <v>1674</v>
      </c>
      <c r="O11153" s="153" t="s">
        <v>1876</v>
      </c>
    </row>
    <row r="11154" spans="11:15">
      <c r="K11154" s="153" t="s">
        <v>1577</v>
      </c>
      <c r="O11154" s="153" t="s">
        <v>1877</v>
      </c>
    </row>
    <row r="11155" spans="11:15">
      <c r="K11155" s="153" t="s">
        <v>1776</v>
      </c>
      <c r="O11155" s="153" t="s">
        <v>1878</v>
      </c>
    </row>
    <row r="11156" spans="11:15">
      <c r="K11156" s="153" t="s">
        <v>1674</v>
      </c>
      <c r="O11156" s="153" t="s">
        <v>1285</v>
      </c>
    </row>
    <row r="11157" spans="11:15">
      <c r="K11157" s="153" t="s">
        <v>1674</v>
      </c>
      <c r="O11157" s="153" t="s">
        <v>1879</v>
      </c>
    </row>
    <row r="11158" spans="11:15">
      <c r="K11158" s="153" t="s">
        <v>1577</v>
      </c>
      <c r="O11158" s="153" t="s">
        <v>1880</v>
      </c>
    </row>
    <row r="11159" spans="11:15">
      <c r="K11159" s="153" t="s">
        <v>1776</v>
      </c>
      <c r="O11159" s="153" t="s">
        <v>1881</v>
      </c>
    </row>
    <row r="11160" spans="11:15">
      <c r="K11160" s="153" t="s">
        <v>1674</v>
      </c>
      <c r="O11160" s="153" t="s">
        <v>1882</v>
      </c>
    </row>
    <row r="11161" spans="11:15">
      <c r="K11161" s="153" t="s">
        <v>1674</v>
      </c>
      <c r="O11161" s="153" t="s">
        <v>1883</v>
      </c>
    </row>
    <row r="11162" spans="11:15">
      <c r="K11162" s="153" t="s">
        <v>1674</v>
      </c>
      <c r="O11162" s="153" t="s">
        <v>1304</v>
      </c>
    </row>
    <row r="11163" spans="11:15">
      <c r="K11163" s="153" t="s">
        <v>1674</v>
      </c>
      <c r="O11163" s="153" t="s">
        <v>1307</v>
      </c>
    </row>
    <row r="11164" spans="11:15">
      <c r="K11164" s="153" t="s">
        <v>1674</v>
      </c>
      <c r="O11164" s="153" t="s">
        <v>1884</v>
      </c>
    </row>
    <row r="11165" spans="11:15">
      <c r="K11165" s="153" t="s">
        <v>1776</v>
      </c>
      <c r="O11165" s="153" t="s">
        <v>1885</v>
      </c>
    </row>
    <row r="11166" spans="11:15">
      <c r="K11166" s="153" t="s">
        <v>1674</v>
      </c>
      <c r="O11166" s="153" t="s">
        <v>1319</v>
      </c>
    </row>
    <row r="11167" spans="11:15">
      <c r="K11167" s="153" t="s">
        <v>1674</v>
      </c>
      <c r="O11167" s="153" t="s">
        <v>1322</v>
      </c>
    </row>
    <row r="11168" spans="11:15">
      <c r="K11168" s="153" t="s">
        <v>1577</v>
      </c>
      <c r="O11168" s="153" t="s">
        <v>1886</v>
      </c>
    </row>
    <row r="11169" spans="11:15">
      <c r="K11169" s="153" t="s">
        <v>1674</v>
      </c>
      <c r="O11169" s="153" t="s">
        <v>1887</v>
      </c>
    </row>
    <row r="11170" spans="11:15">
      <c r="K11170" s="153" t="s">
        <v>1674</v>
      </c>
      <c r="O11170" s="153" t="s">
        <v>1888</v>
      </c>
    </row>
    <row r="11171" spans="11:15">
      <c r="K11171" s="153" t="s">
        <v>1674</v>
      </c>
      <c r="O11171" s="153" t="s">
        <v>1889</v>
      </c>
    </row>
    <row r="11172" spans="11:15">
      <c r="K11172" s="153" t="s">
        <v>1674</v>
      </c>
      <c r="O11172" s="153" t="s">
        <v>1890</v>
      </c>
    </row>
    <row r="11173" spans="11:15">
      <c r="K11173" s="153" t="s">
        <v>1674</v>
      </c>
      <c r="O11173" s="153" t="s">
        <v>1891</v>
      </c>
    </row>
    <row r="11174" spans="11:15">
      <c r="K11174" s="153" t="s">
        <v>1674</v>
      </c>
      <c r="O11174" s="153" t="s">
        <v>1344</v>
      </c>
    </row>
    <row r="11175" spans="11:15">
      <c r="K11175" s="153" t="s">
        <v>1674</v>
      </c>
      <c r="O11175" s="153" t="s">
        <v>1892</v>
      </c>
    </row>
    <row r="11176" spans="11:15">
      <c r="K11176" s="153" t="s">
        <v>1577</v>
      </c>
      <c r="O11176" s="153" t="s">
        <v>1893</v>
      </c>
    </row>
    <row r="11177" spans="11:15">
      <c r="K11177" s="153" t="s">
        <v>1577</v>
      </c>
      <c r="O11177" s="153" t="s">
        <v>1894</v>
      </c>
    </row>
    <row r="11178" spans="11:15">
      <c r="K11178" s="153" t="s">
        <v>1674</v>
      </c>
      <c r="O11178" s="153" t="s">
        <v>1895</v>
      </c>
    </row>
    <row r="11179" spans="11:15">
      <c r="K11179" s="153" t="s">
        <v>1674</v>
      </c>
      <c r="O11179" s="153" t="s">
        <v>1896</v>
      </c>
    </row>
    <row r="11180" spans="11:15">
      <c r="K11180" s="153" t="s">
        <v>1674</v>
      </c>
      <c r="O11180" s="153" t="s">
        <v>1352</v>
      </c>
    </row>
    <row r="11181" spans="11:15">
      <c r="K11181" s="153" t="s">
        <v>1674</v>
      </c>
      <c r="O11181" s="153" t="s">
        <v>1354</v>
      </c>
    </row>
    <row r="11182" spans="11:15">
      <c r="K11182" s="153" t="s">
        <v>1674</v>
      </c>
      <c r="O11182" s="153" t="s">
        <v>1897</v>
      </c>
    </row>
    <row r="11183" spans="11:15">
      <c r="K11183" s="153" t="s">
        <v>1674</v>
      </c>
      <c r="O11183" s="153" t="s">
        <v>1898</v>
      </c>
    </row>
    <row r="11184" spans="11:15">
      <c r="K11184" s="153" t="s">
        <v>1674</v>
      </c>
      <c r="O11184" s="153" t="s">
        <v>1358</v>
      </c>
    </row>
    <row r="11185" spans="11:15">
      <c r="K11185" s="153" t="s">
        <v>1674</v>
      </c>
      <c r="O11185" s="153" t="s">
        <v>1360</v>
      </c>
    </row>
    <row r="11186" spans="11:15">
      <c r="K11186" s="153" t="s">
        <v>1577</v>
      </c>
      <c r="O11186" s="153" t="s">
        <v>1899</v>
      </c>
    </row>
    <row r="11187" spans="11:15">
      <c r="K11187" s="153" t="s">
        <v>1674</v>
      </c>
      <c r="O11187" s="153" t="s">
        <v>1900</v>
      </c>
    </row>
    <row r="11188" spans="11:15">
      <c r="K11188" s="153" t="s">
        <v>1674</v>
      </c>
      <c r="O11188" s="153" t="s">
        <v>1901</v>
      </c>
    </row>
    <row r="11189" spans="11:15">
      <c r="K11189" s="153" t="s">
        <v>1674</v>
      </c>
      <c r="O11189" s="153" t="s">
        <v>1902</v>
      </c>
    </row>
    <row r="11190" spans="11:15">
      <c r="K11190" s="153" t="s">
        <v>1577</v>
      </c>
      <c r="O11190" s="153" t="s">
        <v>1903</v>
      </c>
    </row>
    <row r="11191" spans="11:15">
      <c r="K11191" s="153" t="s">
        <v>1776</v>
      </c>
      <c r="O11191" s="153" t="s">
        <v>1904</v>
      </c>
    </row>
    <row r="11192" spans="11:15">
      <c r="K11192" s="153" t="s">
        <v>1674</v>
      </c>
      <c r="O11192" s="153" t="s">
        <v>1374</v>
      </c>
    </row>
    <row r="11193" spans="11:15">
      <c r="K11193" s="153" t="s">
        <v>1674</v>
      </c>
      <c r="O11193" s="153" t="s">
        <v>1905</v>
      </c>
    </row>
    <row r="11194" spans="11:15">
      <c r="K11194" s="153" t="s">
        <v>1577</v>
      </c>
      <c r="O11194" s="153" t="s">
        <v>1906</v>
      </c>
    </row>
    <row r="11195" spans="11:15">
      <c r="K11195" s="153" t="s">
        <v>1776</v>
      </c>
      <c r="O11195" s="153" t="s">
        <v>1907</v>
      </c>
    </row>
    <row r="11196" spans="11:15">
      <c r="K11196" s="153" t="s">
        <v>1674</v>
      </c>
      <c r="O11196" s="153" t="s">
        <v>1908</v>
      </c>
    </row>
    <row r="11197" spans="11:15">
      <c r="K11197" s="153" t="s">
        <v>1674</v>
      </c>
      <c r="O11197" s="153" t="s">
        <v>1909</v>
      </c>
    </row>
    <row r="11198" spans="11:15">
      <c r="K11198" s="153" t="s">
        <v>1674</v>
      </c>
      <c r="O11198" s="153" t="s">
        <v>1393</v>
      </c>
    </row>
    <row r="11199" spans="11:15">
      <c r="K11199" s="153" t="s">
        <v>1674</v>
      </c>
      <c r="O11199" s="153" t="s">
        <v>1397</v>
      </c>
    </row>
    <row r="11200" spans="11:15">
      <c r="K11200" s="153" t="s">
        <v>1674</v>
      </c>
      <c r="O11200" s="153" t="s">
        <v>1910</v>
      </c>
    </row>
    <row r="11201" spans="11:15">
      <c r="K11201" s="153" t="s">
        <v>1776</v>
      </c>
      <c r="O11201" s="153" t="s">
        <v>1911</v>
      </c>
    </row>
    <row r="11202" spans="11:15">
      <c r="K11202" s="153" t="s">
        <v>1674</v>
      </c>
      <c r="O11202" s="153" t="s">
        <v>1407</v>
      </c>
    </row>
    <row r="11203" spans="11:15">
      <c r="K11203" s="153" t="s">
        <v>1674</v>
      </c>
      <c r="O11203" s="153" t="s">
        <v>1409</v>
      </c>
    </row>
    <row r="11204" spans="11:15">
      <c r="K11204" s="153" t="s">
        <v>1776</v>
      </c>
      <c r="O11204" s="153" t="s">
        <v>1912</v>
      </c>
    </row>
    <row r="11205" spans="11:15">
      <c r="K11205" s="153" t="s">
        <v>1674</v>
      </c>
      <c r="O11205" s="153" t="s">
        <v>1913</v>
      </c>
    </row>
    <row r="11206" spans="11:15">
      <c r="K11206" s="153" t="s">
        <v>1674</v>
      </c>
      <c r="O11206" s="153" t="s">
        <v>1914</v>
      </c>
    </row>
    <row r="11207" spans="11:15">
      <c r="K11207" s="153" t="s">
        <v>1674</v>
      </c>
      <c r="O11207" s="153" t="s">
        <v>1915</v>
      </c>
    </row>
    <row r="11208" spans="11:15">
      <c r="K11208" s="153" t="s">
        <v>1577</v>
      </c>
      <c r="O11208" s="153" t="s">
        <v>1916</v>
      </c>
    </row>
    <row r="11209" spans="11:15">
      <c r="K11209" s="153" t="s">
        <v>1776</v>
      </c>
      <c r="O11209" s="153" t="s">
        <v>1917</v>
      </c>
    </row>
    <row r="11210" spans="11:15">
      <c r="K11210" s="153" t="s">
        <v>1674</v>
      </c>
      <c r="O11210" s="153" t="s">
        <v>1430</v>
      </c>
    </row>
    <row r="11211" spans="11:15">
      <c r="K11211" s="153" t="s">
        <v>1674</v>
      </c>
      <c r="O11211" s="153" t="s">
        <v>1918</v>
      </c>
    </row>
    <row r="11212" spans="11:15">
      <c r="K11212" s="153" t="s">
        <v>1577</v>
      </c>
      <c r="O11212" s="153" t="s">
        <v>1919</v>
      </c>
    </row>
    <row r="11213" spans="11:15">
      <c r="K11213" s="153" t="s">
        <v>1776</v>
      </c>
      <c r="O11213" s="153" t="s">
        <v>1920</v>
      </c>
    </row>
    <row r="11214" spans="11:15">
      <c r="K11214" s="153" t="s">
        <v>1674</v>
      </c>
      <c r="O11214" s="153" t="s">
        <v>1921</v>
      </c>
    </row>
    <row r="11215" spans="11:15">
      <c r="K11215" s="153" t="s">
        <v>1674</v>
      </c>
      <c r="O11215" s="153" t="s">
        <v>1922</v>
      </c>
    </row>
    <row r="11216" spans="11:15">
      <c r="K11216" s="153" t="s">
        <v>1674</v>
      </c>
      <c r="O11216" s="153" t="s">
        <v>71</v>
      </c>
    </row>
    <row r="11217" spans="11:15">
      <c r="K11217" s="153" t="s">
        <v>1674</v>
      </c>
      <c r="O11217" s="153" t="s">
        <v>75</v>
      </c>
    </row>
    <row r="11218" spans="11:15">
      <c r="K11218" s="153" t="s">
        <v>1674</v>
      </c>
      <c r="O11218" s="153" t="s">
        <v>1923</v>
      </c>
    </row>
    <row r="11219" spans="11:15">
      <c r="K11219" s="153" t="s">
        <v>1776</v>
      </c>
      <c r="O11219" s="153" t="s">
        <v>1924</v>
      </c>
    </row>
    <row r="11220" spans="11:15">
      <c r="K11220" s="153" t="s">
        <v>1674</v>
      </c>
      <c r="O11220" s="153" t="s">
        <v>84</v>
      </c>
    </row>
    <row r="11221" spans="11:15">
      <c r="K11221" s="153" t="s">
        <v>1674</v>
      </c>
      <c r="O11221" s="153" t="s">
        <v>86</v>
      </c>
    </row>
    <row r="11222" spans="11:15">
      <c r="K11222" s="153" t="s">
        <v>1776</v>
      </c>
      <c r="O11222" s="153" t="s">
        <v>1925</v>
      </c>
    </row>
    <row r="11223" spans="11:15">
      <c r="K11223" s="153" t="s">
        <v>1674</v>
      </c>
      <c r="O11223" s="153" t="s">
        <v>1926</v>
      </c>
    </row>
    <row r="11224" spans="11:15">
      <c r="K11224" s="153" t="s">
        <v>1674</v>
      </c>
      <c r="O11224" s="153" t="s">
        <v>1927</v>
      </c>
    </row>
    <row r="11225" spans="11:15">
      <c r="K11225" s="153" t="s">
        <v>1674</v>
      </c>
      <c r="O11225" s="153" t="s">
        <v>1928</v>
      </c>
    </row>
    <row r="11226" spans="11:15">
      <c r="K11226" s="153" t="s">
        <v>1577</v>
      </c>
      <c r="O11226" s="153" t="s">
        <v>1929</v>
      </c>
    </row>
    <row r="11227" spans="11:15">
      <c r="K11227" s="153" t="s">
        <v>1776</v>
      </c>
      <c r="O11227" s="153" t="s">
        <v>1930</v>
      </c>
    </row>
    <row r="11228" spans="11:15">
      <c r="K11228" s="153" t="s">
        <v>1674</v>
      </c>
      <c r="O11228" s="153" t="s">
        <v>1931</v>
      </c>
    </row>
    <row r="11229" spans="11:15">
      <c r="K11229" s="153" t="s">
        <v>1674</v>
      </c>
      <c r="O11229" s="153" t="s">
        <v>1932</v>
      </c>
    </row>
    <row r="11230" spans="11:15">
      <c r="K11230" s="153" t="s">
        <v>1577</v>
      </c>
      <c r="O11230" s="153" t="s">
        <v>1933</v>
      </c>
    </row>
    <row r="11231" spans="11:15">
      <c r="K11231" s="153" t="s">
        <v>1776</v>
      </c>
      <c r="O11231" s="153" t="s">
        <v>1934</v>
      </c>
    </row>
    <row r="11232" spans="11:15">
      <c r="K11232" s="153" t="s">
        <v>1674</v>
      </c>
      <c r="O11232" s="153" t="s">
        <v>1935</v>
      </c>
    </row>
    <row r="11233" spans="11:15">
      <c r="K11233" s="153" t="s">
        <v>1674</v>
      </c>
      <c r="O11233" s="153" t="s">
        <v>1936</v>
      </c>
    </row>
    <row r="11234" spans="11:15">
      <c r="K11234" s="153" t="s">
        <v>1674</v>
      </c>
      <c r="O11234" s="153" t="s">
        <v>128</v>
      </c>
    </row>
    <row r="11235" spans="11:15">
      <c r="K11235" s="153" t="s">
        <v>1674</v>
      </c>
      <c r="O11235" s="153" t="s">
        <v>132</v>
      </c>
    </row>
    <row r="11236" spans="11:15">
      <c r="K11236" s="153" t="s">
        <v>1578</v>
      </c>
      <c r="O11236" s="153" t="s">
        <v>1937</v>
      </c>
    </row>
    <row r="11237" spans="11:15">
      <c r="K11237" s="153" t="s">
        <v>1776</v>
      </c>
      <c r="O11237" s="153" t="s">
        <v>1938</v>
      </c>
    </row>
    <row r="11238" spans="11:15">
      <c r="K11238" s="153" t="s">
        <v>1578</v>
      </c>
      <c r="O11238" s="153" t="s">
        <v>1939</v>
      </c>
    </row>
    <row r="11239" spans="11:15">
      <c r="K11239" s="153" t="s">
        <v>1674</v>
      </c>
      <c r="O11239" s="153" t="s">
        <v>148</v>
      </c>
    </row>
    <row r="11240" spans="11:15">
      <c r="K11240" s="153" t="s">
        <v>1674</v>
      </c>
      <c r="O11240" s="153" t="s">
        <v>150</v>
      </c>
    </row>
    <row r="11241" spans="11:15">
      <c r="K11241" s="153" t="s">
        <v>1674</v>
      </c>
      <c r="O11241" s="153" t="s">
        <v>154</v>
      </c>
    </row>
    <row r="11242" spans="11:15">
      <c r="K11242" s="153" t="s">
        <v>1776</v>
      </c>
      <c r="O11242" s="153" t="s">
        <v>1940</v>
      </c>
    </row>
    <row r="11243" spans="11:15">
      <c r="K11243" s="153" t="s">
        <v>1674</v>
      </c>
      <c r="O11243" s="153" t="s">
        <v>1941</v>
      </c>
    </row>
    <row r="11244" spans="11:15">
      <c r="K11244" s="153" t="s">
        <v>1674</v>
      </c>
      <c r="O11244" s="153" t="s">
        <v>1942</v>
      </c>
    </row>
    <row r="11245" spans="11:15">
      <c r="K11245" s="153" t="s">
        <v>1674</v>
      </c>
      <c r="O11245" s="153" t="s">
        <v>1943</v>
      </c>
    </row>
    <row r="11246" spans="11:15">
      <c r="K11246" s="153" t="s">
        <v>1577</v>
      </c>
      <c r="O11246" s="153" t="s">
        <v>1944</v>
      </c>
    </row>
    <row r="11247" spans="11:15">
      <c r="K11247" s="153" t="s">
        <v>1776</v>
      </c>
      <c r="O11247" s="153" t="s">
        <v>1945</v>
      </c>
    </row>
    <row r="11248" spans="11:15">
      <c r="K11248" s="153" t="s">
        <v>1674</v>
      </c>
      <c r="O11248" s="153" t="s">
        <v>1946</v>
      </c>
    </row>
    <row r="11249" spans="11:15">
      <c r="K11249" s="153" t="s">
        <v>1674</v>
      </c>
      <c r="O11249" s="153" t="s">
        <v>1947</v>
      </c>
    </row>
    <row r="11250" spans="11:15">
      <c r="K11250" s="153" t="s">
        <v>1577</v>
      </c>
      <c r="O11250" s="153" t="s">
        <v>1948</v>
      </c>
    </row>
    <row r="11251" spans="11:15">
      <c r="K11251" s="153" t="s">
        <v>1776</v>
      </c>
      <c r="O11251" s="153" t="s">
        <v>1949</v>
      </c>
    </row>
    <row r="11252" spans="11:15">
      <c r="K11252" s="153" t="s">
        <v>1674</v>
      </c>
      <c r="O11252" s="153" t="s">
        <v>1950</v>
      </c>
    </row>
    <row r="11253" spans="11:15">
      <c r="K11253" s="153" t="s">
        <v>1674</v>
      </c>
      <c r="O11253" s="153" t="s">
        <v>1951</v>
      </c>
    </row>
    <row r="11254" spans="11:15">
      <c r="K11254" s="153" t="s">
        <v>1674</v>
      </c>
      <c r="O11254" s="153" t="s">
        <v>193</v>
      </c>
    </row>
    <row r="11255" spans="11:15">
      <c r="K11255" s="153" t="s">
        <v>1674</v>
      </c>
      <c r="O11255" s="153" t="s">
        <v>196</v>
      </c>
    </row>
    <row r="11256" spans="11:15">
      <c r="K11256" s="153" t="s">
        <v>1578</v>
      </c>
      <c r="O11256" s="153" t="s">
        <v>1952</v>
      </c>
    </row>
    <row r="11257" spans="11:15">
      <c r="K11257" s="153" t="s">
        <v>1776</v>
      </c>
      <c r="O11257" s="153" t="s">
        <v>1953</v>
      </c>
    </row>
    <row r="11258" spans="11:15">
      <c r="K11258" s="153" t="s">
        <v>1578</v>
      </c>
      <c r="O11258" s="153" t="s">
        <v>1954</v>
      </c>
    </row>
    <row r="11259" spans="11:15">
      <c r="K11259" s="153" t="s">
        <v>1674</v>
      </c>
      <c r="O11259" s="153" t="s">
        <v>207</v>
      </c>
    </row>
    <row r="11260" spans="11:15">
      <c r="K11260" s="153" t="s">
        <v>1674</v>
      </c>
      <c r="O11260" s="153" t="s">
        <v>209</v>
      </c>
    </row>
    <row r="11261" spans="11:15">
      <c r="K11261" s="153" t="s">
        <v>1674</v>
      </c>
      <c r="O11261" s="153" t="s">
        <v>212</v>
      </c>
    </row>
    <row r="11262" spans="11:15">
      <c r="K11262" s="153" t="s">
        <v>1776</v>
      </c>
      <c r="O11262" s="153" t="s">
        <v>1955</v>
      </c>
    </row>
    <row r="11263" spans="11:15">
      <c r="K11263" s="153" t="s">
        <v>1674</v>
      </c>
      <c r="O11263" s="153" t="s">
        <v>1956</v>
      </c>
    </row>
    <row r="11264" spans="11:15">
      <c r="K11264" s="153" t="s">
        <v>1674</v>
      </c>
      <c r="O11264" s="153" t="s">
        <v>1957</v>
      </c>
    </row>
    <row r="11265" spans="11:15">
      <c r="K11265" s="153" t="s">
        <v>1674</v>
      </c>
      <c r="O11265" s="153" t="s">
        <v>1958</v>
      </c>
    </row>
    <row r="11266" spans="11:15">
      <c r="K11266" s="153" t="s">
        <v>1577</v>
      </c>
      <c r="O11266" s="153" t="s">
        <v>1959</v>
      </c>
    </row>
    <row r="11267" spans="11:15">
      <c r="K11267" s="153" t="s">
        <v>1776</v>
      </c>
      <c r="O11267" s="153" t="s">
        <v>1960</v>
      </c>
    </row>
    <row r="11268" spans="11:15">
      <c r="K11268" s="153" t="s">
        <v>1674</v>
      </c>
      <c r="O11268" s="153" t="s">
        <v>1961</v>
      </c>
    </row>
    <row r="11269" spans="11:15">
      <c r="K11269" s="153" t="s">
        <v>1674</v>
      </c>
      <c r="O11269" s="153" t="s">
        <v>1962</v>
      </c>
    </row>
    <row r="11270" spans="11:15">
      <c r="K11270" s="153" t="s">
        <v>1577</v>
      </c>
      <c r="O11270" s="153" t="s">
        <v>1963</v>
      </c>
    </row>
    <row r="11271" spans="11:15">
      <c r="K11271" s="153" t="s">
        <v>1776</v>
      </c>
      <c r="O11271" s="153" t="s">
        <v>1964</v>
      </c>
    </row>
    <row r="11272" spans="11:15">
      <c r="K11272" s="153" t="s">
        <v>1674</v>
      </c>
      <c r="O11272" s="153" t="s">
        <v>1965</v>
      </c>
    </row>
    <row r="11273" spans="11:15">
      <c r="K11273" s="153" t="s">
        <v>1674</v>
      </c>
      <c r="O11273" s="153" t="s">
        <v>1966</v>
      </c>
    </row>
    <row r="11274" spans="11:15">
      <c r="K11274" s="153" t="s">
        <v>1674</v>
      </c>
      <c r="O11274" s="153" t="s">
        <v>254</v>
      </c>
    </row>
    <row r="11275" spans="11:15">
      <c r="K11275" s="153" t="s">
        <v>1674</v>
      </c>
      <c r="O11275" s="153" t="s">
        <v>258</v>
      </c>
    </row>
    <row r="11276" spans="11:15">
      <c r="K11276" s="153" t="s">
        <v>1578</v>
      </c>
      <c r="O11276" s="153" t="s">
        <v>1967</v>
      </c>
    </row>
    <row r="11277" spans="11:15">
      <c r="K11277" s="153" t="s">
        <v>1776</v>
      </c>
      <c r="O11277" s="153" t="s">
        <v>1968</v>
      </c>
    </row>
    <row r="11278" spans="11:15">
      <c r="K11278" s="153" t="s">
        <v>1578</v>
      </c>
      <c r="O11278" s="153" t="s">
        <v>1969</v>
      </c>
    </row>
    <row r="11279" spans="11:15">
      <c r="K11279" s="153" t="s">
        <v>1674</v>
      </c>
      <c r="O11279" s="153" t="s">
        <v>273</v>
      </c>
    </row>
    <row r="11280" spans="11:15">
      <c r="K11280" s="153" t="s">
        <v>1674</v>
      </c>
      <c r="O11280" s="153" t="s">
        <v>276</v>
      </c>
    </row>
    <row r="11281" spans="11:15">
      <c r="K11281" s="153" t="s">
        <v>1674</v>
      </c>
      <c r="O11281" s="153" t="s">
        <v>280</v>
      </c>
    </row>
    <row r="11282" spans="11:15">
      <c r="K11282" s="153" t="s">
        <v>1776</v>
      </c>
      <c r="O11282" s="153" t="s">
        <v>1970</v>
      </c>
    </row>
    <row r="11283" spans="11:15">
      <c r="K11283" s="153" t="s">
        <v>1674</v>
      </c>
      <c r="O11283" s="153" t="s">
        <v>1971</v>
      </c>
    </row>
    <row r="11284" spans="11:15">
      <c r="K11284" s="153" t="s">
        <v>1674</v>
      </c>
      <c r="O11284" s="153" t="s">
        <v>1972</v>
      </c>
    </row>
    <row r="11285" spans="11:15">
      <c r="K11285" s="153" t="s">
        <v>1674</v>
      </c>
      <c r="O11285" s="153" t="s">
        <v>1973</v>
      </c>
    </row>
    <row r="11286" spans="11:15">
      <c r="K11286" s="153" t="s">
        <v>1580</v>
      </c>
      <c r="O11286" s="153" t="s">
        <v>1974</v>
      </c>
    </row>
    <row r="11287" spans="11:15">
      <c r="K11287" s="153" t="s">
        <v>1577</v>
      </c>
      <c r="O11287" s="153" t="s">
        <v>1975</v>
      </c>
    </row>
    <row r="11288" spans="11:15">
      <c r="K11288" s="153" t="s">
        <v>1674</v>
      </c>
      <c r="O11288" s="153" t="s">
        <v>1976</v>
      </c>
    </row>
    <row r="11289" spans="11:15">
      <c r="K11289" s="153" t="s">
        <v>1674</v>
      </c>
      <c r="O11289" s="153" t="s">
        <v>1977</v>
      </c>
    </row>
    <row r="11290" spans="11:15">
      <c r="K11290" s="153" t="s">
        <v>1674</v>
      </c>
      <c r="O11290" s="153" t="s">
        <v>1978</v>
      </c>
    </row>
    <row r="11291" spans="11:15">
      <c r="K11291" s="153" t="s">
        <v>1674</v>
      </c>
      <c r="O11291" s="153" t="s">
        <v>1979</v>
      </c>
    </row>
    <row r="11292" spans="11:15">
      <c r="K11292" s="153" t="s">
        <v>1674</v>
      </c>
      <c r="O11292" s="153" t="s">
        <v>1980</v>
      </c>
    </row>
    <row r="11293" spans="11:15">
      <c r="K11293" s="153" t="s">
        <v>1674</v>
      </c>
      <c r="O11293" s="153" t="s">
        <v>1981</v>
      </c>
    </row>
    <row r="11294" spans="11:15">
      <c r="K11294" s="153" t="s">
        <v>1674</v>
      </c>
      <c r="O11294" s="153" t="s">
        <v>1982</v>
      </c>
    </row>
    <row r="11295" spans="11:15">
      <c r="K11295" s="153" t="s">
        <v>1674</v>
      </c>
      <c r="O11295" s="153" t="s">
        <v>1983</v>
      </c>
    </row>
    <row r="11296" spans="11:15">
      <c r="K11296" s="153" t="s">
        <v>1674</v>
      </c>
      <c r="O11296" s="153" t="s">
        <v>333</v>
      </c>
    </row>
    <row r="11297" spans="11:15">
      <c r="K11297" s="153" t="s">
        <v>1674</v>
      </c>
      <c r="O11297" s="153" t="s">
        <v>337</v>
      </c>
    </row>
    <row r="11298" spans="11:15">
      <c r="K11298" s="153" t="s">
        <v>1674</v>
      </c>
      <c r="O11298" s="153" t="s">
        <v>1984</v>
      </c>
    </row>
    <row r="11299" spans="11:15">
      <c r="K11299" s="153" t="s">
        <v>1674</v>
      </c>
      <c r="O11299" s="153" t="s">
        <v>1985</v>
      </c>
    </row>
    <row r="11300" spans="11:15">
      <c r="K11300" s="153" t="s">
        <v>1674</v>
      </c>
      <c r="O11300" s="153" t="s">
        <v>1986</v>
      </c>
    </row>
    <row r="11301" spans="11:15">
      <c r="K11301" s="153" t="s">
        <v>1674</v>
      </c>
      <c r="O11301" s="153" t="s">
        <v>351</v>
      </c>
    </row>
    <row r="11302" spans="11:15">
      <c r="K11302" s="153" t="s">
        <v>1674</v>
      </c>
      <c r="O11302" s="153" t="s">
        <v>354</v>
      </c>
    </row>
    <row r="11303" spans="11:15">
      <c r="K11303" s="153" t="s">
        <v>1674</v>
      </c>
      <c r="O11303" s="153" t="s">
        <v>358</v>
      </c>
    </row>
    <row r="11304" spans="11:15">
      <c r="K11304" s="153" t="s">
        <v>1674</v>
      </c>
      <c r="O11304" s="153" t="s">
        <v>1987</v>
      </c>
    </row>
    <row r="11305" spans="11:15">
      <c r="K11305" s="153" t="s">
        <v>1674</v>
      </c>
      <c r="O11305" s="153" t="s">
        <v>1988</v>
      </c>
    </row>
    <row r="11306" spans="11:15">
      <c r="K11306" s="153" t="s">
        <v>1674</v>
      </c>
      <c r="O11306" s="153" t="s">
        <v>1989</v>
      </c>
    </row>
    <row r="11307" spans="11:15">
      <c r="K11307" s="153" t="s">
        <v>1674</v>
      </c>
      <c r="O11307" s="153" t="s">
        <v>1990</v>
      </c>
    </row>
    <row r="11308" spans="11:15">
      <c r="K11308" s="153" t="s">
        <v>1674</v>
      </c>
      <c r="O11308" s="153" t="s">
        <v>375</v>
      </c>
    </row>
    <row r="11309" spans="11:15">
      <c r="K11309" s="153" t="s">
        <v>1674</v>
      </c>
      <c r="O11309" s="153" t="s">
        <v>378</v>
      </c>
    </row>
    <row r="11310" spans="11:15">
      <c r="K11310" s="153" t="s">
        <v>1674</v>
      </c>
      <c r="O11310" s="153" t="s">
        <v>381</v>
      </c>
    </row>
    <row r="11311" spans="11:15">
      <c r="K11311" s="153" t="s">
        <v>1674</v>
      </c>
      <c r="O11311" s="153" t="s">
        <v>384</v>
      </c>
    </row>
    <row r="11312" spans="11:15">
      <c r="K11312" s="153" t="s">
        <v>1674</v>
      </c>
      <c r="O11312" s="153" t="s">
        <v>385</v>
      </c>
    </row>
    <row r="11313" spans="11:15">
      <c r="K11313" s="153" t="s">
        <v>1674</v>
      </c>
      <c r="O11313" s="153" t="s">
        <v>388</v>
      </c>
    </row>
    <row r="11314" spans="11:15">
      <c r="K11314" s="153" t="s">
        <v>1674</v>
      </c>
      <c r="O11314" s="153" t="s">
        <v>391</v>
      </c>
    </row>
    <row r="11315" spans="11:15">
      <c r="K11315" s="153" t="s">
        <v>1674</v>
      </c>
      <c r="O11315" s="153" t="s">
        <v>394</v>
      </c>
    </row>
    <row r="11316" spans="11:15">
      <c r="K11316" s="153" t="s">
        <v>1674</v>
      </c>
      <c r="O11316" s="153" t="s">
        <v>397</v>
      </c>
    </row>
    <row r="11317" spans="11:15">
      <c r="K11317" s="153" t="s">
        <v>1674</v>
      </c>
      <c r="O11317" s="153" t="s">
        <v>400</v>
      </c>
    </row>
    <row r="11318" spans="11:15">
      <c r="K11318" s="153" t="s">
        <v>1674</v>
      </c>
      <c r="O11318" s="153" t="s">
        <v>403</v>
      </c>
    </row>
    <row r="11319" spans="11:15">
      <c r="K11319" s="153" t="s">
        <v>1674</v>
      </c>
      <c r="O11319" s="153" t="s">
        <v>404</v>
      </c>
    </row>
    <row r="11320" spans="11:15">
      <c r="K11320" s="153" t="s">
        <v>1674</v>
      </c>
      <c r="O11320" s="153" t="s">
        <v>407</v>
      </c>
    </row>
    <row r="11321" spans="11:15">
      <c r="K11321" s="153" t="s">
        <v>1674</v>
      </c>
      <c r="O11321" s="153" t="s">
        <v>409</v>
      </c>
    </row>
    <row r="11322" spans="11:15">
      <c r="K11322" s="153" t="s">
        <v>1674</v>
      </c>
      <c r="O11322" s="153" t="s">
        <v>412</v>
      </c>
    </row>
    <row r="11323" spans="11:15">
      <c r="K11323" s="153" t="s">
        <v>1674</v>
      </c>
      <c r="O11323" s="153" t="s">
        <v>413</v>
      </c>
    </row>
    <row r="11324" spans="11:15">
      <c r="K11324" s="153" t="s">
        <v>1674</v>
      </c>
      <c r="O11324" s="153" t="s">
        <v>416</v>
      </c>
    </row>
    <row r="11325" spans="11:15">
      <c r="K11325" s="153" t="s">
        <v>1674</v>
      </c>
      <c r="O11325" s="153" t="s">
        <v>419</v>
      </c>
    </row>
    <row r="11326" spans="11:15">
      <c r="K11326" s="153" t="s">
        <v>1674</v>
      </c>
      <c r="O11326" s="153" t="s">
        <v>422</v>
      </c>
    </row>
    <row r="11327" spans="11:15">
      <c r="K11327" s="153" t="s">
        <v>1674</v>
      </c>
      <c r="O11327" s="153" t="s">
        <v>425</v>
      </c>
    </row>
    <row r="11328" spans="11:15">
      <c r="K11328" s="153" t="s">
        <v>1674</v>
      </c>
      <c r="O11328" s="153" t="s">
        <v>428</v>
      </c>
    </row>
    <row r="11329" spans="11:15">
      <c r="K11329" s="153" t="s">
        <v>1674</v>
      </c>
      <c r="O11329" s="153" t="s">
        <v>431</v>
      </c>
    </row>
    <row r="11330" spans="11:15">
      <c r="K11330" s="153" t="s">
        <v>1674</v>
      </c>
      <c r="O11330" s="153" t="s">
        <v>432</v>
      </c>
    </row>
    <row r="11331" spans="11:15">
      <c r="K11331" s="153" t="s">
        <v>1674</v>
      </c>
      <c r="O11331" s="153" t="s">
        <v>435</v>
      </c>
    </row>
    <row r="11332" spans="11:15">
      <c r="K11332" s="153" t="s">
        <v>1674</v>
      </c>
      <c r="O11332" s="153" t="s">
        <v>438</v>
      </c>
    </row>
    <row r="11333" spans="11:15">
      <c r="K11333" s="153" t="s">
        <v>1674</v>
      </c>
      <c r="O11333" s="153" t="s">
        <v>441</v>
      </c>
    </row>
    <row r="11334" spans="11:15">
      <c r="K11334" s="153" t="s">
        <v>1674</v>
      </c>
      <c r="O11334" s="153" t="s">
        <v>444</v>
      </c>
    </row>
    <row r="11335" spans="11:15">
      <c r="K11335" s="153" t="s">
        <v>1674</v>
      </c>
      <c r="O11335" s="153" t="s">
        <v>447</v>
      </c>
    </row>
    <row r="11336" spans="11:15">
      <c r="K11336" s="153" t="s">
        <v>1674</v>
      </c>
      <c r="O11336" s="153" t="s">
        <v>450</v>
      </c>
    </row>
    <row r="11337" spans="11:15">
      <c r="K11337" s="153" t="s">
        <v>1674</v>
      </c>
      <c r="O11337" s="153" t="s">
        <v>451</v>
      </c>
    </row>
    <row r="11338" spans="11:15">
      <c r="K11338" s="153" t="s">
        <v>1674</v>
      </c>
      <c r="O11338" s="153" t="s">
        <v>454</v>
      </c>
    </row>
    <row r="11339" spans="11:15">
      <c r="K11339" s="153" t="s">
        <v>1674</v>
      </c>
      <c r="O11339" s="153" t="s">
        <v>457</v>
      </c>
    </row>
    <row r="11340" spans="11:15">
      <c r="K11340" s="153" t="s">
        <v>1674</v>
      </c>
      <c r="O11340" s="153" t="s">
        <v>460</v>
      </c>
    </row>
    <row r="11341" spans="11:15">
      <c r="K11341" s="153" t="s">
        <v>1674</v>
      </c>
      <c r="O11341" s="153" t="s">
        <v>461</v>
      </c>
    </row>
    <row r="11342" spans="11:15">
      <c r="K11342" s="153" t="s">
        <v>1674</v>
      </c>
      <c r="O11342" s="153" t="s">
        <v>464</v>
      </c>
    </row>
    <row r="11343" spans="11:15">
      <c r="K11343" s="153" t="s">
        <v>1674</v>
      </c>
      <c r="O11343" s="153" t="s">
        <v>467</v>
      </c>
    </row>
    <row r="11344" spans="11:15">
      <c r="K11344" s="153" t="s">
        <v>1674</v>
      </c>
      <c r="O11344" s="153" t="s">
        <v>469</v>
      </c>
    </row>
    <row r="11345" spans="11:15">
      <c r="K11345" s="153" t="s">
        <v>1674</v>
      </c>
      <c r="O11345" s="153" t="s">
        <v>471</v>
      </c>
    </row>
    <row r="11346" spans="11:15">
      <c r="K11346" s="153" t="s">
        <v>1674</v>
      </c>
      <c r="O11346" s="153" t="s">
        <v>1285</v>
      </c>
    </row>
    <row r="11347" spans="11:15">
      <c r="K11347" s="153" t="s">
        <v>1674</v>
      </c>
      <c r="O11347" s="153" t="s">
        <v>474</v>
      </c>
    </row>
    <row r="11348" spans="11:15">
      <c r="K11348" s="153" t="s">
        <v>1674</v>
      </c>
      <c r="O11348" s="153" t="s">
        <v>475</v>
      </c>
    </row>
    <row r="11349" spans="11:15">
      <c r="K11349" s="153" t="s">
        <v>1674</v>
      </c>
      <c r="O11349" s="153" t="s">
        <v>477</v>
      </c>
    </row>
    <row r="11350" spans="11:15">
      <c r="K11350" s="153" t="s">
        <v>1674</v>
      </c>
      <c r="O11350" s="153" t="s">
        <v>479</v>
      </c>
    </row>
    <row r="11351" spans="11:15">
      <c r="K11351" s="153" t="s">
        <v>1674</v>
      </c>
      <c r="O11351" s="153" t="s">
        <v>481</v>
      </c>
    </row>
    <row r="11352" spans="11:15">
      <c r="K11352" s="153" t="s">
        <v>1674</v>
      </c>
      <c r="O11352" s="153" t="s">
        <v>483</v>
      </c>
    </row>
    <row r="11353" spans="11:15">
      <c r="K11353" s="153" t="s">
        <v>1674</v>
      </c>
      <c r="O11353" s="153" t="s">
        <v>485</v>
      </c>
    </row>
    <row r="11354" spans="11:15">
      <c r="K11354" s="153" t="s">
        <v>1674</v>
      </c>
      <c r="O11354" s="153" t="s">
        <v>487</v>
      </c>
    </row>
    <row r="11355" spans="11:15">
      <c r="K11355" s="153" t="s">
        <v>1674</v>
      </c>
      <c r="O11355" s="153" t="s">
        <v>488</v>
      </c>
    </row>
    <row r="11356" spans="11:15">
      <c r="K11356" s="153" t="s">
        <v>1674</v>
      </c>
      <c r="O11356" s="153" t="s">
        <v>490</v>
      </c>
    </row>
    <row r="11357" spans="11:15">
      <c r="K11357" s="153" t="s">
        <v>1674</v>
      </c>
      <c r="O11357" s="153" t="s">
        <v>492</v>
      </c>
    </row>
    <row r="11358" spans="11:15">
      <c r="K11358" s="153" t="s">
        <v>1674</v>
      </c>
      <c r="O11358" s="153" t="s">
        <v>494</v>
      </c>
    </row>
    <row r="11359" spans="11:15">
      <c r="K11359" s="153" t="s">
        <v>1674</v>
      </c>
      <c r="O11359" s="153" t="s">
        <v>495</v>
      </c>
    </row>
    <row r="11360" spans="11:15">
      <c r="K11360" s="153" t="s">
        <v>1674</v>
      </c>
      <c r="O11360" s="153" t="s">
        <v>497</v>
      </c>
    </row>
    <row r="11361" spans="11:15">
      <c r="K11361" s="153" t="s">
        <v>1674</v>
      </c>
      <c r="O11361" s="153" t="s">
        <v>499</v>
      </c>
    </row>
    <row r="11362" spans="11:15">
      <c r="K11362" s="153" t="s">
        <v>1674</v>
      </c>
      <c r="O11362" s="153" t="s">
        <v>502</v>
      </c>
    </row>
    <row r="11363" spans="11:15">
      <c r="K11363" s="153" t="s">
        <v>1674</v>
      </c>
      <c r="O11363" s="153" t="s">
        <v>505</v>
      </c>
    </row>
    <row r="11364" spans="11:15">
      <c r="K11364" s="153" t="s">
        <v>1674</v>
      </c>
      <c r="O11364" s="153" t="s">
        <v>1344</v>
      </c>
    </row>
    <row r="11365" spans="11:15">
      <c r="K11365" s="153" t="s">
        <v>1674</v>
      </c>
      <c r="O11365" s="153" t="s">
        <v>510</v>
      </c>
    </row>
    <row r="11366" spans="11:15">
      <c r="K11366" s="153" t="s">
        <v>1674</v>
      </c>
      <c r="O11366" s="153" t="s">
        <v>511</v>
      </c>
    </row>
    <row r="11367" spans="11:15">
      <c r="K11367" s="153" t="s">
        <v>1674</v>
      </c>
      <c r="O11367" s="153" t="s">
        <v>514</v>
      </c>
    </row>
    <row r="11368" spans="11:15">
      <c r="K11368" s="153" t="s">
        <v>1674</v>
      </c>
      <c r="O11368" s="153" t="s">
        <v>517</v>
      </c>
    </row>
    <row r="11369" spans="11:15">
      <c r="K11369" s="153" t="s">
        <v>1674</v>
      </c>
      <c r="O11369" s="153" t="s">
        <v>520</v>
      </c>
    </row>
    <row r="11370" spans="11:15">
      <c r="K11370" s="153" t="s">
        <v>1674</v>
      </c>
      <c r="O11370" s="153" t="s">
        <v>523</v>
      </c>
    </row>
    <row r="11371" spans="11:15">
      <c r="K11371" s="153" t="s">
        <v>1674</v>
      </c>
      <c r="O11371" s="153" t="s">
        <v>526</v>
      </c>
    </row>
    <row r="11372" spans="11:15">
      <c r="K11372" s="153" t="s">
        <v>1674</v>
      </c>
      <c r="O11372" s="153" t="s">
        <v>529</v>
      </c>
    </row>
    <row r="11373" spans="11:15">
      <c r="K11373" s="153" t="s">
        <v>1674</v>
      </c>
      <c r="O11373" s="153" t="s">
        <v>530</v>
      </c>
    </row>
    <row r="11374" spans="11:15">
      <c r="K11374" s="153" t="s">
        <v>1674</v>
      </c>
      <c r="O11374" s="153" t="s">
        <v>533</v>
      </c>
    </row>
    <row r="11375" spans="11:15">
      <c r="K11375" s="153" t="s">
        <v>1674</v>
      </c>
      <c r="O11375" s="153" t="s">
        <v>534</v>
      </c>
    </row>
    <row r="11376" spans="11:15">
      <c r="K11376" s="153" t="s">
        <v>1674</v>
      </c>
      <c r="O11376" s="153" t="s">
        <v>535</v>
      </c>
    </row>
    <row r="11377" spans="11:15">
      <c r="K11377" s="153" t="s">
        <v>1674</v>
      </c>
      <c r="O11377" s="153" t="s">
        <v>536</v>
      </c>
    </row>
    <row r="11378" spans="11:15">
      <c r="K11378" s="153" t="s">
        <v>1674</v>
      </c>
      <c r="O11378" s="153" t="s">
        <v>539</v>
      </c>
    </row>
    <row r="11379" spans="11:15">
      <c r="K11379" s="153" t="s">
        <v>1674</v>
      </c>
      <c r="O11379" s="153" t="s">
        <v>542</v>
      </c>
    </row>
    <row r="11380" spans="11:15">
      <c r="K11380" s="153" t="s">
        <v>1674</v>
      </c>
      <c r="O11380" s="153" t="s">
        <v>545</v>
      </c>
    </row>
    <row r="11381" spans="11:15">
      <c r="K11381" s="153" t="s">
        <v>1674</v>
      </c>
      <c r="O11381" s="153" t="s">
        <v>548</v>
      </c>
    </row>
    <row r="11382" spans="11:15">
      <c r="K11382" s="153" t="s">
        <v>1674</v>
      </c>
      <c r="O11382" s="153" t="s">
        <v>1374</v>
      </c>
    </row>
    <row r="11383" spans="11:15">
      <c r="K11383" s="153" t="s">
        <v>1674</v>
      </c>
      <c r="O11383" s="153" t="s">
        <v>553</v>
      </c>
    </row>
    <row r="11384" spans="11:15">
      <c r="K11384" s="153" t="s">
        <v>1674</v>
      </c>
      <c r="O11384" s="153" t="s">
        <v>554</v>
      </c>
    </row>
    <row r="11385" spans="11:15">
      <c r="K11385" s="153" t="s">
        <v>1674</v>
      </c>
      <c r="O11385" s="153" t="s">
        <v>557</v>
      </c>
    </row>
    <row r="11386" spans="11:15">
      <c r="K11386" s="153" t="s">
        <v>1674</v>
      </c>
      <c r="O11386" s="153" t="s">
        <v>560</v>
      </c>
    </row>
    <row r="11387" spans="11:15">
      <c r="K11387" s="153" t="s">
        <v>1674</v>
      </c>
      <c r="O11387" s="153" t="s">
        <v>563</v>
      </c>
    </row>
    <row r="11388" spans="11:15">
      <c r="K11388" s="153" t="s">
        <v>1674</v>
      </c>
      <c r="O11388" s="153" t="s">
        <v>566</v>
      </c>
    </row>
    <row r="11389" spans="11:15">
      <c r="K11389" s="153" t="s">
        <v>1674</v>
      </c>
      <c r="O11389" s="153" t="s">
        <v>569</v>
      </c>
    </row>
    <row r="11390" spans="11:15">
      <c r="K11390" s="153" t="s">
        <v>1674</v>
      </c>
      <c r="O11390" s="153" t="s">
        <v>572</v>
      </c>
    </row>
    <row r="11391" spans="11:15">
      <c r="K11391" s="153" t="s">
        <v>1674</v>
      </c>
      <c r="O11391" s="153" t="s">
        <v>573</v>
      </c>
    </row>
    <row r="11392" spans="11:15">
      <c r="K11392" s="153" t="s">
        <v>1674</v>
      </c>
      <c r="O11392" s="153" t="s">
        <v>576</v>
      </c>
    </row>
    <row r="11393" spans="11:15">
      <c r="K11393" s="153" t="s">
        <v>1674</v>
      </c>
      <c r="O11393" s="153" t="s">
        <v>577</v>
      </c>
    </row>
    <row r="11394" spans="11:15">
      <c r="K11394" s="153" t="s">
        <v>1674</v>
      </c>
      <c r="O11394" s="153" t="s">
        <v>578</v>
      </c>
    </row>
    <row r="11395" spans="11:15">
      <c r="K11395" s="153" t="s">
        <v>1674</v>
      </c>
      <c r="O11395" s="153" t="s">
        <v>579</v>
      </c>
    </row>
    <row r="11396" spans="11:15">
      <c r="K11396" s="153" t="s">
        <v>1674</v>
      </c>
      <c r="O11396" s="153" t="s">
        <v>582</v>
      </c>
    </row>
    <row r="11397" spans="11:15">
      <c r="K11397" s="153" t="s">
        <v>1674</v>
      </c>
      <c r="O11397" s="153" t="s">
        <v>585</v>
      </c>
    </row>
    <row r="11398" spans="11:15">
      <c r="K11398" s="153" t="s">
        <v>1674</v>
      </c>
      <c r="O11398" s="153" t="s">
        <v>588</v>
      </c>
    </row>
    <row r="11399" spans="11:15">
      <c r="K11399" s="153" t="s">
        <v>1674</v>
      </c>
      <c r="O11399" s="153" t="s">
        <v>591</v>
      </c>
    </row>
    <row r="11400" spans="11:15">
      <c r="K11400" s="153" t="s">
        <v>1674</v>
      </c>
      <c r="O11400" s="153" t="s">
        <v>1430</v>
      </c>
    </row>
    <row r="11401" spans="11:15">
      <c r="K11401" s="153" t="s">
        <v>1674</v>
      </c>
      <c r="O11401" s="153" t="s">
        <v>596</v>
      </c>
    </row>
    <row r="11402" spans="11:15">
      <c r="K11402" s="153" t="s">
        <v>1674</v>
      </c>
      <c r="O11402" s="153" t="s">
        <v>597</v>
      </c>
    </row>
    <row r="11403" spans="11:15">
      <c r="K11403" s="153" t="s">
        <v>1674</v>
      </c>
      <c r="O11403" s="153" t="s">
        <v>600</v>
      </c>
    </row>
    <row r="11404" spans="11:15">
      <c r="K11404" s="153" t="s">
        <v>1674</v>
      </c>
      <c r="O11404" s="153" t="s">
        <v>603</v>
      </c>
    </row>
    <row r="11405" spans="11:15">
      <c r="K11405" s="153" t="s">
        <v>1674</v>
      </c>
      <c r="O11405" s="153" t="s">
        <v>606</v>
      </c>
    </row>
    <row r="11406" spans="11:15">
      <c r="K11406" s="153" t="s">
        <v>1674</v>
      </c>
      <c r="O11406" s="153" t="s">
        <v>609</v>
      </c>
    </row>
    <row r="11407" spans="11:15">
      <c r="K11407" s="153" t="s">
        <v>1674</v>
      </c>
      <c r="O11407" s="153" t="s">
        <v>612</v>
      </c>
    </row>
    <row r="11408" spans="11:15">
      <c r="K11408" s="153" t="s">
        <v>1674</v>
      </c>
      <c r="O11408" s="153" t="s">
        <v>615</v>
      </c>
    </row>
    <row r="11409" spans="11:15">
      <c r="K11409" s="153" t="s">
        <v>1674</v>
      </c>
      <c r="O11409" s="153" t="s">
        <v>616</v>
      </c>
    </row>
    <row r="11410" spans="11:15">
      <c r="K11410" s="153" t="s">
        <v>1674</v>
      </c>
      <c r="O11410" s="153" t="s">
        <v>619</v>
      </c>
    </row>
    <row r="11411" spans="11:15">
      <c r="K11411" s="153" t="s">
        <v>1674</v>
      </c>
      <c r="O11411" s="153" t="s">
        <v>620</v>
      </c>
    </row>
    <row r="11412" spans="11:15">
      <c r="K11412" s="153" t="s">
        <v>1674</v>
      </c>
      <c r="O11412" s="153" t="s">
        <v>622</v>
      </c>
    </row>
    <row r="11413" spans="11:15">
      <c r="K11413" s="153" t="s">
        <v>1674</v>
      </c>
      <c r="O11413" s="153" t="s">
        <v>623</v>
      </c>
    </row>
    <row r="11414" spans="11:15">
      <c r="K11414" s="153" t="s">
        <v>1674</v>
      </c>
      <c r="O11414" s="153" t="s">
        <v>626</v>
      </c>
    </row>
    <row r="11415" spans="11:15">
      <c r="K11415" s="153" t="s">
        <v>1674</v>
      </c>
      <c r="O11415" s="153" t="s">
        <v>629</v>
      </c>
    </row>
    <row r="11416" spans="11:15">
      <c r="K11416" s="153" t="s">
        <v>1674</v>
      </c>
      <c r="O11416" s="153" t="s">
        <v>632</v>
      </c>
    </row>
    <row r="11417" spans="11:15">
      <c r="K11417" s="153" t="s">
        <v>1674</v>
      </c>
      <c r="O11417" s="153" t="s">
        <v>635</v>
      </c>
    </row>
    <row r="11418" spans="11:15">
      <c r="K11418" s="153" t="s">
        <v>1674</v>
      </c>
      <c r="O11418" s="153" t="s">
        <v>638</v>
      </c>
    </row>
    <row r="11419" spans="11:15">
      <c r="K11419" s="153" t="s">
        <v>1674</v>
      </c>
      <c r="O11419" s="153" t="s">
        <v>641</v>
      </c>
    </row>
    <row r="11420" spans="11:15">
      <c r="K11420" s="153" t="s">
        <v>1674</v>
      </c>
      <c r="O11420" s="153" t="s">
        <v>642</v>
      </c>
    </row>
    <row r="11421" spans="11:15">
      <c r="K11421" s="153" t="s">
        <v>1674</v>
      </c>
      <c r="O11421" s="153" t="s">
        <v>645</v>
      </c>
    </row>
    <row r="11422" spans="11:15">
      <c r="K11422" s="153" t="s">
        <v>1674</v>
      </c>
      <c r="O11422" s="153" t="s">
        <v>648</v>
      </c>
    </row>
    <row r="11423" spans="11:15">
      <c r="K11423" s="153" t="s">
        <v>1674</v>
      </c>
      <c r="O11423" s="153" t="s">
        <v>651</v>
      </c>
    </row>
    <row r="11424" spans="11:15">
      <c r="K11424" s="153" t="s">
        <v>1674</v>
      </c>
      <c r="O11424" s="153" t="s">
        <v>654</v>
      </c>
    </row>
    <row r="11425" spans="11:15">
      <c r="K11425" s="153" t="s">
        <v>1674</v>
      </c>
      <c r="O11425" s="153" t="s">
        <v>657</v>
      </c>
    </row>
    <row r="11426" spans="11:15">
      <c r="K11426" s="153" t="s">
        <v>1674</v>
      </c>
      <c r="O11426" s="153" t="s">
        <v>660</v>
      </c>
    </row>
    <row r="11427" spans="11:15">
      <c r="K11427" s="153" t="s">
        <v>1674</v>
      </c>
      <c r="O11427" s="153" t="s">
        <v>661</v>
      </c>
    </row>
    <row r="11428" spans="11:15">
      <c r="K11428" s="153" t="s">
        <v>1674</v>
      </c>
      <c r="O11428" s="153" t="s">
        <v>664</v>
      </c>
    </row>
    <row r="11429" spans="11:15">
      <c r="K11429" s="153" t="s">
        <v>1674</v>
      </c>
      <c r="O11429" s="153" t="s">
        <v>667</v>
      </c>
    </row>
    <row r="11430" spans="11:15">
      <c r="K11430" s="153" t="s">
        <v>1674</v>
      </c>
      <c r="O11430" s="153" t="s">
        <v>668</v>
      </c>
    </row>
    <row r="11431" spans="11:15">
      <c r="K11431" s="153" t="s">
        <v>1674</v>
      </c>
      <c r="O11431" s="153" t="s">
        <v>671</v>
      </c>
    </row>
    <row r="11432" spans="11:15">
      <c r="K11432" s="153" t="s">
        <v>1674</v>
      </c>
      <c r="O11432" s="153" t="s">
        <v>672</v>
      </c>
    </row>
    <row r="11433" spans="11:15">
      <c r="K11433" s="153" t="s">
        <v>1674</v>
      </c>
      <c r="O11433" s="153" t="s">
        <v>673</v>
      </c>
    </row>
    <row r="11434" spans="11:15">
      <c r="K11434" s="153" t="s">
        <v>1674</v>
      </c>
      <c r="O11434" s="153" t="s">
        <v>676</v>
      </c>
    </row>
    <row r="11435" spans="11:15">
      <c r="K11435" s="153" t="s">
        <v>1674</v>
      </c>
      <c r="O11435" s="153" t="s">
        <v>679</v>
      </c>
    </row>
    <row r="11436" spans="11:15">
      <c r="K11436" s="153" t="s">
        <v>1674</v>
      </c>
      <c r="O11436" s="153" t="s">
        <v>682</v>
      </c>
    </row>
    <row r="11437" spans="11:15">
      <c r="K11437" s="153" t="s">
        <v>1674</v>
      </c>
      <c r="O11437" s="153" t="s">
        <v>685</v>
      </c>
    </row>
    <row r="11438" spans="11:15">
      <c r="K11438" s="153" t="s">
        <v>1674</v>
      </c>
      <c r="O11438" s="153" t="s">
        <v>688</v>
      </c>
    </row>
    <row r="11439" spans="11:15">
      <c r="K11439" s="153" t="s">
        <v>1674</v>
      </c>
      <c r="O11439" s="153" t="s">
        <v>691</v>
      </c>
    </row>
    <row r="11440" spans="11:15">
      <c r="K11440" s="153" t="s">
        <v>1674</v>
      </c>
      <c r="O11440" s="153" t="s">
        <v>692</v>
      </c>
    </row>
    <row r="11441" spans="11:15">
      <c r="K11441" s="153" t="s">
        <v>1674</v>
      </c>
      <c r="O11441" s="153" t="s">
        <v>695</v>
      </c>
    </row>
    <row r="11442" spans="11:15">
      <c r="K11442" s="153" t="s">
        <v>1674</v>
      </c>
      <c r="O11442" s="153" t="s">
        <v>698</v>
      </c>
    </row>
    <row r="11443" spans="11:15">
      <c r="K11443" s="153" t="s">
        <v>1674</v>
      </c>
      <c r="O11443" s="153" t="s">
        <v>701</v>
      </c>
    </row>
    <row r="11444" spans="11:15">
      <c r="K11444" s="153" t="s">
        <v>1674</v>
      </c>
      <c r="O11444" s="153" t="s">
        <v>704</v>
      </c>
    </row>
    <row r="11445" spans="11:15">
      <c r="K11445" s="153" t="s">
        <v>1674</v>
      </c>
      <c r="O11445" s="153" t="s">
        <v>707</v>
      </c>
    </row>
    <row r="11446" spans="11:15">
      <c r="K11446" s="153" t="s">
        <v>1674</v>
      </c>
      <c r="O11446" s="153" t="s">
        <v>710</v>
      </c>
    </row>
    <row r="11447" spans="11:15">
      <c r="K11447" s="153" t="s">
        <v>1674</v>
      </c>
      <c r="O11447" s="153" t="s">
        <v>711</v>
      </c>
    </row>
    <row r="11448" spans="11:15">
      <c r="K11448" s="153" t="s">
        <v>1674</v>
      </c>
      <c r="O11448" s="153" t="s">
        <v>714</v>
      </c>
    </row>
    <row r="11449" spans="11:15">
      <c r="K11449" s="153" t="s">
        <v>1674</v>
      </c>
      <c r="O11449" s="153" t="s">
        <v>717</v>
      </c>
    </row>
    <row r="11450" spans="11:15">
      <c r="K11450" s="153" t="s">
        <v>1674</v>
      </c>
      <c r="O11450" s="153" t="s">
        <v>718</v>
      </c>
    </row>
    <row r="11451" spans="11:15">
      <c r="K11451" s="153" t="s">
        <v>1674</v>
      </c>
      <c r="O11451" s="153" t="s">
        <v>721</v>
      </c>
    </row>
    <row r="11452" spans="11:15">
      <c r="K11452" s="153" t="s">
        <v>1674</v>
      </c>
      <c r="O11452" s="153" t="s">
        <v>722</v>
      </c>
    </row>
    <row r="11453" spans="11:15">
      <c r="K11453" s="153" t="s">
        <v>1674</v>
      </c>
      <c r="O11453" s="153" t="s">
        <v>723</v>
      </c>
    </row>
    <row r="11454" spans="11:15">
      <c r="K11454" s="153" t="s">
        <v>1674</v>
      </c>
      <c r="O11454" s="153" t="s">
        <v>726</v>
      </c>
    </row>
    <row r="11455" spans="11:15">
      <c r="K11455" s="153" t="s">
        <v>1674</v>
      </c>
      <c r="O11455" s="153" t="s">
        <v>729</v>
      </c>
    </row>
    <row r="11456" spans="11:15">
      <c r="K11456" s="153" t="s">
        <v>1674</v>
      </c>
      <c r="O11456" s="153" t="s">
        <v>732</v>
      </c>
    </row>
    <row r="11457" spans="11:15">
      <c r="K11457" s="153" t="s">
        <v>1674</v>
      </c>
      <c r="O11457" s="153" t="s">
        <v>735</v>
      </c>
    </row>
    <row r="11458" spans="11:15">
      <c r="K11458" s="153" t="s">
        <v>1674</v>
      </c>
      <c r="O11458" s="153" t="s">
        <v>738</v>
      </c>
    </row>
    <row r="11459" spans="11:15">
      <c r="K11459" s="153" t="s">
        <v>1674</v>
      </c>
      <c r="O11459" s="153" t="s">
        <v>741</v>
      </c>
    </row>
    <row r="11460" spans="11:15">
      <c r="K11460" s="153" t="s">
        <v>1674</v>
      </c>
      <c r="O11460" s="153" t="s">
        <v>742</v>
      </c>
    </row>
    <row r="11461" spans="11:15">
      <c r="K11461" s="153" t="s">
        <v>1674</v>
      </c>
      <c r="O11461" s="153" t="s">
        <v>745</v>
      </c>
    </row>
    <row r="11462" spans="11:15">
      <c r="K11462" s="153" t="s">
        <v>1674</v>
      </c>
      <c r="O11462" s="153" t="s">
        <v>748</v>
      </c>
    </row>
    <row r="11463" spans="11:15">
      <c r="K11463" s="153" t="s">
        <v>1674</v>
      </c>
      <c r="O11463" s="153" t="s">
        <v>751</v>
      </c>
    </row>
    <row r="11464" spans="11:15">
      <c r="K11464" s="153" t="s">
        <v>1674</v>
      </c>
      <c r="O11464" s="153" t="s">
        <v>754</v>
      </c>
    </row>
    <row r="11465" spans="11:15">
      <c r="K11465" s="153" t="s">
        <v>1674</v>
      </c>
      <c r="O11465" s="153" t="s">
        <v>757</v>
      </c>
    </row>
    <row r="11466" spans="11:15">
      <c r="K11466" s="153" t="s">
        <v>1674</v>
      </c>
      <c r="O11466" s="153" t="s">
        <v>0</v>
      </c>
    </row>
    <row r="11467" spans="11:15">
      <c r="K11467" s="153" t="s">
        <v>1674</v>
      </c>
      <c r="O11467" s="153" t="s">
        <v>1</v>
      </c>
    </row>
    <row r="11468" spans="11:15">
      <c r="K11468" s="153" t="s">
        <v>1674</v>
      </c>
      <c r="O11468" s="153" t="s">
        <v>4</v>
      </c>
    </row>
    <row r="11469" spans="11:15">
      <c r="K11469" s="153" t="s">
        <v>1674</v>
      </c>
      <c r="O11469" s="153" t="s">
        <v>7</v>
      </c>
    </row>
    <row r="11470" spans="11:15">
      <c r="K11470" s="153" t="s">
        <v>1674</v>
      </c>
      <c r="O11470" s="153" t="s">
        <v>8</v>
      </c>
    </row>
    <row r="11471" spans="11:15">
      <c r="K11471" s="153" t="s">
        <v>1674</v>
      </c>
      <c r="O11471" s="153" t="s">
        <v>11</v>
      </c>
    </row>
    <row r="11472" spans="11:15">
      <c r="K11472" s="153" t="s">
        <v>1674</v>
      </c>
      <c r="O11472" s="153" t="s">
        <v>12</v>
      </c>
    </row>
    <row r="11473" spans="11:15">
      <c r="K11473" s="153" t="s">
        <v>1674</v>
      </c>
      <c r="O11473" s="153" t="s">
        <v>13</v>
      </c>
    </row>
    <row r="11474" spans="11:15">
      <c r="K11474" s="153" t="s">
        <v>1674</v>
      </c>
      <c r="O11474" s="153" t="s">
        <v>16</v>
      </c>
    </row>
    <row r="11475" spans="11:15">
      <c r="K11475" s="153" t="s">
        <v>1674</v>
      </c>
      <c r="O11475" s="153" t="s">
        <v>19</v>
      </c>
    </row>
    <row r="11476" spans="11:15">
      <c r="K11476" s="153" t="s">
        <v>1674</v>
      </c>
      <c r="O11476" s="153" t="s">
        <v>20</v>
      </c>
    </row>
    <row r="11477" spans="11:15">
      <c r="K11477" s="153" t="s">
        <v>1674</v>
      </c>
      <c r="O11477" s="153" t="s">
        <v>23</v>
      </c>
    </row>
    <row r="11478" spans="11:15">
      <c r="K11478" s="153" t="s">
        <v>1674</v>
      </c>
      <c r="O11478" s="153" t="s">
        <v>25</v>
      </c>
    </row>
    <row r="11479" spans="11:15">
      <c r="K11479" s="153" t="s">
        <v>1674</v>
      </c>
      <c r="O11479" s="153" t="s">
        <v>27</v>
      </c>
    </row>
    <row r="11480" spans="11:15">
      <c r="K11480" s="153" t="s">
        <v>1674</v>
      </c>
      <c r="O11480" s="153" t="s">
        <v>29</v>
      </c>
    </row>
    <row r="11481" spans="11:15">
      <c r="K11481" s="153" t="s">
        <v>1674</v>
      </c>
      <c r="O11481" s="153" t="s">
        <v>31</v>
      </c>
    </row>
    <row r="11482" spans="11:15">
      <c r="K11482" s="153" t="s">
        <v>1674</v>
      </c>
      <c r="O11482" s="153" t="s">
        <v>32</v>
      </c>
    </row>
    <row r="11483" spans="11:15">
      <c r="K11483" s="153" t="s">
        <v>1674</v>
      </c>
      <c r="O11483" s="153" t="s">
        <v>34</v>
      </c>
    </row>
    <row r="11484" spans="11:15">
      <c r="K11484" s="153" t="s">
        <v>1674</v>
      </c>
      <c r="O11484" s="153" t="s">
        <v>36</v>
      </c>
    </row>
    <row r="11485" spans="11:15">
      <c r="K11485" s="153" t="s">
        <v>1674</v>
      </c>
      <c r="O11485" s="153" t="s">
        <v>38</v>
      </c>
    </row>
    <row r="11486" spans="11:15">
      <c r="K11486" s="153" t="s">
        <v>1674</v>
      </c>
      <c r="O11486" s="153" t="s">
        <v>40</v>
      </c>
    </row>
    <row r="11487" spans="11:15">
      <c r="K11487" s="153" t="s">
        <v>1674</v>
      </c>
      <c r="O11487" s="153" t="s">
        <v>42</v>
      </c>
    </row>
    <row r="11488" spans="11:15">
      <c r="K11488" s="153" t="s">
        <v>1674</v>
      </c>
      <c r="O11488" s="153" t="s">
        <v>44</v>
      </c>
    </row>
    <row r="11489" spans="11:15">
      <c r="K11489" s="153" t="s">
        <v>1674</v>
      </c>
      <c r="O11489" s="153" t="s">
        <v>45</v>
      </c>
    </row>
    <row r="11490" spans="11:15">
      <c r="K11490" s="153" t="s">
        <v>1674</v>
      </c>
      <c r="O11490" s="153" t="s">
        <v>47</v>
      </c>
    </row>
    <row r="11491" spans="11:15">
      <c r="K11491" s="153" t="s">
        <v>1674</v>
      </c>
      <c r="O11491" s="153" t="s">
        <v>49</v>
      </c>
    </row>
    <row r="11492" spans="11:15">
      <c r="K11492" s="153" t="s">
        <v>1674</v>
      </c>
      <c r="O11492" s="153" t="s">
        <v>51</v>
      </c>
    </row>
    <row r="11493" spans="11:15">
      <c r="K11493" s="153" t="s">
        <v>1674</v>
      </c>
      <c r="O11493" s="153" t="s">
        <v>53</v>
      </c>
    </row>
    <row r="11494" spans="11:15">
      <c r="K11494" s="153" t="s">
        <v>1674</v>
      </c>
      <c r="O11494" s="153" t="s">
        <v>55</v>
      </c>
    </row>
    <row r="11495" spans="11:15">
      <c r="K11495" s="153" t="s">
        <v>1674</v>
      </c>
      <c r="O11495" s="153" t="s">
        <v>56</v>
      </c>
    </row>
    <row r="11496" spans="11:15">
      <c r="K11496" s="153" t="s">
        <v>1674</v>
      </c>
      <c r="O11496" s="153" t="s">
        <v>58</v>
      </c>
    </row>
    <row r="11497" spans="11:15">
      <c r="K11497" s="153" t="s">
        <v>1674</v>
      </c>
      <c r="O11497" s="153" t="s">
        <v>60</v>
      </c>
    </row>
    <row r="11498" spans="11:15">
      <c r="O11498" s="153" t="s">
        <v>812</v>
      </c>
    </row>
    <row r="11499" spans="11:15">
      <c r="O11499" s="153" t="s">
        <v>815</v>
      </c>
    </row>
    <row r="11500" spans="11:15">
      <c r="O11500" s="153" t="s">
        <v>818</v>
      </c>
    </row>
    <row r="11501" spans="11:15">
      <c r="K11501" s="153" t="s">
        <v>1674</v>
      </c>
      <c r="O11501" s="153" t="s">
        <v>824</v>
      </c>
    </row>
    <row r="11502" spans="11:15">
      <c r="K11502" s="153" t="s">
        <v>1674</v>
      </c>
      <c r="O11502" s="153" t="s">
        <v>829</v>
      </c>
    </row>
    <row r="11503" spans="11:15">
      <c r="K11503" s="153" t="s">
        <v>1674</v>
      </c>
      <c r="O11503" s="153" t="s">
        <v>833</v>
      </c>
    </row>
    <row r="11504" spans="11:15">
      <c r="K11504" s="153" t="s">
        <v>1674</v>
      </c>
      <c r="O11504" s="153" t="s">
        <v>837</v>
      </c>
    </row>
    <row r="11505" spans="11:15">
      <c r="K11505" s="153" t="s">
        <v>1674</v>
      </c>
      <c r="O11505" s="153" t="s">
        <v>842</v>
      </c>
    </row>
    <row r="11506" spans="11:15">
      <c r="K11506" s="153" t="s">
        <v>1674</v>
      </c>
      <c r="O11506" s="153" t="s">
        <v>846</v>
      </c>
    </row>
    <row r="11507" spans="11:15">
      <c r="K11507" s="153" t="s">
        <v>1674</v>
      </c>
      <c r="O11507" s="153" t="s">
        <v>850</v>
      </c>
    </row>
    <row r="11508" spans="11:15">
      <c r="K11508" s="153" t="s">
        <v>1674</v>
      </c>
      <c r="O11508" s="153" t="s">
        <v>854</v>
      </c>
    </row>
    <row r="11509" spans="11:15">
      <c r="K11509" s="153" t="s">
        <v>1674</v>
      </c>
      <c r="O11509" s="153" t="s">
        <v>858</v>
      </c>
    </row>
    <row r="11510" spans="11:15">
      <c r="K11510" s="153" t="s">
        <v>1674</v>
      </c>
      <c r="O11510" s="153" t="s">
        <v>862</v>
      </c>
    </row>
    <row r="11511" spans="11:15">
      <c r="K11511" s="153" t="s">
        <v>1674</v>
      </c>
      <c r="O11511" s="153" t="s">
        <v>866</v>
      </c>
    </row>
    <row r="11512" spans="11:15">
      <c r="K11512" s="153" t="s">
        <v>1674</v>
      </c>
      <c r="O11512" s="153" t="s">
        <v>870</v>
      </c>
    </row>
    <row r="11513" spans="11:15">
      <c r="K11513" s="153" t="s">
        <v>1674</v>
      </c>
      <c r="O11513" s="153" t="s">
        <v>873</v>
      </c>
    </row>
    <row r="11514" spans="11:15">
      <c r="K11514" s="153" t="s">
        <v>1674</v>
      </c>
      <c r="O11514" s="153" t="s">
        <v>877</v>
      </c>
    </row>
    <row r="11515" spans="11:15">
      <c r="K11515" s="153" t="s">
        <v>1674</v>
      </c>
      <c r="O11515" s="153" t="s">
        <v>881</v>
      </c>
    </row>
    <row r="11516" spans="11:15">
      <c r="K11516" s="153" t="s">
        <v>1674</v>
      </c>
      <c r="O11516" s="153" t="s">
        <v>885</v>
      </c>
    </row>
    <row r="11517" spans="11:15">
      <c r="K11517" s="153" t="s">
        <v>1577</v>
      </c>
      <c r="O11517" s="153" t="s">
        <v>890</v>
      </c>
    </row>
    <row r="11518" spans="11:15">
      <c r="K11518" s="153" t="s">
        <v>1674</v>
      </c>
      <c r="O11518" s="153" t="s">
        <v>894</v>
      </c>
    </row>
    <row r="11519" spans="11:15">
      <c r="K11519" s="153" t="s">
        <v>1577</v>
      </c>
      <c r="O11519" s="153" t="s">
        <v>898</v>
      </c>
    </row>
    <row r="11520" spans="11:15">
      <c r="K11520" s="153" t="s">
        <v>1577</v>
      </c>
      <c r="O11520" s="153" t="s">
        <v>902</v>
      </c>
    </row>
    <row r="11521" spans="11:15">
      <c r="K11521" s="153" t="s">
        <v>1674</v>
      </c>
      <c r="O11521" s="153" t="s">
        <v>906</v>
      </c>
    </row>
    <row r="11522" spans="11:15">
      <c r="K11522" s="153" t="s">
        <v>1577</v>
      </c>
      <c r="O11522" s="153" t="s">
        <v>910</v>
      </c>
    </row>
    <row r="11523" spans="11:15">
      <c r="K11523" s="153" t="s">
        <v>1577</v>
      </c>
      <c r="O11523" s="153" t="s">
        <v>914</v>
      </c>
    </row>
    <row r="11524" spans="11:15">
      <c r="K11524" s="153" t="s">
        <v>1578</v>
      </c>
      <c r="O11524" s="153" t="s">
        <v>919</v>
      </c>
    </row>
    <row r="11525" spans="11:15">
      <c r="K11525" s="153" t="s">
        <v>1578</v>
      </c>
      <c r="O11525" s="153" t="s">
        <v>923</v>
      </c>
    </row>
    <row r="11526" spans="11:15">
      <c r="K11526" s="153" t="s">
        <v>1577</v>
      </c>
      <c r="O11526" s="153" t="s">
        <v>928</v>
      </c>
    </row>
    <row r="11527" spans="11:15">
      <c r="K11527" s="153" t="s">
        <v>1578</v>
      </c>
      <c r="O11527" s="153" t="s">
        <v>934</v>
      </c>
    </row>
    <row r="11528" spans="11:15">
      <c r="K11528" s="153" t="s">
        <v>1674</v>
      </c>
      <c r="O11528" s="153" t="s">
        <v>938</v>
      </c>
    </row>
    <row r="11529" spans="11:15">
      <c r="K11529" s="153" t="s">
        <v>1577</v>
      </c>
      <c r="O11529" s="153" t="s">
        <v>942</v>
      </c>
    </row>
    <row r="11530" spans="11:15">
      <c r="K11530" s="153" t="s">
        <v>1776</v>
      </c>
      <c r="O11530" s="153" t="s">
        <v>947</v>
      </c>
    </row>
    <row r="11531" spans="11:15">
      <c r="K11531" s="153" t="s">
        <v>1674</v>
      </c>
      <c r="O11531" s="153" t="s">
        <v>951</v>
      </c>
    </row>
    <row r="11532" spans="11:15">
      <c r="K11532" s="153" t="s">
        <v>1577</v>
      </c>
      <c r="O11532" s="153" t="s">
        <v>955</v>
      </c>
    </row>
    <row r="11533" spans="11:15">
      <c r="K11533" s="153" t="s">
        <v>1578</v>
      </c>
      <c r="O11533" s="153" t="s">
        <v>960</v>
      </c>
    </row>
    <row r="11534" spans="11:15">
      <c r="K11534" s="153" t="s">
        <v>1674</v>
      </c>
      <c r="O11534" s="153" t="s">
        <v>964</v>
      </c>
    </row>
    <row r="11535" spans="11:15">
      <c r="K11535" s="153" t="s">
        <v>1674</v>
      </c>
      <c r="O11535" s="153" t="s">
        <v>968</v>
      </c>
    </row>
    <row r="11536" spans="11:15">
      <c r="K11536" s="153" t="s">
        <v>1674</v>
      </c>
      <c r="O11536" s="153" t="s">
        <v>973</v>
      </c>
    </row>
    <row r="11537" spans="11:15">
      <c r="K11537" s="153" t="s">
        <v>1674</v>
      </c>
      <c r="O11537" s="153" t="s">
        <v>979</v>
      </c>
    </row>
    <row r="11538" spans="11:15">
      <c r="K11538" s="153" t="s">
        <v>1674</v>
      </c>
      <c r="O11538" s="153" t="s">
        <v>983</v>
      </c>
    </row>
    <row r="11539" spans="11:15">
      <c r="K11539" s="153" t="s">
        <v>1674</v>
      </c>
      <c r="O11539" s="153" t="s">
        <v>987</v>
      </c>
    </row>
    <row r="11540" spans="11:15">
      <c r="K11540" s="153" t="s">
        <v>1674</v>
      </c>
      <c r="O11540" s="153" t="s">
        <v>992</v>
      </c>
    </row>
    <row r="11541" spans="11:15">
      <c r="K11541" s="153" t="s">
        <v>1674</v>
      </c>
      <c r="O11541" s="153" t="s">
        <v>996</v>
      </c>
    </row>
    <row r="11542" spans="11:15">
      <c r="K11542" s="153" t="s">
        <v>1674</v>
      </c>
      <c r="O11542" s="153" t="s">
        <v>1000</v>
      </c>
    </row>
    <row r="11543" spans="11:15">
      <c r="K11543" s="153" t="s">
        <v>1674</v>
      </c>
      <c r="O11543" s="153" t="s">
        <v>1005</v>
      </c>
    </row>
    <row r="11544" spans="11:15">
      <c r="K11544" s="153" t="s">
        <v>1674</v>
      </c>
      <c r="O11544" s="153" t="s">
        <v>1009</v>
      </c>
    </row>
    <row r="11545" spans="11:15">
      <c r="K11545" s="153" t="s">
        <v>1674</v>
      </c>
      <c r="O11545" s="153" t="s">
        <v>1013</v>
      </c>
    </row>
    <row r="11546" spans="11:15">
      <c r="K11546" s="153" t="s">
        <v>1674</v>
      </c>
      <c r="O11546" s="153" t="s">
        <v>1019</v>
      </c>
    </row>
    <row r="11547" spans="11:15">
      <c r="K11547" s="153" t="s">
        <v>1674</v>
      </c>
      <c r="O11547" s="153" t="s">
        <v>1023</v>
      </c>
    </row>
    <row r="11548" spans="11:15">
      <c r="K11548" s="153" t="s">
        <v>1674</v>
      </c>
      <c r="O11548" s="153" t="s">
        <v>1027</v>
      </c>
    </row>
    <row r="11549" spans="11:15">
      <c r="K11549" s="153" t="s">
        <v>1674</v>
      </c>
      <c r="O11549" s="153" t="s">
        <v>1031</v>
      </c>
    </row>
    <row r="11550" spans="11:15">
      <c r="K11550" s="153" t="s">
        <v>1577</v>
      </c>
      <c r="O11550" s="153" t="s">
        <v>1033</v>
      </c>
    </row>
    <row r="11551" spans="11:15">
      <c r="K11551" s="153" t="s">
        <v>1577</v>
      </c>
      <c r="O11551" s="153" t="s">
        <v>1035</v>
      </c>
    </row>
    <row r="11552" spans="11:15">
      <c r="K11552" s="153" t="s">
        <v>1578</v>
      </c>
      <c r="O11552" s="153" t="s">
        <v>1038</v>
      </c>
    </row>
    <row r="11553" spans="11:15">
      <c r="K11553" s="153" t="s">
        <v>1578</v>
      </c>
      <c r="O11553" s="153" t="s">
        <v>1040</v>
      </c>
    </row>
    <row r="11554" spans="11:15">
      <c r="K11554" s="153" t="s">
        <v>1578</v>
      </c>
      <c r="O11554" s="153" t="s">
        <v>1042</v>
      </c>
    </row>
    <row r="11555" spans="11:15">
      <c r="K11555" s="153" t="s">
        <v>1674</v>
      </c>
      <c r="O11555" s="153" t="s">
        <v>1044</v>
      </c>
    </row>
    <row r="11556" spans="11:15">
      <c r="K11556" s="153" t="s">
        <v>1674</v>
      </c>
      <c r="O11556" s="153" t="s">
        <v>1048</v>
      </c>
    </row>
    <row r="11557" spans="11:15">
      <c r="K11557" s="153" t="s">
        <v>1674</v>
      </c>
      <c r="O11557" s="153" t="s">
        <v>1052</v>
      </c>
    </row>
    <row r="11558" spans="11:15">
      <c r="K11558" s="153" t="s">
        <v>1674</v>
      </c>
      <c r="O11558" s="153" t="s">
        <v>1056</v>
      </c>
    </row>
    <row r="11559" spans="11:15">
      <c r="K11559" s="153" t="s">
        <v>1674</v>
      </c>
      <c r="O11559" s="153" t="s">
        <v>1060</v>
      </c>
    </row>
    <row r="11560" spans="11:15">
      <c r="K11560" s="153" t="s">
        <v>1674</v>
      </c>
      <c r="O11560" s="153" t="s">
        <v>1064</v>
      </c>
    </row>
    <row r="11561" spans="11:15">
      <c r="K11561" s="153" t="s">
        <v>1674</v>
      </c>
      <c r="O11561" s="153" t="s">
        <v>1067</v>
      </c>
    </row>
    <row r="11562" spans="11:15">
      <c r="K11562" s="153" t="s">
        <v>1674</v>
      </c>
      <c r="O11562" s="153" t="s">
        <v>1071</v>
      </c>
    </row>
    <row r="11563" spans="11:15">
      <c r="K11563" s="153" t="s">
        <v>1674</v>
      </c>
      <c r="O11563" s="153" t="s">
        <v>1075</v>
      </c>
    </row>
    <row r="11564" spans="11:15">
      <c r="K11564" s="153" t="s">
        <v>1674</v>
      </c>
      <c r="O11564" s="153" t="s">
        <v>1078</v>
      </c>
    </row>
    <row r="11565" spans="11:15">
      <c r="K11565" s="153" t="s">
        <v>1674</v>
      </c>
      <c r="O11565" s="153" t="s">
        <v>1082</v>
      </c>
    </row>
    <row r="11566" spans="11:15">
      <c r="K11566" s="153" t="s">
        <v>1674</v>
      </c>
      <c r="O11566" s="153" t="s">
        <v>1086</v>
      </c>
    </row>
    <row r="11567" spans="11:15">
      <c r="K11567" s="153" t="s">
        <v>1674</v>
      </c>
      <c r="O11567" s="153" t="s">
        <v>1821</v>
      </c>
    </row>
    <row r="11568" spans="11:15">
      <c r="K11568" s="153" t="s">
        <v>1674</v>
      </c>
      <c r="O11568" s="153" t="s">
        <v>1822</v>
      </c>
    </row>
    <row r="11569" spans="11:15">
      <c r="K11569" s="153" t="s">
        <v>1674</v>
      </c>
      <c r="O11569" s="153" t="s">
        <v>1823</v>
      </c>
    </row>
    <row r="11570" spans="11:15">
      <c r="K11570" s="153" t="s">
        <v>1674</v>
      </c>
      <c r="O11570" s="153" t="s">
        <v>1824</v>
      </c>
    </row>
    <row r="11571" spans="11:15">
      <c r="K11571" s="153" t="s">
        <v>1674</v>
      </c>
      <c r="O11571" s="153" t="s">
        <v>1825</v>
      </c>
    </row>
    <row r="11572" spans="11:15">
      <c r="K11572" s="153" t="s">
        <v>1674</v>
      </c>
      <c r="O11572" s="153" t="s">
        <v>1826</v>
      </c>
    </row>
    <row r="11573" spans="11:15">
      <c r="K11573" s="153" t="s">
        <v>1674</v>
      </c>
      <c r="O11573" s="153" t="s">
        <v>1827</v>
      </c>
    </row>
    <row r="11574" spans="11:15">
      <c r="K11574" s="153" t="s">
        <v>1674</v>
      </c>
      <c r="O11574" s="153" t="s">
        <v>1828</v>
      </c>
    </row>
    <row r="11575" spans="11:15">
      <c r="K11575" s="153" t="s">
        <v>1674</v>
      </c>
      <c r="O11575" s="153" t="s">
        <v>1829</v>
      </c>
    </row>
    <row r="11576" spans="11:15">
      <c r="K11576" s="153" t="s">
        <v>1674</v>
      </c>
      <c r="O11576" s="153" t="s">
        <v>1830</v>
      </c>
    </row>
    <row r="11577" spans="11:15">
      <c r="K11577" s="153" t="s">
        <v>1674</v>
      </c>
      <c r="O11577" s="153" t="s">
        <v>1831</v>
      </c>
    </row>
    <row r="11578" spans="11:15">
      <c r="K11578" s="153" t="s">
        <v>1674</v>
      </c>
      <c r="O11578" s="153" t="s">
        <v>1832</v>
      </c>
    </row>
    <row r="11579" spans="11:15">
      <c r="K11579" s="153" t="s">
        <v>1674</v>
      </c>
      <c r="O11579" s="153" t="s">
        <v>1833</v>
      </c>
    </row>
    <row r="11580" spans="11:15">
      <c r="K11580" s="153" t="s">
        <v>1674</v>
      </c>
      <c r="O11580" s="153" t="s">
        <v>1834</v>
      </c>
    </row>
    <row r="11581" spans="11:15">
      <c r="K11581" s="153" t="s">
        <v>1674</v>
      </c>
      <c r="O11581" s="153" t="s">
        <v>1835</v>
      </c>
    </row>
    <row r="11582" spans="11:15">
      <c r="K11582" s="153" t="s">
        <v>1674</v>
      </c>
      <c r="O11582" s="153" t="s">
        <v>1836</v>
      </c>
    </row>
    <row r="11583" spans="11:15">
      <c r="K11583" s="153" t="s">
        <v>1674</v>
      </c>
      <c r="O11583" s="153" t="s">
        <v>1837</v>
      </c>
    </row>
    <row r="11584" spans="11:15">
      <c r="K11584" s="153" t="s">
        <v>1674</v>
      </c>
      <c r="O11584" s="153" t="s">
        <v>1838</v>
      </c>
    </row>
    <row r="11585" spans="11:15">
      <c r="K11585" s="153" t="s">
        <v>1674</v>
      </c>
      <c r="O11585" s="153" t="s">
        <v>1839</v>
      </c>
    </row>
    <row r="11586" spans="11:15">
      <c r="K11586" s="153" t="s">
        <v>1674</v>
      </c>
      <c r="O11586" s="153" t="s">
        <v>1840</v>
      </c>
    </row>
    <row r="11587" spans="11:15">
      <c r="K11587" s="153" t="s">
        <v>1674</v>
      </c>
      <c r="O11587" s="153" t="s">
        <v>1841</v>
      </c>
    </row>
    <row r="11588" spans="11:15">
      <c r="K11588" s="153" t="s">
        <v>1674</v>
      </c>
      <c r="O11588" s="153" t="s">
        <v>1842</v>
      </c>
    </row>
    <row r="11589" spans="11:15">
      <c r="K11589" s="153" t="s">
        <v>1674</v>
      </c>
      <c r="O11589" s="153" t="s">
        <v>1843</v>
      </c>
    </row>
    <row r="11590" spans="11:15">
      <c r="K11590" s="153" t="s">
        <v>1674</v>
      </c>
      <c r="O11590" s="153" t="s">
        <v>1844</v>
      </c>
    </row>
    <row r="11591" spans="11:15">
      <c r="K11591" s="153" t="s">
        <v>1674</v>
      </c>
      <c r="O11591" s="153" t="s">
        <v>1845</v>
      </c>
    </row>
    <row r="11592" spans="11:15">
      <c r="K11592" s="153" t="s">
        <v>1674</v>
      </c>
      <c r="O11592" s="153" t="s">
        <v>1846</v>
      </c>
    </row>
    <row r="11593" spans="11:15">
      <c r="K11593" s="153" t="s">
        <v>1674</v>
      </c>
      <c r="O11593" s="153" t="s">
        <v>1847</v>
      </c>
    </row>
    <row r="11594" spans="11:15">
      <c r="K11594" s="153" t="s">
        <v>1674</v>
      </c>
      <c r="O11594" s="153" t="s">
        <v>1848</v>
      </c>
    </row>
    <row r="11595" spans="11:15">
      <c r="K11595" s="153" t="s">
        <v>1674</v>
      </c>
      <c r="O11595" s="153" t="s">
        <v>1849</v>
      </c>
    </row>
    <row r="11596" spans="11:15">
      <c r="K11596" s="153" t="s">
        <v>1674</v>
      </c>
      <c r="O11596" s="153" t="s">
        <v>1850</v>
      </c>
    </row>
    <row r="11597" spans="11:15">
      <c r="K11597" s="153" t="s">
        <v>1674</v>
      </c>
      <c r="O11597" s="153" t="s">
        <v>1851</v>
      </c>
    </row>
    <row r="11598" spans="11:15">
      <c r="K11598" s="153" t="s">
        <v>1674</v>
      </c>
      <c r="O11598" s="153" t="s">
        <v>1852</v>
      </c>
    </row>
    <row r="11599" spans="11:15">
      <c r="K11599" s="153" t="s">
        <v>1674</v>
      </c>
      <c r="O11599" s="153" t="s">
        <v>1853</v>
      </c>
    </row>
    <row r="11600" spans="11:15">
      <c r="K11600" s="153" t="s">
        <v>1674</v>
      </c>
      <c r="O11600" s="153" t="s">
        <v>1854</v>
      </c>
    </row>
    <row r="11601" spans="11:15">
      <c r="K11601" s="153" t="s">
        <v>1674</v>
      </c>
      <c r="O11601" s="153" t="s">
        <v>1855</v>
      </c>
    </row>
    <row r="11602" spans="11:15">
      <c r="K11602" s="153" t="s">
        <v>1674</v>
      </c>
      <c r="O11602" s="153" t="s">
        <v>1856</v>
      </c>
    </row>
    <row r="11603" spans="11:15">
      <c r="K11603" s="153" t="s">
        <v>1674</v>
      </c>
      <c r="O11603" s="153" t="s">
        <v>1857</v>
      </c>
    </row>
    <row r="11604" spans="11:15">
      <c r="K11604" s="153" t="s">
        <v>1674</v>
      </c>
      <c r="O11604" s="153" t="s">
        <v>1858</v>
      </c>
    </row>
    <row r="11605" spans="11:15">
      <c r="K11605" s="153" t="s">
        <v>1674</v>
      </c>
      <c r="O11605" s="153" t="s">
        <v>1201</v>
      </c>
    </row>
    <row r="11606" spans="11:15">
      <c r="K11606" s="153" t="s">
        <v>1674</v>
      </c>
      <c r="O11606" s="153" t="s">
        <v>1204</v>
      </c>
    </row>
    <row r="11607" spans="11:15">
      <c r="K11607" s="153" t="s">
        <v>1674</v>
      </c>
      <c r="O11607" s="153" t="s">
        <v>1859</v>
      </c>
    </row>
    <row r="11608" spans="11:15">
      <c r="K11608" s="153" t="s">
        <v>1674</v>
      </c>
      <c r="O11608" s="153" t="s">
        <v>1860</v>
      </c>
    </row>
    <row r="11609" spans="11:15">
      <c r="K11609" s="153" t="s">
        <v>1674</v>
      </c>
      <c r="O11609" s="153" t="s">
        <v>1210</v>
      </c>
    </row>
    <row r="11610" spans="11:15">
      <c r="K11610" s="153" t="s">
        <v>1674</v>
      </c>
      <c r="O11610" s="153" t="s">
        <v>1213</v>
      </c>
    </row>
    <row r="11611" spans="11:15">
      <c r="K11611" s="153" t="s">
        <v>1674</v>
      </c>
      <c r="O11611" s="153" t="s">
        <v>1861</v>
      </c>
    </row>
    <row r="11612" spans="11:15">
      <c r="K11612" s="153" t="s">
        <v>1674</v>
      </c>
      <c r="O11612" s="153" t="s">
        <v>1862</v>
      </c>
    </row>
    <row r="11613" spans="11:15">
      <c r="K11613" s="153" t="s">
        <v>1674</v>
      </c>
      <c r="O11613" s="153" t="s">
        <v>1863</v>
      </c>
    </row>
    <row r="11614" spans="11:15">
      <c r="K11614" s="153" t="s">
        <v>1674</v>
      </c>
      <c r="O11614" s="153" t="s">
        <v>1864</v>
      </c>
    </row>
    <row r="11615" spans="11:15">
      <c r="K11615" s="153" t="s">
        <v>1674</v>
      </c>
      <c r="O11615" s="153" t="s">
        <v>1865</v>
      </c>
    </row>
    <row r="11616" spans="11:15">
      <c r="K11616" s="153" t="s">
        <v>1674</v>
      </c>
      <c r="O11616" s="153" t="s">
        <v>1866</v>
      </c>
    </row>
    <row r="11617" spans="11:15">
      <c r="K11617" s="153" t="s">
        <v>1674</v>
      </c>
      <c r="O11617" s="153" t="s">
        <v>1231</v>
      </c>
    </row>
    <row r="11618" spans="11:15">
      <c r="K11618" s="153" t="s">
        <v>1674</v>
      </c>
      <c r="O11618" s="153" t="s">
        <v>1867</v>
      </c>
    </row>
    <row r="11619" spans="11:15">
      <c r="K11619" s="153" t="s">
        <v>1674</v>
      </c>
      <c r="O11619" s="153" t="s">
        <v>1868</v>
      </c>
    </row>
    <row r="11620" spans="11:15">
      <c r="K11620" s="153" t="s">
        <v>1674</v>
      </c>
      <c r="O11620" s="153" t="s">
        <v>1869</v>
      </c>
    </row>
    <row r="11621" spans="11:15">
      <c r="K11621" s="153" t="s">
        <v>1674</v>
      </c>
      <c r="O11621" s="153" t="s">
        <v>1870</v>
      </c>
    </row>
    <row r="11622" spans="11:15">
      <c r="K11622" s="153" t="s">
        <v>1674</v>
      </c>
      <c r="O11622" s="153" t="s">
        <v>1871</v>
      </c>
    </row>
    <row r="11623" spans="11:15">
      <c r="K11623" s="153" t="s">
        <v>1674</v>
      </c>
      <c r="O11623" s="153" t="s">
        <v>1249</v>
      </c>
    </row>
    <row r="11624" spans="11:15">
      <c r="K11624" s="153" t="s">
        <v>1674</v>
      </c>
      <c r="O11624" s="153" t="s">
        <v>1251</v>
      </c>
    </row>
    <row r="11625" spans="11:15">
      <c r="K11625" s="153" t="s">
        <v>1674</v>
      </c>
      <c r="O11625" s="153" t="s">
        <v>1253</v>
      </c>
    </row>
    <row r="11626" spans="11:15">
      <c r="K11626" s="153" t="s">
        <v>1674</v>
      </c>
      <c r="O11626" s="153" t="s">
        <v>1872</v>
      </c>
    </row>
    <row r="11627" spans="11:15">
      <c r="K11627" s="153" t="s">
        <v>1674</v>
      </c>
      <c r="O11627" s="153" t="s">
        <v>1257</v>
      </c>
    </row>
    <row r="11628" spans="11:15">
      <c r="K11628" s="153" t="s">
        <v>1674</v>
      </c>
      <c r="O11628" s="153" t="s">
        <v>1261</v>
      </c>
    </row>
    <row r="11629" spans="11:15">
      <c r="K11629" s="153" t="s">
        <v>1674</v>
      </c>
      <c r="O11629" s="153" t="s">
        <v>1873</v>
      </c>
    </row>
    <row r="11630" spans="11:15">
      <c r="K11630" s="153" t="s">
        <v>1674</v>
      </c>
      <c r="O11630" s="153" t="s">
        <v>1874</v>
      </c>
    </row>
    <row r="11631" spans="11:15">
      <c r="K11631" s="153" t="s">
        <v>1674</v>
      </c>
      <c r="O11631" s="153" t="s">
        <v>1875</v>
      </c>
    </row>
    <row r="11632" spans="11:15">
      <c r="K11632" s="153" t="s">
        <v>1674</v>
      </c>
      <c r="O11632" s="153" t="s">
        <v>1876</v>
      </c>
    </row>
    <row r="11633" spans="11:15">
      <c r="K11633" s="153" t="s">
        <v>1674</v>
      </c>
      <c r="O11633" s="153" t="s">
        <v>1877</v>
      </c>
    </row>
    <row r="11634" spans="11:15">
      <c r="K11634" s="153" t="s">
        <v>1674</v>
      </c>
      <c r="O11634" s="153" t="s">
        <v>1878</v>
      </c>
    </row>
    <row r="11635" spans="11:15">
      <c r="K11635" s="153" t="s">
        <v>1674</v>
      </c>
      <c r="O11635" s="153" t="s">
        <v>1285</v>
      </c>
    </row>
    <row r="11636" spans="11:15">
      <c r="K11636" s="153" t="s">
        <v>1674</v>
      </c>
      <c r="O11636" s="153" t="s">
        <v>1879</v>
      </c>
    </row>
    <row r="11637" spans="11:15">
      <c r="K11637" s="153" t="s">
        <v>1674</v>
      </c>
      <c r="O11637" s="153" t="s">
        <v>1880</v>
      </c>
    </row>
    <row r="11638" spans="11:15">
      <c r="K11638" s="153" t="s">
        <v>1674</v>
      </c>
      <c r="O11638" s="153" t="s">
        <v>1881</v>
      </c>
    </row>
    <row r="11639" spans="11:15">
      <c r="K11639" s="153" t="s">
        <v>1674</v>
      </c>
      <c r="O11639" s="153" t="s">
        <v>1882</v>
      </c>
    </row>
    <row r="11640" spans="11:15">
      <c r="K11640" s="153" t="s">
        <v>1674</v>
      </c>
      <c r="O11640" s="153" t="s">
        <v>1883</v>
      </c>
    </row>
    <row r="11641" spans="11:15">
      <c r="K11641" s="153" t="s">
        <v>1674</v>
      </c>
      <c r="O11641" s="153" t="s">
        <v>1304</v>
      </c>
    </row>
    <row r="11642" spans="11:15">
      <c r="K11642" s="153" t="s">
        <v>1674</v>
      </c>
      <c r="O11642" s="153" t="s">
        <v>1307</v>
      </c>
    </row>
    <row r="11643" spans="11:15">
      <c r="K11643" s="153" t="s">
        <v>1674</v>
      </c>
      <c r="O11643" s="153" t="s">
        <v>1884</v>
      </c>
    </row>
    <row r="11644" spans="11:15">
      <c r="K11644" s="153" t="s">
        <v>1674</v>
      </c>
      <c r="O11644" s="153" t="s">
        <v>1885</v>
      </c>
    </row>
    <row r="11645" spans="11:15">
      <c r="K11645" s="153" t="s">
        <v>1674</v>
      </c>
      <c r="O11645" s="153" t="s">
        <v>1319</v>
      </c>
    </row>
    <row r="11646" spans="11:15">
      <c r="K11646" s="153" t="s">
        <v>1674</v>
      </c>
      <c r="O11646" s="153" t="s">
        <v>1322</v>
      </c>
    </row>
    <row r="11647" spans="11:15">
      <c r="K11647" s="153" t="s">
        <v>1674</v>
      </c>
      <c r="O11647" s="153" t="s">
        <v>1886</v>
      </c>
    </row>
    <row r="11648" spans="11:15">
      <c r="K11648" s="153" t="s">
        <v>1674</v>
      </c>
      <c r="O11648" s="153" t="s">
        <v>1887</v>
      </c>
    </row>
    <row r="11649" spans="11:15">
      <c r="K11649" s="153" t="s">
        <v>1674</v>
      </c>
      <c r="O11649" s="153" t="s">
        <v>1888</v>
      </c>
    </row>
    <row r="11650" spans="11:15">
      <c r="K11650" s="153" t="s">
        <v>1674</v>
      </c>
      <c r="O11650" s="153" t="s">
        <v>1889</v>
      </c>
    </row>
    <row r="11651" spans="11:15">
      <c r="K11651" s="153" t="s">
        <v>1674</v>
      </c>
      <c r="O11651" s="153" t="s">
        <v>1890</v>
      </c>
    </row>
    <row r="11652" spans="11:15">
      <c r="K11652" s="153" t="s">
        <v>1674</v>
      </c>
      <c r="O11652" s="153" t="s">
        <v>1891</v>
      </c>
    </row>
    <row r="11653" spans="11:15">
      <c r="K11653" s="153" t="s">
        <v>1674</v>
      </c>
      <c r="O11653" s="153" t="s">
        <v>1344</v>
      </c>
    </row>
    <row r="11654" spans="11:15">
      <c r="K11654" s="153" t="s">
        <v>1674</v>
      </c>
      <c r="O11654" s="153" t="s">
        <v>1892</v>
      </c>
    </row>
    <row r="11655" spans="11:15">
      <c r="K11655" s="153" t="s">
        <v>1674</v>
      </c>
      <c r="O11655" s="153" t="s">
        <v>1893</v>
      </c>
    </row>
    <row r="11656" spans="11:15">
      <c r="K11656" s="153" t="s">
        <v>1674</v>
      </c>
      <c r="O11656" s="153" t="s">
        <v>1894</v>
      </c>
    </row>
    <row r="11657" spans="11:15">
      <c r="K11657" s="153" t="s">
        <v>1674</v>
      </c>
      <c r="O11657" s="153" t="s">
        <v>1895</v>
      </c>
    </row>
    <row r="11658" spans="11:15">
      <c r="K11658" s="153" t="s">
        <v>1674</v>
      </c>
      <c r="O11658" s="153" t="s">
        <v>1896</v>
      </c>
    </row>
    <row r="11659" spans="11:15">
      <c r="K11659" s="153" t="s">
        <v>1674</v>
      </c>
      <c r="O11659" s="153" t="s">
        <v>1352</v>
      </c>
    </row>
    <row r="11660" spans="11:15">
      <c r="K11660" s="153" t="s">
        <v>1674</v>
      </c>
      <c r="O11660" s="153" t="s">
        <v>1354</v>
      </c>
    </row>
    <row r="11661" spans="11:15">
      <c r="K11661" s="153" t="s">
        <v>1674</v>
      </c>
      <c r="O11661" s="153" t="s">
        <v>1897</v>
      </c>
    </row>
    <row r="11662" spans="11:15">
      <c r="K11662" s="153" t="s">
        <v>1674</v>
      </c>
      <c r="O11662" s="153" t="s">
        <v>1898</v>
      </c>
    </row>
    <row r="11663" spans="11:15">
      <c r="K11663" s="153" t="s">
        <v>1674</v>
      </c>
      <c r="O11663" s="153" t="s">
        <v>1358</v>
      </c>
    </row>
    <row r="11664" spans="11:15">
      <c r="K11664" s="153" t="s">
        <v>1674</v>
      </c>
      <c r="O11664" s="153" t="s">
        <v>1360</v>
      </c>
    </row>
    <row r="11665" spans="11:15">
      <c r="K11665" s="153" t="s">
        <v>1674</v>
      </c>
      <c r="O11665" s="153" t="s">
        <v>1899</v>
      </c>
    </row>
    <row r="11666" spans="11:15">
      <c r="K11666" s="153" t="s">
        <v>1674</v>
      </c>
      <c r="O11666" s="153" t="s">
        <v>1900</v>
      </c>
    </row>
    <row r="11667" spans="11:15">
      <c r="K11667" s="153" t="s">
        <v>1674</v>
      </c>
      <c r="O11667" s="153" t="s">
        <v>1901</v>
      </c>
    </row>
    <row r="11668" spans="11:15">
      <c r="K11668" s="153" t="s">
        <v>1674</v>
      </c>
      <c r="O11668" s="153" t="s">
        <v>1902</v>
      </c>
    </row>
    <row r="11669" spans="11:15">
      <c r="K11669" s="153" t="s">
        <v>1674</v>
      </c>
      <c r="O11669" s="153" t="s">
        <v>1903</v>
      </c>
    </row>
    <row r="11670" spans="11:15">
      <c r="K11670" s="153" t="s">
        <v>1674</v>
      </c>
      <c r="O11670" s="153" t="s">
        <v>1904</v>
      </c>
    </row>
    <row r="11671" spans="11:15">
      <c r="K11671" s="153" t="s">
        <v>1674</v>
      </c>
      <c r="O11671" s="153" t="s">
        <v>1374</v>
      </c>
    </row>
    <row r="11672" spans="11:15">
      <c r="K11672" s="153" t="s">
        <v>1674</v>
      </c>
      <c r="O11672" s="153" t="s">
        <v>1905</v>
      </c>
    </row>
    <row r="11673" spans="11:15">
      <c r="K11673" s="153" t="s">
        <v>1674</v>
      </c>
      <c r="O11673" s="153" t="s">
        <v>1906</v>
      </c>
    </row>
    <row r="11674" spans="11:15">
      <c r="K11674" s="153" t="s">
        <v>1674</v>
      </c>
      <c r="O11674" s="153" t="s">
        <v>1907</v>
      </c>
    </row>
    <row r="11675" spans="11:15">
      <c r="K11675" s="153" t="s">
        <v>1674</v>
      </c>
      <c r="O11675" s="153" t="s">
        <v>1908</v>
      </c>
    </row>
    <row r="11676" spans="11:15">
      <c r="K11676" s="153" t="s">
        <v>1674</v>
      </c>
      <c r="O11676" s="153" t="s">
        <v>1909</v>
      </c>
    </row>
    <row r="11677" spans="11:15">
      <c r="K11677" s="153" t="s">
        <v>1674</v>
      </c>
      <c r="O11677" s="153" t="s">
        <v>1393</v>
      </c>
    </row>
    <row r="11678" spans="11:15">
      <c r="K11678" s="153" t="s">
        <v>1674</v>
      </c>
      <c r="O11678" s="153" t="s">
        <v>1397</v>
      </c>
    </row>
    <row r="11679" spans="11:15">
      <c r="K11679" s="153" t="s">
        <v>1674</v>
      </c>
      <c r="O11679" s="153" t="s">
        <v>1910</v>
      </c>
    </row>
    <row r="11680" spans="11:15">
      <c r="K11680" s="153" t="s">
        <v>1674</v>
      </c>
      <c r="O11680" s="153" t="s">
        <v>1911</v>
      </c>
    </row>
    <row r="11681" spans="11:15">
      <c r="K11681" s="153" t="s">
        <v>1674</v>
      </c>
      <c r="O11681" s="153" t="s">
        <v>1407</v>
      </c>
    </row>
    <row r="11682" spans="11:15">
      <c r="K11682" s="153" t="s">
        <v>1674</v>
      </c>
      <c r="O11682" s="153" t="s">
        <v>1409</v>
      </c>
    </row>
    <row r="11683" spans="11:15">
      <c r="K11683" s="153" t="s">
        <v>1674</v>
      </c>
      <c r="O11683" s="153" t="s">
        <v>1912</v>
      </c>
    </row>
    <row r="11684" spans="11:15">
      <c r="K11684" s="153" t="s">
        <v>1674</v>
      </c>
      <c r="O11684" s="153" t="s">
        <v>1913</v>
      </c>
    </row>
    <row r="11685" spans="11:15">
      <c r="K11685" s="153" t="s">
        <v>1674</v>
      </c>
      <c r="O11685" s="153" t="s">
        <v>1914</v>
      </c>
    </row>
    <row r="11686" spans="11:15">
      <c r="K11686" s="153" t="s">
        <v>1674</v>
      </c>
      <c r="O11686" s="153" t="s">
        <v>1915</v>
      </c>
    </row>
    <row r="11687" spans="11:15">
      <c r="K11687" s="153" t="s">
        <v>1674</v>
      </c>
      <c r="O11687" s="153" t="s">
        <v>1916</v>
      </c>
    </row>
    <row r="11688" spans="11:15">
      <c r="K11688" s="153" t="s">
        <v>1674</v>
      </c>
      <c r="O11688" s="153" t="s">
        <v>1917</v>
      </c>
    </row>
    <row r="11689" spans="11:15">
      <c r="K11689" s="153" t="s">
        <v>1674</v>
      </c>
      <c r="O11689" s="153" t="s">
        <v>1430</v>
      </c>
    </row>
    <row r="11690" spans="11:15">
      <c r="K11690" s="153" t="s">
        <v>1674</v>
      </c>
      <c r="O11690" s="153" t="s">
        <v>1918</v>
      </c>
    </row>
    <row r="11691" spans="11:15">
      <c r="K11691" s="153" t="s">
        <v>1674</v>
      </c>
      <c r="O11691" s="153" t="s">
        <v>1919</v>
      </c>
    </row>
    <row r="11692" spans="11:15">
      <c r="K11692" s="153" t="s">
        <v>1674</v>
      </c>
      <c r="O11692" s="153" t="s">
        <v>1920</v>
      </c>
    </row>
    <row r="11693" spans="11:15">
      <c r="K11693" s="153" t="s">
        <v>1674</v>
      </c>
      <c r="O11693" s="153" t="s">
        <v>1921</v>
      </c>
    </row>
    <row r="11694" spans="11:15">
      <c r="K11694" s="153" t="s">
        <v>1674</v>
      </c>
      <c r="O11694" s="153" t="s">
        <v>1922</v>
      </c>
    </row>
    <row r="11695" spans="11:15">
      <c r="K11695" s="153" t="s">
        <v>1674</v>
      </c>
      <c r="O11695" s="153" t="s">
        <v>71</v>
      </c>
    </row>
    <row r="11696" spans="11:15">
      <c r="K11696" s="153" t="s">
        <v>1674</v>
      </c>
      <c r="O11696" s="153" t="s">
        <v>75</v>
      </c>
    </row>
    <row r="11697" spans="11:15">
      <c r="K11697" s="153" t="s">
        <v>1674</v>
      </c>
      <c r="O11697" s="153" t="s">
        <v>1923</v>
      </c>
    </row>
    <row r="11698" spans="11:15">
      <c r="K11698" s="153" t="s">
        <v>1674</v>
      </c>
      <c r="O11698" s="153" t="s">
        <v>1924</v>
      </c>
    </row>
    <row r="11699" spans="11:15">
      <c r="K11699" s="153" t="s">
        <v>1674</v>
      </c>
      <c r="O11699" s="153" t="s">
        <v>84</v>
      </c>
    </row>
    <row r="11700" spans="11:15">
      <c r="K11700" s="153" t="s">
        <v>1674</v>
      </c>
      <c r="O11700" s="153" t="s">
        <v>86</v>
      </c>
    </row>
    <row r="11701" spans="11:15">
      <c r="K11701" s="153" t="s">
        <v>1674</v>
      </c>
      <c r="O11701" s="153" t="s">
        <v>1925</v>
      </c>
    </row>
    <row r="11702" spans="11:15">
      <c r="K11702" s="153" t="s">
        <v>1674</v>
      </c>
      <c r="O11702" s="153" t="s">
        <v>1926</v>
      </c>
    </row>
    <row r="11703" spans="11:15">
      <c r="K11703" s="153" t="s">
        <v>1674</v>
      </c>
      <c r="O11703" s="153" t="s">
        <v>1927</v>
      </c>
    </row>
    <row r="11704" spans="11:15">
      <c r="K11704" s="153" t="s">
        <v>1674</v>
      </c>
      <c r="O11704" s="153" t="s">
        <v>1928</v>
      </c>
    </row>
    <row r="11705" spans="11:15">
      <c r="K11705" s="153" t="s">
        <v>1674</v>
      </c>
      <c r="O11705" s="153" t="s">
        <v>1929</v>
      </c>
    </row>
    <row r="11706" spans="11:15">
      <c r="K11706" s="153" t="s">
        <v>1674</v>
      </c>
      <c r="O11706" s="153" t="s">
        <v>1930</v>
      </c>
    </row>
    <row r="11707" spans="11:15">
      <c r="K11707" s="153" t="s">
        <v>1674</v>
      </c>
      <c r="O11707" s="153" t="s">
        <v>1931</v>
      </c>
    </row>
    <row r="11708" spans="11:15">
      <c r="K11708" s="153" t="s">
        <v>1674</v>
      </c>
      <c r="O11708" s="153" t="s">
        <v>1932</v>
      </c>
    </row>
    <row r="11709" spans="11:15">
      <c r="K11709" s="153" t="s">
        <v>1674</v>
      </c>
      <c r="O11709" s="153" t="s">
        <v>1933</v>
      </c>
    </row>
    <row r="11710" spans="11:15">
      <c r="K11710" s="153" t="s">
        <v>1674</v>
      </c>
      <c r="O11710" s="153" t="s">
        <v>1934</v>
      </c>
    </row>
    <row r="11711" spans="11:15">
      <c r="K11711" s="153" t="s">
        <v>1674</v>
      </c>
      <c r="O11711" s="153" t="s">
        <v>1935</v>
      </c>
    </row>
    <row r="11712" spans="11:15">
      <c r="K11712" s="153" t="s">
        <v>1674</v>
      </c>
      <c r="O11712" s="153" t="s">
        <v>1936</v>
      </c>
    </row>
    <row r="11713" spans="11:15">
      <c r="K11713" s="153" t="s">
        <v>1674</v>
      </c>
      <c r="O11713" s="153" t="s">
        <v>128</v>
      </c>
    </row>
    <row r="11714" spans="11:15">
      <c r="K11714" s="153" t="s">
        <v>1674</v>
      </c>
      <c r="O11714" s="153" t="s">
        <v>132</v>
      </c>
    </row>
    <row r="11715" spans="11:15">
      <c r="K11715" s="153" t="s">
        <v>1674</v>
      </c>
      <c r="O11715" s="153" t="s">
        <v>1937</v>
      </c>
    </row>
    <row r="11716" spans="11:15">
      <c r="K11716" s="153" t="s">
        <v>1674</v>
      </c>
      <c r="O11716" s="153" t="s">
        <v>1938</v>
      </c>
    </row>
    <row r="11717" spans="11:15">
      <c r="K11717" s="153" t="s">
        <v>1674</v>
      </c>
      <c r="O11717" s="153" t="s">
        <v>1939</v>
      </c>
    </row>
    <row r="11718" spans="11:15">
      <c r="K11718" s="153" t="s">
        <v>1674</v>
      </c>
      <c r="O11718" s="153" t="s">
        <v>148</v>
      </c>
    </row>
    <row r="11719" spans="11:15">
      <c r="K11719" s="153" t="s">
        <v>1674</v>
      </c>
      <c r="O11719" s="153" t="s">
        <v>150</v>
      </c>
    </row>
    <row r="11720" spans="11:15">
      <c r="K11720" s="153" t="s">
        <v>1674</v>
      </c>
      <c r="O11720" s="153" t="s">
        <v>154</v>
      </c>
    </row>
    <row r="11721" spans="11:15">
      <c r="K11721" s="153" t="s">
        <v>1674</v>
      </c>
      <c r="O11721" s="153" t="s">
        <v>1940</v>
      </c>
    </row>
    <row r="11722" spans="11:15">
      <c r="K11722" s="153" t="s">
        <v>1674</v>
      </c>
      <c r="O11722" s="153" t="s">
        <v>1941</v>
      </c>
    </row>
    <row r="11723" spans="11:15">
      <c r="K11723" s="153" t="s">
        <v>1674</v>
      </c>
      <c r="O11723" s="153" t="s">
        <v>1942</v>
      </c>
    </row>
    <row r="11724" spans="11:15">
      <c r="K11724" s="153" t="s">
        <v>1674</v>
      </c>
      <c r="O11724" s="153" t="s">
        <v>1943</v>
      </c>
    </row>
    <row r="11725" spans="11:15">
      <c r="K11725" s="153" t="s">
        <v>1674</v>
      </c>
      <c r="O11725" s="153" t="s">
        <v>1944</v>
      </c>
    </row>
    <row r="11726" spans="11:15">
      <c r="K11726" s="153" t="s">
        <v>1674</v>
      </c>
      <c r="O11726" s="153" t="s">
        <v>1945</v>
      </c>
    </row>
    <row r="11727" spans="11:15">
      <c r="K11727" s="153" t="s">
        <v>1674</v>
      </c>
      <c r="O11727" s="153" t="s">
        <v>1946</v>
      </c>
    </row>
    <row r="11728" spans="11:15">
      <c r="K11728" s="153" t="s">
        <v>1674</v>
      </c>
      <c r="O11728" s="153" t="s">
        <v>1947</v>
      </c>
    </row>
    <row r="11729" spans="11:15">
      <c r="K11729" s="153" t="s">
        <v>1674</v>
      </c>
      <c r="O11729" s="153" t="s">
        <v>1948</v>
      </c>
    </row>
    <row r="11730" spans="11:15">
      <c r="K11730" s="153" t="s">
        <v>1674</v>
      </c>
      <c r="O11730" s="153" t="s">
        <v>1949</v>
      </c>
    </row>
    <row r="11731" spans="11:15">
      <c r="K11731" s="153" t="s">
        <v>1674</v>
      </c>
      <c r="O11731" s="153" t="s">
        <v>1950</v>
      </c>
    </row>
    <row r="11732" spans="11:15">
      <c r="K11732" s="153" t="s">
        <v>1674</v>
      </c>
      <c r="O11732" s="153" t="s">
        <v>1951</v>
      </c>
    </row>
    <row r="11733" spans="11:15">
      <c r="K11733" s="153" t="s">
        <v>1674</v>
      </c>
      <c r="O11733" s="153" t="s">
        <v>193</v>
      </c>
    </row>
    <row r="11734" spans="11:15">
      <c r="K11734" s="153" t="s">
        <v>1674</v>
      </c>
      <c r="O11734" s="153" t="s">
        <v>196</v>
      </c>
    </row>
    <row r="11735" spans="11:15">
      <c r="K11735" s="153" t="s">
        <v>1674</v>
      </c>
      <c r="O11735" s="153" t="s">
        <v>1952</v>
      </c>
    </row>
    <row r="11736" spans="11:15">
      <c r="K11736" s="153" t="s">
        <v>1674</v>
      </c>
      <c r="O11736" s="153" t="s">
        <v>1953</v>
      </c>
    </row>
    <row r="11737" spans="11:15">
      <c r="K11737" s="153" t="s">
        <v>1674</v>
      </c>
      <c r="O11737" s="153" t="s">
        <v>1954</v>
      </c>
    </row>
    <row r="11738" spans="11:15">
      <c r="K11738" s="153" t="s">
        <v>1674</v>
      </c>
      <c r="O11738" s="153" t="s">
        <v>207</v>
      </c>
    </row>
    <row r="11739" spans="11:15">
      <c r="K11739" s="153" t="s">
        <v>1674</v>
      </c>
      <c r="O11739" s="153" t="s">
        <v>209</v>
      </c>
    </row>
    <row r="11740" spans="11:15">
      <c r="K11740" s="153" t="s">
        <v>1674</v>
      </c>
      <c r="O11740" s="153" t="s">
        <v>212</v>
      </c>
    </row>
    <row r="11741" spans="11:15">
      <c r="K11741" s="153" t="s">
        <v>1674</v>
      </c>
      <c r="O11741" s="153" t="s">
        <v>1955</v>
      </c>
    </row>
    <row r="11742" spans="11:15">
      <c r="K11742" s="153" t="s">
        <v>1674</v>
      </c>
      <c r="O11742" s="153" t="s">
        <v>1956</v>
      </c>
    </row>
    <row r="11743" spans="11:15">
      <c r="K11743" s="153" t="s">
        <v>1674</v>
      </c>
      <c r="O11743" s="153" t="s">
        <v>1957</v>
      </c>
    </row>
    <row r="11744" spans="11:15">
      <c r="K11744" s="153" t="s">
        <v>1674</v>
      </c>
      <c r="O11744" s="153" t="s">
        <v>1958</v>
      </c>
    </row>
    <row r="11745" spans="11:15">
      <c r="K11745" s="153" t="s">
        <v>1674</v>
      </c>
      <c r="O11745" s="153" t="s">
        <v>1959</v>
      </c>
    </row>
    <row r="11746" spans="11:15">
      <c r="K11746" s="153" t="s">
        <v>1674</v>
      </c>
      <c r="O11746" s="153" t="s">
        <v>1960</v>
      </c>
    </row>
    <row r="11747" spans="11:15">
      <c r="K11747" s="153" t="s">
        <v>1674</v>
      </c>
      <c r="O11747" s="153" t="s">
        <v>1961</v>
      </c>
    </row>
    <row r="11748" spans="11:15">
      <c r="K11748" s="153" t="s">
        <v>1674</v>
      </c>
      <c r="O11748" s="153" t="s">
        <v>1962</v>
      </c>
    </row>
    <row r="11749" spans="11:15">
      <c r="K11749" s="153" t="s">
        <v>1674</v>
      </c>
      <c r="O11749" s="153" t="s">
        <v>1963</v>
      </c>
    </row>
    <row r="11750" spans="11:15">
      <c r="K11750" s="153" t="s">
        <v>1674</v>
      </c>
      <c r="O11750" s="153" t="s">
        <v>1964</v>
      </c>
    </row>
    <row r="11751" spans="11:15">
      <c r="K11751" s="153" t="s">
        <v>1674</v>
      </c>
      <c r="O11751" s="153" t="s">
        <v>1965</v>
      </c>
    </row>
    <row r="11752" spans="11:15">
      <c r="K11752" s="153" t="s">
        <v>1674</v>
      </c>
      <c r="O11752" s="153" t="s">
        <v>1966</v>
      </c>
    </row>
    <row r="11753" spans="11:15">
      <c r="K11753" s="153" t="s">
        <v>1674</v>
      </c>
      <c r="O11753" s="153" t="s">
        <v>254</v>
      </c>
    </row>
    <row r="11754" spans="11:15">
      <c r="K11754" s="153" t="s">
        <v>1674</v>
      </c>
      <c r="O11754" s="153" t="s">
        <v>258</v>
      </c>
    </row>
    <row r="11755" spans="11:15">
      <c r="K11755" s="153" t="s">
        <v>1674</v>
      </c>
      <c r="O11755" s="153" t="s">
        <v>1967</v>
      </c>
    </row>
    <row r="11756" spans="11:15">
      <c r="K11756" s="153" t="s">
        <v>1674</v>
      </c>
      <c r="O11756" s="153" t="s">
        <v>1968</v>
      </c>
    </row>
    <row r="11757" spans="11:15">
      <c r="K11757" s="153" t="s">
        <v>1674</v>
      </c>
      <c r="O11757" s="153" t="s">
        <v>1969</v>
      </c>
    </row>
    <row r="11758" spans="11:15">
      <c r="K11758" s="153" t="s">
        <v>1674</v>
      </c>
      <c r="O11758" s="153" t="s">
        <v>273</v>
      </c>
    </row>
    <row r="11759" spans="11:15">
      <c r="K11759" s="153" t="s">
        <v>1674</v>
      </c>
      <c r="O11759" s="153" t="s">
        <v>276</v>
      </c>
    </row>
    <row r="11760" spans="11:15">
      <c r="K11760" s="153" t="s">
        <v>1674</v>
      </c>
      <c r="O11760" s="153" t="s">
        <v>280</v>
      </c>
    </row>
    <row r="11761" spans="11:15">
      <c r="K11761" s="153" t="s">
        <v>1674</v>
      </c>
      <c r="O11761" s="153" t="s">
        <v>1970</v>
      </c>
    </row>
    <row r="11762" spans="11:15">
      <c r="K11762" s="153" t="s">
        <v>1674</v>
      </c>
      <c r="O11762" s="153" t="s">
        <v>1971</v>
      </c>
    </row>
    <row r="11763" spans="11:15">
      <c r="K11763" s="153" t="s">
        <v>1674</v>
      </c>
      <c r="O11763" s="153" t="s">
        <v>1972</v>
      </c>
    </row>
    <row r="11764" spans="11:15">
      <c r="K11764" s="153" t="s">
        <v>1674</v>
      </c>
      <c r="O11764" s="153" t="s">
        <v>1973</v>
      </c>
    </row>
    <row r="11765" spans="11:15">
      <c r="K11765" s="153" t="s">
        <v>1674</v>
      </c>
      <c r="O11765" s="153" t="s">
        <v>1974</v>
      </c>
    </row>
    <row r="11766" spans="11:15">
      <c r="K11766" s="153" t="s">
        <v>1674</v>
      </c>
      <c r="O11766" s="153" t="s">
        <v>1975</v>
      </c>
    </row>
    <row r="11767" spans="11:15">
      <c r="K11767" s="153" t="s">
        <v>1674</v>
      </c>
      <c r="O11767" s="153" t="s">
        <v>1976</v>
      </c>
    </row>
    <row r="11768" spans="11:15">
      <c r="K11768" s="153" t="s">
        <v>1674</v>
      </c>
      <c r="O11768" s="153" t="s">
        <v>1977</v>
      </c>
    </row>
    <row r="11769" spans="11:15">
      <c r="K11769" s="153" t="s">
        <v>1674</v>
      </c>
      <c r="O11769" s="153" t="s">
        <v>1978</v>
      </c>
    </row>
    <row r="11770" spans="11:15">
      <c r="K11770" s="153" t="s">
        <v>1674</v>
      </c>
      <c r="O11770" s="153" t="s">
        <v>1979</v>
      </c>
    </row>
    <row r="11771" spans="11:15">
      <c r="K11771" s="153" t="s">
        <v>1674</v>
      </c>
      <c r="O11771" s="153" t="s">
        <v>1980</v>
      </c>
    </row>
    <row r="11772" spans="11:15">
      <c r="K11772" s="153" t="s">
        <v>1674</v>
      </c>
      <c r="O11772" s="153" t="s">
        <v>1981</v>
      </c>
    </row>
    <row r="11773" spans="11:15">
      <c r="K11773" s="153" t="s">
        <v>1674</v>
      </c>
      <c r="O11773" s="153" t="s">
        <v>1982</v>
      </c>
    </row>
    <row r="11774" spans="11:15">
      <c r="K11774" s="153" t="s">
        <v>1674</v>
      </c>
      <c r="O11774" s="153" t="s">
        <v>1983</v>
      </c>
    </row>
    <row r="11775" spans="11:15">
      <c r="K11775" s="153" t="s">
        <v>1674</v>
      </c>
      <c r="O11775" s="153" t="s">
        <v>333</v>
      </c>
    </row>
    <row r="11776" spans="11:15">
      <c r="K11776" s="153" t="s">
        <v>1674</v>
      </c>
      <c r="O11776" s="153" t="s">
        <v>337</v>
      </c>
    </row>
    <row r="11777" spans="11:15">
      <c r="K11777" s="153" t="s">
        <v>1674</v>
      </c>
      <c r="O11777" s="153" t="s">
        <v>1984</v>
      </c>
    </row>
    <row r="11778" spans="11:15">
      <c r="K11778" s="153" t="s">
        <v>1674</v>
      </c>
      <c r="O11778" s="153" t="s">
        <v>1985</v>
      </c>
    </row>
    <row r="11779" spans="11:15">
      <c r="K11779" s="153" t="s">
        <v>1674</v>
      </c>
      <c r="O11779" s="153" t="s">
        <v>1986</v>
      </c>
    </row>
    <row r="11780" spans="11:15">
      <c r="K11780" s="153" t="s">
        <v>1674</v>
      </c>
      <c r="O11780" s="153" t="s">
        <v>351</v>
      </c>
    </row>
    <row r="11781" spans="11:15">
      <c r="K11781" s="153" t="s">
        <v>1674</v>
      </c>
      <c r="O11781" s="153" t="s">
        <v>354</v>
      </c>
    </row>
    <row r="11782" spans="11:15">
      <c r="K11782" s="153" t="s">
        <v>1674</v>
      </c>
      <c r="O11782" s="153" t="s">
        <v>358</v>
      </c>
    </row>
    <row r="11783" spans="11:15">
      <c r="K11783" s="153" t="s">
        <v>1674</v>
      </c>
      <c r="O11783" s="153" t="s">
        <v>1987</v>
      </c>
    </row>
    <row r="11784" spans="11:15">
      <c r="K11784" s="153" t="s">
        <v>1674</v>
      </c>
      <c r="O11784" s="153" t="s">
        <v>1988</v>
      </c>
    </row>
    <row r="11785" spans="11:15">
      <c r="K11785" s="153" t="s">
        <v>1674</v>
      </c>
      <c r="O11785" s="153" t="s">
        <v>1989</v>
      </c>
    </row>
    <row r="11786" spans="11:15">
      <c r="K11786" s="153" t="s">
        <v>1674</v>
      </c>
      <c r="O11786" s="153" t="s">
        <v>1990</v>
      </c>
    </row>
    <row r="11787" spans="11:15">
      <c r="K11787" s="153" t="s">
        <v>1674</v>
      </c>
      <c r="O11787" s="153" t="s">
        <v>375</v>
      </c>
    </row>
    <row r="11788" spans="11:15">
      <c r="K11788" s="153" t="s">
        <v>1674</v>
      </c>
      <c r="O11788" s="153" t="s">
        <v>378</v>
      </c>
    </row>
    <row r="11789" spans="11:15">
      <c r="K11789" s="153" t="s">
        <v>1674</v>
      </c>
      <c r="O11789" s="153" t="s">
        <v>381</v>
      </c>
    </row>
    <row r="11790" spans="11:15">
      <c r="K11790" s="153" t="s">
        <v>1674</v>
      </c>
      <c r="O11790" s="153" t="s">
        <v>384</v>
      </c>
    </row>
    <row r="11791" spans="11:15">
      <c r="K11791" s="153" t="s">
        <v>1674</v>
      </c>
      <c r="O11791" s="153" t="s">
        <v>385</v>
      </c>
    </row>
    <row r="11792" spans="11:15">
      <c r="K11792" s="153" t="s">
        <v>1674</v>
      </c>
      <c r="O11792" s="153" t="s">
        <v>388</v>
      </c>
    </row>
    <row r="11793" spans="11:15">
      <c r="K11793" s="153" t="s">
        <v>1674</v>
      </c>
      <c r="O11793" s="153" t="s">
        <v>391</v>
      </c>
    </row>
    <row r="11794" spans="11:15">
      <c r="K11794" s="153" t="s">
        <v>1674</v>
      </c>
      <c r="O11794" s="153" t="s">
        <v>394</v>
      </c>
    </row>
    <row r="11795" spans="11:15">
      <c r="K11795" s="153" t="s">
        <v>1674</v>
      </c>
      <c r="O11795" s="153" t="s">
        <v>397</v>
      </c>
    </row>
    <row r="11796" spans="11:15">
      <c r="K11796" s="153" t="s">
        <v>1674</v>
      </c>
      <c r="O11796" s="153" t="s">
        <v>400</v>
      </c>
    </row>
    <row r="11797" spans="11:15">
      <c r="K11797" s="153" t="s">
        <v>1674</v>
      </c>
      <c r="O11797" s="153" t="s">
        <v>403</v>
      </c>
    </row>
    <row r="11798" spans="11:15">
      <c r="K11798" s="153" t="s">
        <v>1674</v>
      </c>
      <c r="O11798" s="153" t="s">
        <v>404</v>
      </c>
    </row>
    <row r="11799" spans="11:15">
      <c r="K11799" s="153" t="s">
        <v>1674</v>
      </c>
      <c r="O11799" s="153" t="s">
        <v>407</v>
      </c>
    </row>
    <row r="11800" spans="11:15">
      <c r="K11800" s="153" t="s">
        <v>1674</v>
      </c>
      <c r="O11800" s="153" t="s">
        <v>409</v>
      </c>
    </row>
    <row r="11801" spans="11:15">
      <c r="K11801" s="153" t="s">
        <v>1674</v>
      </c>
      <c r="O11801" s="153" t="s">
        <v>412</v>
      </c>
    </row>
    <row r="11802" spans="11:15">
      <c r="K11802" s="153" t="s">
        <v>1674</v>
      </c>
      <c r="O11802" s="153" t="s">
        <v>413</v>
      </c>
    </row>
    <row r="11803" spans="11:15">
      <c r="K11803" s="153" t="s">
        <v>1674</v>
      </c>
      <c r="O11803" s="153" t="s">
        <v>416</v>
      </c>
    </row>
    <row r="11804" spans="11:15">
      <c r="K11804" s="153" t="s">
        <v>1674</v>
      </c>
      <c r="O11804" s="153" t="s">
        <v>419</v>
      </c>
    </row>
    <row r="11805" spans="11:15">
      <c r="K11805" s="153" t="s">
        <v>1674</v>
      </c>
      <c r="O11805" s="153" t="s">
        <v>422</v>
      </c>
    </row>
    <row r="11806" spans="11:15">
      <c r="K11806" s="153" t="s">
        <v>1674</v>
      </c>
      <c r="O11806" s="153" t="s">
        <v>425</v>
      </c>
    </row>
    <row r="11807" spans="11:15">
      <c r="K11807" s="153" t="s">
        <v>1674</v>
      </c>
      <c r="O11807" s="153" t="s">
        <v>428</v>
      </c>
    </row>
    <row r="11808" spans="11:15">
      <c r="K11808" s="153" t="s">
        <v>1674</v>
      </c>
      <c r="O11808" s="153" t="s">
        <v>431</v>
      </c>
    </row>
    <row r="11809" spans="11:15">
      <c r="K11809" s="153" t="s">
        <v>1674</v>
      </c>
      <c r="O11809" s="153" t="s">
        <v>432</v>
      </c>
    </row>
    <row r="11810" spans="11:15">
      <c r="K11810" s="153" t="s">
        <v>1674</v>
      </c>
      <c r="O11810" s="153" t="s">
        <v>435</v>
      </c>
    </row>
    <row r="11811" spans="11:15">
      <c r="K11811" s="153" t="s">
        <v>1674</v>
      </c>
      <c r="O11811" s="153" t="s">
        <v>438</v>
      </c>
    </row>
    <row r="11812" spans="11:15">
      <c r="K11812" s="153" t="s">
        <v>1674</v>
      </c>
      <c r="O11812" s="153" t="s">
        <v>441</v>
      </c>
    </row>
    <row r="11813" spans="11:15">
      <c r="K11813" s="153" t="s">
        <v>1674</v>
      </c>
      <c r="O11813" s="153" t="s">
        <v>444</v>
      </c>
    </row>
    <row r="11814" spans="11:15">
      <c r="K11814" s="153" t="s">
        <v>1674</v>
      </c>
      <c r="O11814" s="153" t="s">
        <v>447</v>
      </c>
    </row>
    <row r="11815" spans="11:15">
      <c r="K11815" s="153" t="s">
        <v>1674</v>
      </c>
      <c r="O11815" s="153" t="s">
        <v>450</v>
      </c>
    </row>
    <row r="11816" spans="11:15">
      <c r="K11816" s="153" t="s">
        <v>1674</v>
      </c>
      <c r="O11816" s="153" t="s">
        <v>451</v>
      </c>
    </row>
    <row r="11817" spans="11:15">
      <c r="K11817" s="153" t="s">
        <v>1674</v>
      </c>
      <c r="O11817" s="153" t="s">
        <v>454</v>
      </c>
    </row>
    <row r="11818" spans="11:15">
      <c r="K11818" s="153" t="s">
        <v>1674</v>
      </c>
      <c r="O11818" s="153" t="s">
        <v>457</v>
      </c>
    </row>
    <row r="11819" spans="11:15">
      <c r="K11819" s="153" t="s">
        <v>1674</v>
      </c>
      <c r="O11819" s="153" t="s">
        <v>460</v>
      </c>
    </row>
    <row r="11820" spans="11:15">
      <c r="K11820" s="153" t="s">
        <v>1674</v>
      </c>
      <c r="O11820" s="153" t="s">
        <v>461</v>
      </c>
    </row>
    <row r="11821" spans="11:15">
      <c r="K11821" s="153" t="s">
        <v>1674</v>
      </c>
      <c r="O11821" s="153" t="s">
        <v>464</v>
      </c>
    </row>
    <row r="11822" spans="11:15">
      <c r="K11822" s="153" t="s">
        <v>1674</v>
      </c>
      <c r="O11822" s="153" t="s">
        <v>467</v>
      </c>
    </row>
    <row r="11823" spans="11:15">
      <c r="K11823" s="153" t="s">
        <v>1674</v>
      </c>
      <c r="O11823" s="153" t="s">
        <v>469</v>
      </c>
    </row>
    <row r="11824" spans="11:15">
      <c r="K11824" s="153" t="s">
        <v>1674</v>
      </c>
      <c r="O11824" s="153" t="s">
        <v>471</v>
      </c>
    </row>
    <row r="11825" spans="11:15">
      <c r="K11825" s="153" t="s">
        <v>1674</v>
      </c>
      <c r="O11825" s="153" t="s">
        <v>1285</v>
      </c>
    </row>
    <row r="11826" spans="11:15">
      <c r="K11826" s="153" t="s">
        <v>1674</v>
      </c>
      <c r="O11826" s="153" t="s">
        <v>474</v>
      </c>
    </row>
    <row r="11827" spans="11:15">
      <c r="K11827" s="153" t="s">
        <v>1674</v>
      </c>
      <c r="O11827" s="153" t="s">
        <v>475</v>
      </c>
    </row>
    <row r="11828" spans="11:15">
      <c r="K11828" s="153" t="s">
        <v>1674</v>
      </c>
      <c r="O11828" s="153" t="s">
        <v>477</v>
      </c>
    </row>
    <row r="11829" spans="11:15">
      <c r="K11829" s="153" t="s">
        <v>1674</v>
      </c>
      <c r="O11829" s="153" t="s">
        <v>479</v>
      </c>
    </row>
    <row r="11830" spans="11:15">
      <c r="K11830" s="153" t="s">
        <v>1674</v>
      </c>
      <c r="O11830" s="153" t="s">
        <v>481</v>
      </c>
    </row>
    <row r="11831" spans="11:15">
      <c r="K11831" s="153" t="s">
        <v>1674</v>
      </c>
      <c r="O11831" s="153" t="s">
        <v>483</v>
      </c>
    </row>
    <row r="11832" spans="11:15">
      <c r="K11832" s="153" t="s">
        <v>1674</v>
      </c>
      <c r="O11832" s="153" t="s">
        <v>485</v>
      </c>
    </row>
    <row r="11833" spans="11:15">
      <c r="K11833" s="153" t="s">
        <v>1674</v>
      </c>
      <c r="O11833" s="153" t="s">
        <v>487</v>
      </c>
    </row>
    <row r="11834" spans="11:15">
      <c r="K11834" s="153" t="s">
        <v>1674</v>
      </c>
      <c r="O11834" s="153" t="s">
        <v>488</v>
      </c>
    </row>
    <row r="11835" spans="11:15">
      <c r="K11835" s="153" t="s">
        <v>1674</v>
      </c>
      <c r="O11835" s="153" t="s">
        <v>490</v>
      </c>
    </row>
    <row r="11836" spans="11:15">
      <c r="K11836" s="153" t="s">
        <v>1674</v>
      </c>
      <c r="O11836" s="153" t="s">
        <v>492</v>
      </c>
    </row>
    <row r="11837" spans="11:15">
      <c r="K11837" s="153" t="s">
        <v>1674</v>
      </c>
      <c r="O11837" s="153" t="s">
        <v>494</v>
      </c>
    </row>
    <row r="11838" spans="11:15">
      <c r="K11838" s="153" t="s">
        <v>1674</v>
      </c>
      <c r="O11838" s="153" t="s">
        <v>495</v>
      </c>
    </row>
    <row r="11839" spans="11:15">
      <c r="K11839" s="153" t="s">
        <v>1674</v>
      </c>
      <c r="O11839" s="153" t="s">
        <v>497</v>
      </c>
    </row>
    <row r="11840" spans="11:15">
      <c r="K11840" s="153" t="s">
        <v>1674</v>
      </c>
      <c r="O11840" s="153" t="s">
        <v>499</v>
      </c>
    </row>
    <row r="11841" spans="11:15">
      <c r="K11841" s="153" t="s">
        <v>1674</v>
      </c>
      <c r="O11841" s="153" t="s">
        <v>502</v>
      </c>
    </row>
    <row r="11842" spans="11:15">
      <c r="K11842" s="153" t="s">
        <v>1674</v>
      </c>
      <c r="O11842" s="153" t="s">
        <v>505</v>
      </c>
    </row>
    <row r="11843" spans="11:15">
      <c r="K11843" s="153" t="s">
        <v>1674</v>
      </c>
      <c r="O11843" s="153" t="s">
        <v>1344</v>
      </c>
    </row>
    <row r="11844" spans="11:15">
      <c r="K11844" s="153" t="s">
        <v>1674</v>
      </c>
      <c r="O11844" s="153" t="s">
        <v>510</v>
      </c>
    </row>
    <row r="11845" spans="11:15">
      <c r="K11845" s="153" t="s">
        <v>1674</v>
      </c>
      <c r="O11845" s="153" t="s">
        <v>511</v>
      </c>
    </row>
    <row r="11846" spans="11:15">
      <c r="K11846" s="153" t="s">
        <v>1674</v>
      </c>
      <c r="O11846" s="153" t="s">
        <v>514</v>
      </c>
    </row>
    <row r="11847" spans="11:15">
      <c r="K11847" s="153" t="s">
        <v>1674</v>
      </c>
      <c r="O11847" s="153" t="s">
        <v>517</v>
      </c>
    </row>
    <row r="11848" spans="11:15">
      <c r="K11848" s="153" t="s">
        <v>1674</v>
      </c>
      <c r="O11848" s="153" t="s">
        <v>520</v>
      </c>
    </row>
    <row r="11849" spans="11:15">
      <c r="K11849" s="153" t="s">
        <v>1674</v>
      </c>
      <c r="O11849" s="153" t="s">
        <v>523</v>
      </c>
    </row>
    <row r="11850" spans="11:15">
      <c r="K11850" s="153" t="s">
        <v>1674</v>
      </c>
      <c r="O11850" s="153" t="s">
        <v>526</v>
      </c>
    </row>
    <row r="11851" spans="11:15">
      <c r="K11851" s="153" t="s">
        <v>1674</v>
      </c>
      <c r="O11851" s="153" t="s">
        <v>529</v>
      </c>
    </row>
    <row r="11852" spans="11:15">
      <c r="K11852" s="153" t="s">
        <v>1674</v>
      </c>
      <c r="O11852" s="153" t="s">
        <v>530</v>
      </c>
    </row>
    <row r="11853" spans="11:15">
      <c r="K11853" s="153" t="s">
        <v>1674</v>
      </c>
      <c r="O11853" s="153" t="s">
        <v>533</v>
      </c>
    </row>
    <row r="11854" spans="11:15">
      <c r="K11854" s="153" t="s">
        <v>1674</v>
      </c>
      <c r="O11854" s="153" t="s">
        <v>534</v>
      </c>
    </row>
    <row r="11855" spans="11:15">
      <c r="K11855" s="153" t="s">
        <v>1674</v>
      </c>
      <c r="O11855" s="153" t="s">
        <v>535</v>
      </c>
    </row>
    <row r="11856" spans="11:15">
      <c r="K11856" s="153" t="s">
        <v>1674</v>
      </c>
      <c r="O11856" s="153" t="s">
        <v>536</v>
      </c>
    </row>
    <row r="11857" spans="11:15">
      <c r="K11857" s="153" t="s">
        <v>1674</v>
      </c>
      <c r="O11857" s="153" t="s">
        <v>539</v>
      </c>
    </row>
    <row r="11858" spans="11:15">
      <c r="K11858" s="153" t="s">
        <v>1674</v>
      </c>
      <c r="O11858" s="153" t="s">
        <v>542</v>
      </c>
    </row>
    <row r="11859" spans="11:15">
      <c r="K11859" s="153" t="s">
        <v>1674</v>
      </c>
      <c r="O11859" s="153" t="s">
        <v>545</v>
      </c>
    </row>
    <row r="11860" spans="11:15">
      <c r="K11860" s="153" t="s">
        <v>1674</v>
      </c>
      <c r="O11860" s="153" t="s">
        <v>548</v>
      </c>
    </row>
    <row r="11861" spans="11:15">
      <c r="K11861" s="153" t="s">
        <v>1674</v>
      </c>
      <c r="O11861" s="153" t="s">
        <v>1374</v>
      </c>
    </row>
    <row r="11862" spans="11:15">
      <c r="K11862" s="153" t="s">
        <v>1674</v>
      </c>
      <c r="O11862" s="153" t="s">
        <v>553</v>
      </c>
    </row>
    <row r="11863" spans="11:15">
      <c r="K11863" s="153" t="s">
        <v>1674</v>
      </c>
      <c r="O11863" s="153" t="s">
        <v>554</v>
      </c>
    </row>
    <row r="11864" spans="11:15">
      <c r="K11864" s="153" t="s">
        <v>1674</v>
      </c>
      <c r="O11864" s="153" t="s">
        <v>557</v>
      </c>
    </row>
    <row r="11865" spans="11:15">
      <c r="K11865" s="153" t="s">
        <v>1674</v>
      </c>
      <c r="O11865" s="153" t="s">
        <v>560</v>
      </c>
    </row>
    <row r="11866" spans="11:15">
      <c r="K11866" s="153" t="s">
        <v>1674</v>
      </c>
      <c r="O11866" s="153" t="s">
        <v>563</v>
      </c>
    </row>
    <row r="11867" spans="11:15">
      <c r="K11867" s="153" t="s">
        <v>1674</v>
      </c>
      <c r="O11867" s="153" t="s">
        <v>566</v>
      </c>
    </row>
    <row r="11868" spans="11:15">
      <c r="K11868" s="153" t="s">
        <v>1674</v>
      </c>
      <c r="O11868" s="153" t="s">
        <v>569</v>
      </c>
    </row>
    <row r="11869" spans="11:15">
      <c r="K11869" s="153" t="s">
        <v>1674</v>
      </c>
      <c r="O11869" s="153" t="s">
        <v>572</v>
      </c>
    </row>
    <row r="11870" spans="11:15">
      <c r="K11870" s="153" t="s">
        <v>1674</v>
      </c>
      <c r="O11870" s="153" t="s">
        <v>573</v>
      </c>
    </row>
    <row r="11871" spans="11:15">
      <c r="K11871" s="153" t="s">
        <v>1674</v>
      </c>
      <c r="O11871" s="153" t="s">
        <v>576</v>
      </c>
    </row>
    <row r="11872" spans="11:15">
      <c r="K11872" s="153" t="s">
        <v>1674</v>
      </c>
      <c r="O11872" s="153" t="s">
        <v>577</v>
      </c>
    </row>
    <row r="11873" spans="11:15">
      <c r="K11873" s="153" t="s">
        <v>1674</v>
      </c>
      <c r="O11873" s="153" t="s">
        <v>578</v>
      </c>
    </row>
    <row r="11874" spans="11:15">
      <c r="K11874" s="153" t="s">
        <v>1674</v>
      </c>
      <c r="O11874" s="153" t="s">
        <v>579</v>
      </c>
    </row>
    <row r="11875" spans="11:15">
      <c r="K11875" s="153" t="s">
        <v>1674</v>
      </c>
      <c r="O11875" s="153" t="s">
        <v>582</v>
      </c>
    </row>
    <row r="11876" spans="11:15">
      <c r="K11876" s="153" t="s">
        <v>1674</v>
      </c>
      <c r="O11876" s="153" t="s">
        <v>585</v>
      </c>
    </row>
    <row r="11877" spans="11:15">
      <c r="K11877" s="153" t="s">
        <v>1674</v>
      </c>
      <c r="O11877" s="153" t="s">
        <v>588</v>
      </c>
    </row>
    <row r="11878" spans="11:15">
      <c r="K11878" s="153" t="s">
        <v>1674</v>
      </c>
      <c r="O11878" s="153" t="s">
        <v>591</v>
      </c>
    </row>
    <row r="11879" spans="11:15">
      <c r="K11879" s="153" t="s">
        <v>1674</v>
      </c>
      <c r="O11879" s="153" t="s">
        <v>1430</v>
      </c>
    </row>
    <row r="11880" spans="11:15">
      <c r="K11880" s="153" t="s">
        <v>1674</v>
      </c>
      <c r="O11880" s="153" t="s">
        <v>596</v>
      </c>
    </row>
    <row r="11881" spans="11:15">
      <c r="K11881" s="153" t="s">
        <v>1674</v>
      </c>
      <c r="O11881" s="153" t="s">
        <v>597</v>
      </c>
    </row>
    <row r="11882" spans="11:15">
      <c r="K11882" s="153" t="s">
        <v>1674</v>
      </c>
      <c r="O11882" s="153" t="s">
        <v>600</v>
      </c>
    </row>
    <row r="11883" spans="11:15">
      <c r="K11883" s="153" t="s">
        <v>1674</v>
      </c>
      <c r="O11883" s="153" t="s">
        <v>603</v>
      </c>
    </row>
    <row r="11884" spans="11:15">
      <c r="K11884" s="153" t="s">
        <v>1674</v>
      </c>
      <c r="O11884" s="153" t="s">
        <v>606</v>
      </c>
    </row>
    <row r="11885" spans="11:15">
      <c r="K11885" s="153" t="s">
        <v>1674</v>
      </c>
      <c r="O11885" s="153" t="s">
        <v>609</v>
      </c>
    </row>
    <row r="11886" spans="11:15">
      <c r="K11886" s="153" t="s">
        <v>1674</v>
      </c>
      <c r="O11886" s="153" t="s">
        <v>612</v>
      </c>
    </row>
    <row r="11887" spans="11:15">
      <c r="K11887" s="153" t="s">
        <v>1674</v>
      </c>
      <c r="O11887" s="153" t="s">
        <v>615</v>
      </c>
    </row>
    <row r="11888" spans="11:15">
      <c r="K11888" s="153" t="s">
        <v>1674</v>
      </c>
      <c r="O11888" s="153" t="s">
        <v>616</v>
      </c>
    </row>
    <row r="11889" spans="11:15">
      <c r="K11889" s="153" t="s">
        <v>1674</v>
      </c>
      <c r="O11889" s="153" t="s">
        <v>619</v>
      </c>
    </row>
    <row r="11890" spans="11:15">
      <c r="K11890" s="153" t="s">
        <v>1674</v>
      </c>
      <c r="O11890" s="153" t="s">
        <v>620</v>
      </c>
    </row>
    <row r="11891" spans="11:15">
      <c r="K11891" s="153" t="s">
        <v>1674</v>
      </c>
      <c r="O11891" s="153" t="s">
        <v>622</v>
      </c>
    </row>
    <row r="11892" spans="11:15">
      <c r="K11892" s="153" t="s">
        <v>1674</v>
      </c>
      <c r="O11892" s="153" t="s">
        <v>623</v>
      </c>
    </row>
    <row r="11893" spans="11:15">
      <c r="K11893" s="153" t="s">
        <v>1674</v>
      </c>
      <c r="O11893" s="153" t="s">
        <v>626</v>
      </c>
    </row>
    <row r="11894" spans="11:15">
      <c r="K11894" s="153" t="s">
        <v>1674</v>
      </c>
      <c r="O11894" s="153" t="s">
        <v>629</v>
      </c>
    </row>
    <row r="11895" spans="11:15">
      <c r="K11895" s="153" t="s">
        <v>1674</v>
      </c>
      <c r="O11895" s="153" t="s">
        <v>632</v>
      </c>
    </row>
    <row r="11896" spans="11:15">
      <c r="K11896" s="153" t="s">
        <v>1674</v>
      </c>
      <c r="O11896" s="153" t="s">
        <v>635</v>
      </c>
    </row>
    <row r="11897" spans="11:15">
      <c r="K11897" s="153" t="s">
        <v>1674</v>
      </c>
      <c r="O11897" s="153" t="s">
        <v>638</v>
      </c>
    </row>
    <row r="11898" spans="11:15">
      <c r="K11898" s="153" t="s">
        <v>1674</v>
      </c>
      <c r="O11898" s="153" t="s">
        <v>641</v>
      </c>
    </row>
    <row r="11899" spans="11:15">
      <c r="K11899" s="153" t="s">
        <v>1674</v>
      </c>
      <c r="O11899" s="153" t="s">
        <v>642</v>
      </c>
    </row>
    <row r="11900" spans="11:15">
      <c r="K11900" s="153" t="s">
        <v>1674</v>
      </c>
      <c r="O11900" s="153" t="s">
        <v>645</v>
      </c>
    </row>
    <row r="11901" spans="11:15">
      <c r="K11901" s="153" t="s">
        <v>1674</v>
      </c>
      <c r="O11901" s="153" t="s">
        <v>648</v>
      </c>
    </row>
    <row r="11902" spans="11:15">
      <c r="K11902" s="153" t="s">
        <v>1674</v>
      </c>
      <c r="O11902" s="153" t="s">
        <v>651</v>
      </c>
    </row>
    <row r="11903" spans="11:15">
      <c r="K11903" s="153" t="s">
        <v>1674</v>
      </c>
      <c r="O11903" s="153" t="s">
        <v>654</v>
      </c>
    </row>
    <row r="11904" spans="11:15">
      <c r="K11904" s="153" t="s">
        <v>1674</v>
      </c>
      <c r="O11904" s="153" t="s">
        <v>657</v>
      </c>
    </row>
    <row r="11905" spans="11:15">
      <c r="K11905" s="153" t="s">
        <v>1674</v>
      </c>
      <c r="O11905" s="153" t="s">
        <v>660</v>
      </c>
    </row>
    <row r="11906" spans="11:15">
      <c r="K11906" s="153" t="s">
        <v>1674</v>
      </c>
      <c r="O11906" s="153" t="s">
        <v>661</v>
      </c>
    </row>
    <row r="11907" spans="11:15">
      <c r="K11907" s="153" t="s">
        <v>1674</v>
      </c>
      <c r="O11907" s="153" t="s">
        <v>664</v>
      </c>
    </row>
    <row r="11908" spans="11:15">
      <c r="K11908" s="153" t="s">
        <v>1674</v>
      </c>
      <c r="O11908" s="153" t="s">
        <v>667</v>
      </c>
    </row>
    <row r="11909" spans="11:15">
      <c r="K11909" s="153" t="s">
        <v>1674</v>
      </c>
      <c r="O11909" s="153" t="s">
        <v>668</v>
      </c>
    </row>
    <row r="11910" spans="11:15">
      <c r="K11910" s="153" t="s">
        <v>1674</v>
      </c>
      <c r="O11910" s="153" t="s">
        <v>671</v>
      </c>
    </row>
    <row r="11911" spans="11:15">
      <c r="K11911" s="153" t="s">
        <v>1674</v>
      </c>
      <c r="O11911" s="153" t="s">
        <v>672</v>
      </c>
    </row>
    <row r="11912" spans="11:15">
      <c r="K11912" s="153" t="s">
        <v>1674</v>
      </c>
      <c r="O11912" s="153" t="s">
        <v>673</v>
      </c>
    </row>
    <row r="11913" spans="11:15">
      <c r="K11913" s="153" t="s">
        <v>1674</v>
      </c>
      <c r="O11913" s="153" t="s">
        <v>676</v>
      </c>
    </row>
    <row r="11914" spans="11:15">
      <c r="K11914" s="153" t="s">
        <v>1674</v>
      </c>
      <c r="O11914" s="153" t="s">
        <v>679</v>
      </c>
    </row>
    <row r="11915" spans="11:15">
      <c r="K11915" s="153" t="s">
        <v>1674</v>
      </c>
      <c r="O11915" s="153" t="s">
        <v>682</v>
      </c>
    </row>
    <row r="11916" spans="11:15">
      <c r="K11916" s="153" t="s">
        <v>1674</v>
      </c>
      <c r="O11916" s="153" t="s">
        <v>685</v>
      </c>
    </row>
    <row r="11917" spans="11:15">
      <c r="K11917" s="153" t="s">
        <v>1674</v>
      </c>
      <c r="O11917" s="153" t="s">
        <v>688</v>
      </c>
    </row>
    <row r="11918" spans="11:15">
      <c r="K11918" s="153" t="s">
        <v>1674</v>
      </c>
      <c r="O11918" s="153" t="s">
        <v>691</v>
      </c>
    </row>
    <row r="11919" spans="11:15">
      <c r="K11919" s="153" t="s">
        <v>1674</v>
      </c>
      <c r="O11919" s="153" t="s">
        <v>692</v>
      </c>
    </row>
    <row r="11920" spans="11:15">
      <c r="K11920" s="153" t="s">
        <v>1674</v>
      </c>
      <c r="O11920" s="153" t="s">
        <v>695</v>
      </c>
    </row>
    <row r="11921" spans="11:15">
      <c r="K11921" s="153" t="s">
        <v>1674</v>
      </c>
      <c r="O11921" s="153" t="s">
        <v>698</v>
      </c>
    </row>
    <row r="11922" spans="11:15">
      <c r="K11922" s="153" t="s">
        <v>1674</v>
      </c>
      <c r="O11922" s="153" t="s">
        <v>701</v>
      </c>
    </row>
    <row r="11923" spans="11:15">
      <c r="K11923" s="153" t="s">
        <v>1674</v>
      </c>
      <c r="O11923" s="153" t="s">
        <v>704</v>
      </c>
    </row>
    <row r="11924" spans="11:15">
      <c r="K11924" s="153" t="s">
        <v>1674</v>
      </c>
      <c r="O11924" s="153" t="s">
        <v>707</v>
      </c>
    </row>
    <row r="11925" spans="11:15">
      <c r="K11925" s="153" t="s">
        <v>1674</v>
      </c>
      <c r="O11925" s="153" t="s">
        <v>710</v>
      </c>
    </row>
    <row r="11926" spans="11:15">
      <c r="K11926" s="153" t="s">
        <v>1674</v>
      </c>
      <c r="O11926" s="153" t="s">
        <v>711</v>
      </c>
    </row>
    <row r="11927" spans="11:15">
      <c r="K11927" s="153" t="s">
        <v>1674</v>
      </c>
      <c r="O11927" s="153" t="s">
        <v>714</v>
      </c>
    </row>
    <row r="11928" spans="11:15">
      <c r="K11928" s="153" t="s">
        <v>1674</v>
      </c>
      <c r="O11928" s="153" t="s">
        <v>717</v>
      </c>
    </row>
    <row r="11929" spans="11:15">
      <c r="K11929" s="153" t="s">
        <v>1674</v>
      </c>
      <c r="O11929" s="153" t="s">
        <v>718</v>
      </c>
    </row>
    <row r="11930" spans="11:15">
      <c r="K11930" s="153" t="s">
        <v>1674</v>
      </c>
      <c r="O11930" s="153" t="s">
        <v>721</v>
      </c>
    </row>
    <row r="11931" spans="11:15">
      <c r="K11931" s="153" t="s">
        <v>1674</v>
      </c>
      <c r="O11931" s="153" t="s">
        <v>722</v>
      </c>
    </row>
    <row r="11932" spans="11:15">
      <c r="K11932" s="153" t="s">
        <v>1674</v>
      </c>
      <c r="O11932" s="153" t="s">
        <v>723</v>
      </c>
    </row>
    <row r="11933" spans="11:15">
      <c r="K11933" s="153" t="s">
        <v>1674</v>
      </c>
      <c r="O11933" s="153" t="s">
        <v>726</v>
      </c>
    </row>
    <row r="11934" spans="11:15">
      <c r="K11934" s="153" t="s">
        <v>1674</v>
      </c>
      <c r="O11934" s="153" t="s">
        <v>729</v>
      </c>
    </row>
    <row r="11935" spans="11:15">
      <c r="K11935" s="153" t="s">
        <v>1674</v>
      </c>
      <c r="O11935" s="153" t="s">
        <v>732</v>
      </c>
    </row>
    <row r="11936" spans="11:15">
      <c r="K11936" s="153" t="s">
        <v>1674</v>
      </c>
      <c r="O11936" s="153" t="s">
        <v>735</v>
      </c>
    </row>
    <row r="11937" spans="11:15">
      <c r="K11937" s="153" t="s">
        <v>1674</v>
      </c>
      <c r="O11937" s="153" t="s">
        <v>738</v>
      </c>
    </row>
    <row r="11938" spans="11:15">
      <c r="K11938" s="153" t="s">
        <v>1674</v>
      </c>
      <c r="O11938" s="153" t="s">
        <v>741</v>
      </c>
    </row>
    <row r="11939" spans="11:15">
      <c r="K11939" s="153" t="s">
        <v>1674</v>
      </c>
      <c r="O11939" s="153" t="s">
        <v>742</v>
      </c>
    </row>
    <row r="11940" spans="11:15">
      <c r="K11940" s="153" t="s">
        <v>1674</v>
      </c>
      <c r="O11940" s="153" t="s">
        <v>745</v>
      </c>
    </row>
    <row r="11941" spans="11:15">
      <c r="K11941" s="153" t="s">
        <v>1674</v>
      </c>
      <c r="O11941" s="153" t="s">
        <v>748</v>
      </c>
    </row>
    <row r="11942" spans="11:15">
      <c r="K11942" s="153" t="s">
        <v>1674</v>
      </c>
      <c r="O11942" s="153" t="s">
        <v>751</v>
      </c>
    </row>
    <row r="11943" spans="11:15">
      <c r="K11943" s="153" t="s">
        <v>1674</v>
      </c>
      <c r="O11943" s="153" t="s">
        <v>754</v>
      </c>
    </row>
    <row r="11944" spans="11:15">
      <c r="K11944" s="153" t="s">
        <v>1674</v>
      </c>
      <c r="O11944" s="153" t="s">
        <v>757</v>
      </c>
    </row>
    <row r="11945" spans="11:15">
      <c r="K11945" s="153" t="s">
        <v>1674</v>
      </c>
      <c r="O11945" s="153" t="s">
        <v>0</v>
      </c>
    </row>
    <row r="11946" spans="11:15">
      <c r="K11946" s="153" t="s">
        <v>1674</v>
      </c>
      <c r="O11946" s="153" t="s">
        <v>1</v>
      </c>
    </row>
    <row r="11947" spans="11:15">
      <c r="K11947" s="153" t="s">
        <v>1674</v>
      </c>
      <c r="O11947" s="153" t="s">
        <v>4</v>
      </c>
    </row>
    <row r="11948" spans="11:15">
      <c r="K11948" s="153" t="s">
        <v>1674</v>
      </c>
      <c r="O11948" s="153" t="s">
        <v>7</v>
      </c>
    </row>
    <row r="11949" spans="11:15">
      <c r="K11949" s="153" t="s">
        <v>1674</v>
      </c>
      <c r="O11949" s="153" t="s">
        <v>8</v>
      </c>
    </row>
    <row r="11950" spans="11:15">
      <c r="K11950" s="153" t="s">
        <v>1674</v>
      </c>
      <c r="O11950" s="153" t="s">
        <v>11</v>
      </c>
    </row>
    <row r="11951" spans="11:15">
      <c r="K11951" s="153" t="s">
        <v>1674</v>
      </c>
      <c r="O11951" s="153" t="s">
        <v>12</v>
      </c>
    </row>
    <row r="11952" spans="11:15">
      <c r="K11952" s="153" t="s">
        <v>1674</v>
      </c>
      <c r="O11952" s="153" t="s">
        <v>13</v>
      </c>
    </row>
    <row r="11953" spans="11:15">
      <c r="K11953" s="153" t="s">
        <v>1674</v>
      </c>
      <c r="O11953" s="153" t="s">
        <v>16</v>
      </c>
    </row>
    <row r="11954" spans="11:15">
      <c r="K11954" s="153" t="s">
        <v>1674</v>
      </c>
      <c r="O11954" s="153" t="s">
        <v>19</v>
      </c>
    </row>
    <row r="11955" spans="11:15">
      <c r="K11955" s="153" t="s">
        <v>1674</v>
      </c>
      <c r="O11955" s="153" t="s">
        <v>20</v>
      </c>
    </row>
    <row r="11956" spans="11:15">
      <c r="K11956" s="153" t="s">
        <v>1674</v>
      </c>
      <c r="O11956" s="153" t="s">
        <v>23</v>
      </c>
    </row>
    <row r="11957" spans="11:15">
      <c r="K11957" s="153" t="s">
        <v>1674</v>
      </c>
      <c r="O11957" s="153" t="s">
        <v>25</v>
      </c>
    </row>
    <row r="11958" spans="11:15">
      <c r="K11958" s="153" t="s">
        <v>1674</v>
      </c>
      <c r="O11958" s="153" t="s">
        <v>27</v>
      </c>
    </row>
    <row r="11959" spans="11:15">
      <c r="K11959" s="153" t="s">
        <v>1674</v>
      </c>
      <c r="O11959" s="153" t="s">
        <v>29</v>
      </c>
    </row>
    <row r="11960" spans="11:15">
      <c r="K11960" s="153" t="s">
        <v>1674</v>
      </c>
      <c r="O11960" s="153" t="s">
        <v>31</v>
      </c>
    </row>
    <row r="11961" spans="11:15">
      <c r="K11961" s="153" t="s">
        <v>1674</v>
      </c>
      <c r="O11961" s="153" t="s">
        <v>32</v>
      </c>
    </row>
    <row r="11962" spans="11:15">
      <c r="K11962" s="153" t="s">
        <v>1674</v>
      </c>
      <c r="O11962" s="153" t="s">
        <v>34</v>
      </c>
    </row>
    <row r="11963" spans="11:15">
      <c r="K11963" s="153" t="s">
        <v>1674</v>
      </c>
      <c r="O11963" s="153" t="s">
        <v>36</v>
      </c>
    </row>
    <row r="11964" spans="11:15">
      <c r="K11964" s="153" t="s">
        <v>1674</v>
      </c>
      <c r="O11964" s="153" t="s">
        <v>38</v>
      </c>
    </row>
    <row r="11965" spans="11:15">
      <c r="K11965" s="153" t="s">
        <v>1674</v>
      </c>
      <c r="O11965" s="153" t="s">
        <v>40</v>
      </c>
    </row>
    <row r="11966" spans="11:15">
      <c r="K11966" s="153" t="s">
        <v>1674</v>
      </c>
      <c r="O11966" s="153" t="s">
        <v>42</v>
      </c>
    </row>
    <row r="11967" spans="11:15">
      <c r="K11967" s="153" t="s">
        <v>1674</v>
      </c>
      <c r="O11967" s="153" t="s">
        <v>44</v>
      </c>
    </row>
    <row r="11968" spans="11:15">
      <c r="K11968" s="153" t="s">
        <v>1674</v>
      </c>
      <c r="O11968" s="153" t="s">
        <v>45</v>
      </c>
    </row>
    <row r="11969" spans="11:15">
      <c r="K11969" s="153" t="s">
        <v>1674</v>
      </c>
      <c r="O11969" s="153" t="s">
        <v>47</v>
      </c>
    </row>
    <row r="11970" spans="11:15">
      <c r="K11970" s="153" t="s">
        <v>1674</v>
      </c>
      <c r="O11970" s="153" t="s">
        <v>49</v>
      </c>
    </row>
    <row r="11971" spans="11:15">
      <c r="K11971" s="153" t="s">
        <v>1674</v>
      </c>
      <c r="O11971" s="153" t="s">
        <v>51</v>
      </c>
    </row>
    <row r="11972" spans="11:15">
      <c r="K11972" s="153" t="s">
        <v>1674</v>
      </c>
      <c r="O11972" s="153" t="s">
        <v>53</v>
      </c>
    </row>
    <row r="11973" spans="11:15">
      <c r="K11973" s="153" t="s">
        <v>1674</v>
      </c>
      <c r="O11973" s="153" t="s">
        <v>55</v>
      </c>
    </row>
    <row r="11974" spans="11:15">
      <c r="K11974" s="153" t="s">
        <v>1674</v>
      </c>
      <c r="O11974" s="153" t="s">
        <v>56</v>
      </c>
    </row>
    <row r="11975" spans="11:15">
      <c r="K11975" s="153" t="s">
        <v>1674</v>
      </c>
      <c r="O11975" s="153" t="s">
        <v>58</v>
      </c>
    </row>
    <row r="11976" spans="11:15">
      <c r="K11976" s="153" t="s">
        <v>1674</v>
      </c>
      <c r="O11976" s="153" t="s">
        <v>60</v>
      </c>
    </row>
    <row r="11977" spans="11:15">
      <c r="O11977" s="153" t="s">
        <v>812</v>
      </c>
    </row>
    <row r="11978" spans="11:15">
      <c r="O11978" s="153" t="s">
        <v>815</v>
      </c>
    </row>
    <row r="11979" spans="11:15">
      <c r="O11979" s="153" t="s">
        <v>818</v>
      </c>
    </row>
    <row r="11980" spans="11:15">
      <c r="K11980" s="153" t="s">
        <v>1674</v>
      </c>
      <c r="O11980" s="153" t="s">
        <v>824</v>
      </c>
    </row>
    <row r="11981" spans="11:15">
      <c r="K11981" s="153" t="s">
        <v>1674</v>
      </c>
      <c r="O11981" s="153" t="s">
        <v>829</v>
      </c>
    </row>
    <row r="11982" spans="11:15">
      <c r="K11982" s="153" t="s">
        <v>1674</v>
      </c>
      <c r="O11982" s="153" t="s">
        <v>833</v>
      </c>
    </row>
    <row r="11983" spans="11:15">
      <c r="K11983" s="153" t="s">
        <v>1674</v>
      </c>
      <c r="O11983" s="153" t="s">
        <v>837</v>
      </c>
    </row>
    <row r="11984" spans="11:15">
      <c r="K11984" s="153" t="s">
        <v>1674</v>
      </c>
      <c r="O11984" s="153" t="s">
        <v>842</v>
      </c>
    </row>
    <row r="11985" spans="11:15">
      <c r="K11985" s="153" t="s">
        <v>1674</v>
      </c>
      <c r="O11985" s="153" t="s">
        <v>846</v>
      </c>
    </row>
    <row r="11986" spans="11:15">
      <c r="K11986" s="153" t="s">
        <v>1674</v>
      </c>
      <c r="O11986" s="153" t="s">
        <v>850</v>
      </c>
    </row>
    <row r="11987" spans="11:15">
      <c r="K11987" s="153" t="s">
        <v>1674</v>
      </c>
      <c r="O11987" s="153" t="s">
        <v>854</v>
      </c>
    </row>
    <row r="11988" spans="11:15">
      <c r="K11988" s="153" t="s">
        <v>1674</v>
      </c>
      <c r="O11988" s="153" t="s">
        <v>858</v>
      </c>
    </row>
    <row r="11989" spans="11:15">
      <c r="K11989" s="153" t="s">
        <v>1674</v>
      </c>
      <c r="O11989" s="153" t="s">
        <v>862</v>
      </c>
    </row>
    <row r="11990" spans="11:15">
      <c r="K11990" s="153" t="s">
        <v>1674</v>
      </c>
      <c r="O11990" s="153" t="s">
        <v>866</v>
      </c>
    </row>
    <row r="11991" spans="11:15">
      <c r="K11991" s="153" t="s">
        <v>1674</v>
      </c>
      <c r="O11991" s="153" t="s">
        <v>870</v>
      </c>
    </row>
    <row r="11992" spans="11:15">
      <c r="K11992" s="153" t="s">
        <v>1674</v>
      </c>
      <c r="O11992" s="153" t="s">
        <v>873</v>
      </c>
    </row>
    <row r="11993" spans="11:15">
      <c r="K11993" s="153" t="s">
        <v>1674</v>
      </c>
      <c r="O11993" s="153" t="s">
        <v>877</v>
      </c>
    </row>
    <row r="11994" spans="11:15">
      <c r="K11994" s="153" t="s">
        <v>1674</v>
      </c>
      <c r="O11994" s="153" t="s">
        <v>881</v>
      </c>
    </row>
    <row r="11995" spans="11:15">
      <c r="K11995" s="153" t="s">
        <v>1674</v>
      </c>
      <c r="O11995" s="153" t="s">
        <v>885</v>
      </c>
    </row>
    <row r="11996" spans="11:15">
      <c r="K11996" s="153" t="s">
        <v>1580</v>
      </c>
      <c r="O11996" s="153" t="s">
        <v>890</v>
      </c>
    </row>
    <row r="11997" spans="11:15">
      <c r="K11997" s="153" t="s">
        <v>1580</v>
      </c>
      <c r="O11997" s="153" t="s">
        <v>894</v>
      </c>
    </row>
    <row r="11998" spans="11:15">
      <c r="K11998" s="153" t="s">
        <v>1580</v>
      </c>
      <c r="O11998" s="153" t="s">
        <v>898</v>
      </c>
    </row>
    <row r="11999" spans="11:15">
      <c r="K11999" s="153" t="s">
        <v>1580</v>
      </c>
      <c r="O11999" s="153" t="s">
        <v>902</v>
      </c>
    </row>
    <row r="12000" spans="11:15">
      <c r="K12000" s="153" t="s">
        <v>1580</v>
      </c>
      <c r="O12000" s="153" t="s">
        <v>906</v>
      </c>
    </row>
    <row r="12001" spans="11:15">
      <c r="K12001" s="153" t="s">
        <v>1580</v>
      </c>
      <c r="O12001" s="153" t="s">
        <v>910</v>
      </c>
    </row>
    <row r="12002" spans="11:15">
      <c r="K12002" s="153" t="s">
        <v>1674</v>
      </c>
      <c r="O12002" s="153" t="s">
        <v>914</v>
      </c>
    </row>
    <row r="12003" spans="11:15">
      <c r="K12003" s="153" t="s">
        <v>1674</v>
      </c>
      <c r="O12003" s="153" t="s">
        <v>919</v>
      </c>
    </row>
    <row r="12004" spans="11:15">
      <c r="K12004" s="153" t="s">
        <v>1578</v>
      </c>
      <c r="O12004" s="153" t="s">
        <v>923</v>
      </c>
    </row>
    <row r="12005" spans="11:15">
      <c r="K12005" s="153" t="s">
        <v>1674</v>
      </c>
      <c r="O12005" s="153" t="s">
        <v>928</v>
      </c>
    </row>
    <row r="12006" spans="11:15">
      <c r="K12006" s="153" t="s">
        <v>1580</v>
      </c>
      <c r="O12006" s="153" t="s">
        <v>934</v>
      </c>
    </row>
    <row r="12007" spans="11:15">
      <c r="K12007" s="153" t="s">
        <v>1580</v>
      </c>
      <c r="O12007" s="153" t="s">
        <v>938</v>
      </c>
    </row>
    <row r="12008" spans="11:15">
      <c r="K12008" s="153" t="s">
        <v>1580</v>
      </c>
      <c r="O12008" s="153" t="s">
        <v>942</v>
      </c>
    </row>
    <row r="12009" spans="11:15">
      <c r="K12009" s="153" t="s">
        <v>1580</v>
      </c>
      <c r="O12009" s="153" t="s">
        <v>947</v>
      </c>
    </row>
    <row r="12010" spans="11:15">
      <c r="K12010" s="153" t="s">
        <v>1580</v>
      </c>
      <c r="O12010" s="153" t="s">
        <v>951</v>
      </c>
    </row>
    <row r="12011" spans="11:15">
      <c r="K12011" s="153" t="s">
        <v>1580</v>
      </c>
      <c r="O12011" s="153" t="s">
        <v>955</v>
      </c>
    </row>
    <row r="12012" spans="11:15">
      <c r="K12012" s="153" t="s">
        <v>1578</v>
      </c>
      <c r="O12012" s="153" t="s">
        <v>960</v>
      </c>
    </row>
    <row r="12013" spans="11:15">
      <c r="K12013" s="153" t="s">
        <v>1674</v>
      </c>
      <c r="O12013" s="153" t="s">
        <v>964</v>
      </c>
    </row>
    <row r="12014" spans="11:15">
      <c r="K12014" s="153" t="s">
        <v>1674</v>
      </c>
      <c r="O12014" s="153" t="s">
        <v>968</v>
      </c>
    </row>
    <row r="12015" spans="11:15">
      <c r="K12015" s="153" t="s">
        <v>1674</v>
      </c>
      <c r="O12015" s="153" t="s">
        <v>973</v>
      </c>
    </row>
    <row r="12016" spans="11:15">
      <c r="K12016" s="153" t="s">
        <v>1674</v>
      </c>
      <c r="O12016" s="153" t="s">
        <v>979</v>
      </c>
    </row>
    <row r="12017" spans="11:15">
      <c r="K12017" s="153" t="s">
        <v>1580</v>
      </c>
      <c r="O12017" s="153" t="s">
        <v>983</v>
      </c>
    </row>
    <row r="12018" spans="11:15">
      <c r="K12018" s="153" t="s">
        <v>1674</v>
      </c>
      <c r="O12018" s="153" t="s">
        <v>987</v>
      </c>
    </row>
    <row r="12019" spans="11:15">
      <c r="K12019" s="153" t="s">
        <v>1578</v>
      </c>
      <c r="O12019" s="153" t="s">
        <v>992</v>
      </c>
    </row>
    <row r="12020" spans="11:15">
      <c r="K12020" s="153" t="s">
        <v>1674</v>
      </c>
      <c r="O12020" s="153" t="s">
        <v>996</v>
      </c>
    </row>
    <row r="12021" spans="11:15">
      <c r="K12021" s="153" t="s">
        <v>1674</v>
      </c>
      <c r="O12021" s="153" t="s">
        <v>1000</v>
      </c>
    </row>
    <row r="12022" spans="11:15">
      <c r="K12022" s="153" t="s">
        <v>1674</v>
      </c>
      <c r="O12022" s="153" t="s">
        <v>1005</v>
      </c>
    </row>
    <row r="12023" spans="11:15">
      <c r="K12023" s="153" t="s">
        <v>1674</v>
      </c>
      <c r="O12023" s="153" t="s">
        <v>1009</v>
      </c>
    </row>
    <row r="12024" spans="11:15">
      <c r="K12024" s="153" t="s">
        <v>1674</v>
      </c>
      <c r="O12024" s="153" t="s">
        <v>1013</v>
      </c>
    </row>
    <row r="12025" spans="11:15">
      <c r="K12025" s="153" t="s">
        <v>1674</v>
      </c>
      <c r="O12025" s="153" t="s">
        <v>1019</v>
      </c>
    </row>
    <row r="12026" spans="11:15">
      <c r="K12026" s="153" t="s">
        <v>1674</v>
      </c>
      <c r="O12026" s="153" t="s">
        <v>1023</v>
      </c>
    </row>
    <row r="12027" spans="11:15">
      <c r="K12027" s="153" t="s">
        <v>1674</v>
      </c>
      <c r="O12027" s="153" t="s">
        <v>1027</v>
      </c>
    </row>
    <row r="12028" spans="11:15">
      <c r="K12028" s="153" t="s">
        <v>1580</v>
      </c>
      <c r="O12028" s="153" t="s">
        <v>1031</v>
      </c>
    </row>
    <row r="12029" spans="11:15">
      <c r="K12029" s="153" t="s">
        <v>1580</v>
      </c>
      <c r="O12029" s="153" t="s">
        <v>1033</v>
      </c>
    </row>
    <row r="12030" spans="11:15">
      <c r="K12030" s="153" t="s">
        <v>1580</v>
      </c>
      <c r="O12030" s="153" t="s">
        <v>1035</v>
      </c>
    </row>
    <row r="12031" spans="11:15">
      <c r="K12031" s="153" t="s">
        <v>1580</v>
      </c>
      <c r="O12031" s="153" t="s">
        <v>1038</v>
      </c>
    </row>
    <row r="12032" spans="11:15">
      <c r="K12032" s="153" t="s">
        <v>1580</v>
      </c>
      <c r="O12032" s="153" t="s">
        <v>1040</v>
      </c>
    </row>
    <row r="12033" spans="11:15">
      <c r="K12033" s="153" t="s">
        <v>1580</v>
      </c>
      <c r="O12033" s="153" t="s">
        <v>1042</v>
      </c>
    </row>
    <row r="12034" spans="11:15">
      <c r="K12034" s="153" t="s">
        <v>1674</v>
      </c>
      <c r="O12034" s="153" t="s">
        <v>1044</v>
      </c>
    </row>
    <row r="12035" spans="11:15">
      <c r="K12035" s="153" t="s">
        <v>1674</v>
      </c>
      <c r="O12035" s="153" t="s">
        <v>1048</v>
      </c>
    </row>
    <row r="12036" spans="11:15">
      <c r="K12036" s="153" t="s">
        <v>1674</v>
      </c>
      <c r="O12036" s="153" t="s">
        <v>1052</v>
      </c>
    </row>
    <row r="12037" spans="11:15">
      <c r="K12037" s="153" t="s">
        <v>1674</v>
      </c>
      <c r="O12037" s="153" t="s">
        <v>1056</v>
      </c>
    </row>
    <row r="12038" spans="11:15">
      <c r="K12038" s="153" t="s">
        <v>1674</v>
      </c>
      <c r="O12038" s="153" t="s">
        <v>1060</v>
      </c>
    </row>
    <row r="12039" spans="11:15">
      <c r="K12039" s="153" t="s">
        <v>1674</v>
      </c>
      <c r="O12039" s="153" t="s">
        <v>1064</v>
      </c>
    </row>
    <row r="12040" spans="11:15">
      <c r="K12040" s="153" t="s">
        <v>1674</v>
      </c>
      <c r="O12040" s="153" t="s">
        <v>1067</v>
      </c>
    </row>
    <row r="12041" spans="11:15">
      <c r="K12041" s="153" t="s">
        <v>1674</v>
      </c>
      <c r="O12041" s="153" t="s">
        <v>1071</v>
      </c>
    </row>
    <row r="12042" spans="11:15">
      <c r="K12042" s="153" t="s">
        <v>1674</v>
      </c>
      <c r="O12042" s="153" t="s">
        <v>1075</v>
      </c>
    </row>
    <row r="12043" spans="11:15">
      <c r="K12043" s="153" t="s">
        <v>1674</v>
      </c>
      <c r="O12043" s="153" t="s">
        <v>1078</v>
      </c>
    </row>
    <row r="12044" spans="11:15">
      <c r="K12044" s="153" t="s">
        <v>1674</v>
      </c>
      <c r="O12044" s="153" t="s">
        <v>1082</v>
      </c>
    </row>
    <row r="12045" spans="11:15">
      <c r="K12045" s="153" t="s">
        <v>1674</v>
      </c>
      <c r="O12045" s="153" t="s">
        <v>1086</v>
      </c>
    </row>
    <row r="12046" spans="11:15">
      <c r="K12046" s="153" t="s">
        <v>1674</v>
      </c>
      <c r="O12046" s="153" t="s">
        <v>1821</v>
      </c>
    </row>
    <row r="12047" spans="11:15">
      <c r="K12047" s="153" t="s">
        <v>1674</v>
      </c>
      <c r="O12047" s="153" t="s">
        <v>1822</v>
      </c>
    </row>
    <row r="12048" spans="11:15">
      <c r="K12048" s="153" t="s">
        <v>1674</v>
      </c>
      <c r="O12048" s="153" t="s">
        <v>1823</v>
      </c>
    </row>
    <row r="12049" spans="11:15">
      <c r="K12049" s="153" t="s">
        <v>1674</v>
      </c>
      <c r="O12049" s="153" t="s">
        <v>1824</v>
      </c>
    </row>
    <row r="12050" spans="11:15">
      <c r="K12050" s="153" t="s">
        <v>1674</v>
      </c>
      <c r="O12050" s="153" t="s">
        <v>1825</v>
      </c>
    </row>
    <row r="12051" spans="11:15">
      <c r="K12051" s="153" t="s">
        <v>1674</v>
      </c>
      <c r="O12051" s="153" t="s">
        <v>1826</v>
      </c>
    </row>
    <row r="12052" spans="11:15">
      <c r="K12052" s="153" t="s">
        <v>1674</v>
      </c>
      <c r="O12052" s="153" t="s">
        <v>1827</v>
      </c>
    </row>
    <row r="12053" spans="11:15">
      <c r="K12053" s="153" t="s">
        <v>1674</v>
      </c>
      <c r="O12053" s="153" t="s">
        <v>1828</v>
      </c>
    </row>
    <row r="12054" spans="11:15">
      <c r="K12054" s="153" t="s">
        <v>1674</v>
      </c>
      <c r="O12054" s="153" t="s">
        <v>1829</v>
      </c>
    </row>
    <row r="12055" spans="11:15">
      <c r="K12055" s="153" t="s">
        <v>1674</v>
      </c>
      <c r="O12055" s="153" t="s">
        <v>1830</v>
      </c>
    </row>
    <row r="12056" spans="11:15">
      <c r="K12056" s="153" t="s">
        <v>1674</v>
      </c>
      <c r="O12056" s="153" t="s">
        <v>1831</v>
      </c>
    </row>
    <row r="12057" spans="11:15">
      <c r="K12057" s="153" t="s">
        <v>1674</v>
      </c>
      <c r="O12057" s="153" t="s">
        <v>1832</v>
      </c>
    </row>
    <row r="12058" spans="11:15">
      <c r="K12058" s="153" t="s">
        <v>1674</v>
      </c>
      <c r="O12058" s="153" t="s">
        <v>1833</v>
      </c>
    </row>
    <row r="12059" spans="11:15">
      <c r="K12059" s="153" t="s">
        <v>1674</v>
      </c>
      <c r="O12059" s="153" t="s">
        <v>1834</v>
      </c>
    </row>
    <row r="12060" spans="11:15">
      <c r="K12060" s="153" t="s">
        <v>1674</v>
      </c>
      <c r="O12060" s="153" t="s">
        <v>1835</v>
      </c>
    </row>
    <row r="12061" spans="11:15">
      <c r="K12061" s="153" t="s">
        <v>1674</v>
      </c>
      <c r="O12061" s="153" t="s">
        <v>1836</v>
      </c>
    </row>
    <row r="12062" spans="11:15">
      <c r="K12062" s="153" t="s">
        <v>1674</v>
      </c>
      <c r="O12062" s="153" t="s">
        <v>1837</v>
      </c>
    </row>
    <row r="12063" spans="11:15">
      <c r="K12063" s="153" t="s">
        <v>1674</v>
      </c>
      <c r="O12063" s="153" t="s">
        <v>1838</v>
      </c>
    </row>
    <row r="12064" spans="11:15">
      <c r="K12064" s="153" t="s">
        <v>1674</v>
      </c>
      <c r="O12064" s="153" t="s">
        <v>1839</v>
      </c>
    </row>
    <row r="12065" spans="11:15">
      <c r="K12065" s="153" t="s">
        <v>1674</v>
      </c>
      <c r="O12065" s="153" t="s">
        <v>1840</v>
      </c>
    </row>
    <row r="12066" spans="11:15">
      <c r="K12066" s="153" t="s">
        <v>1674</v>
      </c>
      <c r="O12066" s="153" t="s">
        <v>1841</v>
      </c>
    </row>
    <row r="12067" spans="11:15">
      <c r="K12067" s="153" t="s">
        <v>1674</v>
      </c>
      <c r="O12067" s="153" t="s">
        <v>1842</v>
      </c>
    </row>
    <row r="12068" spans="11:15">
      <c r="K12068" s="153" t="s">
        <v>1674</v>
      </c>
      <c r="O12068" s="153" t="s">
        <v>1843</v>
      </c>
    </row>
    <row r="12069" spans="11:15">
      <c r="K12069" s="153" t="s">
        <v>1674</v>
      </c>
      <c r="O12069" s="153" t="s">
        <v>1844</v>
      </c>
    </row>
    <row r="12070" spans="11:15">
      <c r="K12070" s="153" t="s">
        <v>1674</v>
      </c>
      <c r="O12070" s="153" t="s">
        <v>1845</v>
      </c>
    </row>
    <row r="12071" spans="11:15">
      <c r="K12071" s="153" t="s">
        <v>1674</v>
      </c>
      <c r="O12071" s="153" t="s">
        <v>1846</v>
      </c>
    </row>
    <row r="12072" spans="11:15">
      <c r="K12072" s="153" t="s">
        <v>1674</v>
      </c>
      <c r="O12072" s="153" t="s">
        <v>1847</v>
      </c>
    </row>
    <row r="12073" spans="11:15">
      <c r="K12073" s="153" t="s">
        <v>1674</v>
      </c>
      <c r="O12073" s="153" t="s">
        <v>1848</v>
      </c>
    </row>
    <row r="12074" spans="11:15">
      <c r="K12074" s="153" t="s">
        <v>1674</v>
      </c>
      <c r="O12074" s="153" t="s">
        <v>1849</v>
      </c>
    </row>
    <row r="12075" spans="11:15">
      <c r="K12075" s="153" t="s">
        <v>1674</v>
      </c>
      <c r="O12075" s="153" t="s">
        <v>1850</v>
      </c>
    </row>
    <row r="12076" spans="11:15">
      <c r="K12076" s="153" t="s">
        <v>1578</v>
      </c>
      <c r="O12076" s="153" t="s">
        <v>1851</v>
      </c>
    </row>
    <row r="12077" spans="11:15">
      <c r="K12077" s="153" t="s">
        <v>1578</v>
      </c>
      <c r="O12077" s="153" t="s">
        <v>1852</v>
      </c>
    </row>
    <row r="12078" spans="11:15">
      <c r="K12078" s="153" t="s">
        <v>1674</v>
      </c>
      <c r="O12078" s="153" t="s">
        <v>1853</v>
      </c>
    </row>
    <row r="12079" spans="11:15">
      <c r="K12079" s="153" t="s">
        <v>1578</v>
      </c>
      <c r="O12079" s="153" t="s">
        <v>1854</v>
      </c>
    </row>
    <row r="12080" spans="11:15">
      <c r="K12080" s="153" t="s">
        <v>1578</v>
      </c>
      <c r="O12080" s="153" t="s">
        <v>1855</v>
      </c>
    </row>
    <row r="12081" spans="11:15">
      <c r="K12081" s="153" t="s">
        <v>1674</v>
      </c>
      <c r="O12081" s="153" t="s">
        <v>1856</v>
      </c>
    </row>
    <row r="12082" spans="11:15">
      <c r="K12082" s="153" t="s">
        <v>1674</v>
      </c>
      <c r="O12082" s="153" t="s">
        <v>1857</v>
      </c>
    </row>
    <row r="12083" spans="11:15">
      <c r="K12083" s="153" t="s">
        <v>1674</v>
      </c>
      <c r="O12083" s="153" t="s">
        <v>1858</v>
      </c>
    </row>
    <row r="12084" spans="11:15">
      <c r="K12084" s="153" t="s">
        <v>1674</v>
      </c>
      <c r="O12084" s="153" t="s">
        <v>1201</v>
      </c>
    </row>
    <row r="12085" spans="11:15">
      <c r="K12085" s="153" t="s">
        <v>1674</v>
      </c>
      <c r="O12085" s="153" t="s">
        <v>1204</v>
      </c>
    </row>
    <row r="12086" spans="11:15">
      <c r="K12086" s="153" t="s">
        <v>1674</v>
      </c>
      <c r="O12086" s="153" t="s">
        <v>1859</v>
      </c>
    </row>
    <row r="12087" spans="11:15">
      <c r="K12087" s="153" t="s">
        <v>1578</v>
      </c>
      <c r="O12087" s="153" t="s">
        <v>1860</v>
      </c>
    </row>
    <row r="12088" spans="11:15">
      <c r="K12088" s="153" t="s">
        <v>1674</v>
      </c>
      <c r="O12088" s="153" t="s">
        <v>1210</v>
      </c>
    </row>
    <row r="12089" spans="11:15">
      <c r="K12089" s="153" t="s">
        <v>1674</v>
      </c>
      <c r="O12089" s="153" t="s">
        <v>1213</v>
      </c>
    </row>
    <row r="12090" spans="11:15">
      <c r="K12090" s="153" t="s">
        <v>1578</v>
      </c>
      <c r="O12090" s="153" t="s">
        <v>1861</v>
      </c>
    </row>
    <row r="12091" spans="11:15">
      <c r="K12091" s="153" t="s">
        <v>1674</v>
      </c>
      <c r="O12091" s="153" t="s">
        <v>1862</v>
      </c>
    </row>
    <row r="12092" spans="11:15">
      <c r="K12092" s="153" t="s">
        <v>1674</v>
      </c>
      <c r="O12092" s="153" t="s">
        <v>1863</v>
      </c>
    </row>
    <row r="12093" spans="11:15">
      <c r="K12093" s="153" t="s">
        <v>1674</v>
      </c>
      <c r="O12093" s="153" t="s">
        <v>1864</v>
      </c>
    </row>
    <row r="12094" spans="11:15">
      <c r="K12094" s="153" t="s">
        <v>1578</v>
      </c>
      <c r="O12094" s="153" t="s">
        <v>1865</v>
      </c>
    </row>
    <row r="12095" spans="11:15">
      <c r="K12095" s="153" t="s">
        <v>1578</v>
      </c>
      <c r="O12095" s="153" t="s">
        <v>1866</v>
      </c>
    </row>
    <row r="12096" spans="11:15">
      <c r="K12096" s="153" t="s">
        <v>1674</v>
      </c>
      <c r="O12096" s="153" t="s">
        <v>1231</v>
      </c>
    </row>
    <row r="12097" spans="11:15">
      <c r="K12097" s="153" t="s">
        <v>1578</v>
      </c>
      <c r="O12097" s="153" t="s">
        <v>1867</v>
      </c>
    </row>
    <row r="12098" spans="11:15">
      <c r="K12098" s="153" t="s">
        <v>1674</v>
      </c>
      <c r="O12098" s="153" t="s">
        <v>1868</v>
      </c>
    </row>
    <row r="12099" spans="11:15">
      <c r="K12099" s="153" t="s">
        <v>1578</v>
      </c>
      <c r="O12099" s="153" t="s">
        <v>1869</v>
      </c>
    </row>
    <row r="12100" spans="11:15">
      <c r="K12100" s="153" t="s">
        <v>1674</v>
      </c>
      <c r="O12100" s="153" t="s">
        <v>1870</v>
      </c>
    </row>
    <row r="12101" spans="11:15">
      <c r="K12101" s="153" t="s">
        <v>1674</v>
      </c>
      <c r="O12101" s="153" t="s">
        <v>1871</v>
      </c>
    </row>
    <row r="12102" spans="11:15">
      <c r="K12102" s="153" t="s">
        <v>1674</v>
      </c>
      <c r="O12102" s="153" t="s">
        <v>1249</v>
      </c>
    </row>
    <row r="12103" spans="11:15">
      <c r="K12103" s="153" t="s">
        <v>1674</v>
      </c>
      <c r="O12103" s="153" t="s">
        <v>1251</v>
      </c>
    </row>
    <row r="12104" spans="11:15">
      <c r="K12104" s="153" t="s">
        <v>1674</v>
      </c>
      <c r="O12104" s="153" t="s">
        <v>1253</v>
      </c>
    </row>
    <row r="12105" spans="11:15">
      <c r="K12105" s="153" t="s">
        <v>1674</v>
      </c>
      <c r="O12105" s="153" t="s">
        <v>1872</v>
      </c>
    </row>
    <row r="12106" spans="11:15">
      <c r="K12106" s="153" t="s">
        <v>1674</v>
      </c>
      <c r="O12106" s="153" t="s">
        <v>1257</v>
      </c>
    </row>
    <row r="12107" spans="11:15">
      <c r="K12107" s="153" t="s">
        <v>1674</v>
      </c>
      <c r="O12107" s="153" t="s">
        <v>1261</v>
      </c>
    </row>
    <row r="12108" spans="11:15">
      <c r="K12108" s="153" t="s">
        <v>1578</v>
      </c>
      <c r="O12108" s="153" t="s">
        <v>1873</v>
      </c>
    </row>
    <row r="12109" spans="11:15">
      <c r="K12109" s="153" t="s">
        <v>1674</v>
      </c>
      <c r="O12109" s="153" t="s">
        <v>1874</v>
      </c>
    </row>
    <row r="12110" spans="11:15">
      <c r="K12110" s="153" t="s">
        <v>1674</v>
      </c>
      <c r="O12110" s="153" t="s">
        <v>1875</v>
      </c>
    </row>
    <row r="12111" spans="11:15">
      <c r="K12111" s="153" t="s">
        <v>1674</v>
      </c>
      <c r="O12111" s="153" t="s">
        <v>1876</v>
      </c>
    </row>
    <row r="12112" spans="11:15">
      <c r="K12112" s="153" t="s">
        <v>1674</v>
      </c>
      <c r="O12112" s="153" t="s">
        <v>1877</v>
      </c>
    </row>
    <row r="12113" spans="11:15">
      <c r="K12113" s="153" t="s">
        <v>1674</v>
      </c>
      <c r="O12113" s="153" t="s">
        <v>1878</v>
      </c>
    </row>
    <row r="12114" spans="11:15">
      <c r="K12114" s="153" t="s">
        <v>1674</v>
      </c>
      <c r="O12114" s="153" t="s">
        <v>1285</v>
      </c>
    </row>
    <row r="12115" spans="11:15">
      <c r="K12115" s="153" t="s">
        <v>1674</v>
      </c>
      <c r="O12115" s="153" t="s">
        <v>1879</v>
      </c>
    </row>
    <row r="12116" spans="11:15">
      <c r="K12116" s="153" t="s">
        <v>1674</v>
      </c>
      <c r="O12116" s="153" t="s">
        <v>1880</v>
      </c>
    </row>
    <row r="12117" spans="11:15">
      <c r="K12117" s="153" t="s">
        <v>1674</v>
      </c>
      <c r="O12117" s="153" t="s">
        <v>1881</v>
      </c>
    </row>
    <row r="12118" spans="11:15">
      <c r="K12118" s="153" t="s">
        <v>1674</v>
      </c>
      <c r="O12118" s="153" t="s">
        <v>1882</v>
      </c>
    </row>
    <row r="12119" spans="11:15">
      <c r="K12119" s="153" t="s">
        <v>1674</v>
      </c>
      <c r="O12119" s="153" t="s">
        <v>1883</v>
      </c>
    </row>
    <row r="12120" spans="11:15">
      <c r="K12120" s="153" t="s">
        <v>1674</v>
      </c>
      <c r="O12120" s="153" t="s">
        <v>1304</v>
      </c>
    </row>
    <row r="12121" spans="11:15">
      <c r="K12121" s="153" t="s">
        <v>1674</v>
      </c>
      <c r="O12121" s="153" t="s">
        <v>1307</v>
      </c>
    </row>
    <row r="12122" spans="11:15">
      <c r="K12122" s="153" t="s">
        <v>1674</v>
      </c>
      <c r="O12122" s="153" t="s">
        <v>1884</v>
      </c>
    </row>
    <row r="12123" spans="11:15">
      <c r="K12123" s="153" t="s">
        <v>1674</v>
      </c>
      <c r="O12123" s="153" t="s">
        <v>1885</v>
      </c>
    </row>
    <row r="12124" spans="11:15">
      <c r="K12124" s="153" t="s">
        <v>1674</v>
      </c>
      <c r="O12124" s="153" t="s">
        <v>1319</v>
      </c>
    </row>
    <row r="12125" spans="11:15">
      <c r="K12125" s="153" t="s">
        <v>1674</v>
      </c>
      <c r="O12125" s="153" t="s">
        <v>1322</v>
      </c>
    </row>
    <row r="12126" spans="11:15">
      <c r="K12126" s="153" t="s">
        <v>1674</v>
      </c>
      <c r="O12126" s="153" t="s">
        <v>1886</v>
      </c>
    </row>
    <row r="12127" spans="11:15">
      <c r="K12127" s="153" t="s">
        <v>1674</v>
      </c>
      <c r="O12127" s="153" t="s">
        <v>1887</v>
      </c>
    </row>
    <row r="12128" spans="11:15">
      <c r="K12128" s="153" t="s">
        <v>1674</v>
      </c>
      <c r="O12128" s="153" t="s">
        <v>1888</v>
      </c>
    </row>
    <row r="12129" spans="11:15">
      <c r="K12129" s="153" t="s">
        <v>1674</v>
      </c>
      <c r="O12129" s="153" t="s">
        <v>1889</v>
      </c>
    </row>
    <row r="12130" spans="11:15">
      <c r="K12130" s="153" t="s">
        <v>1674</v>
      </c>
      <c r="O12130" s="153" t="s">
        <v>1890</v>
      </c>
    </row>
    <row r="12131" spans="11:15">
      <c r="K12131" s="153" t="s">
        <v>1674</v>
      </c>
      <c r="O12131" s="153" t="s">
        <v>1891</v>
      </c>
    </row>
    <row r="12132" spans="11:15">
      <c r="K12132" s="153" t="s">
        <v>1674</v>
      </c>
      <c r="O12132" s="153" t="s">
        <v>1344</v>
      </c>
    </row>
    <row r="12133" spans="11:15">
      <c r="K12133" s="153" t="s">
        <v>1674</v>
      </c>
      <c r="O12133" s="153" t="s">
        <v>1892</v>
      </c>
    </row>
    <row r="12134" spans="11:15">
      <c r="K12134" s="153" t="s">
        <v>1674</v>
      </c>
      <c r="O12134" s="153" t="s">
        <v>1893</v>
      </c>
    </row>
    <row r="12135" spans="11:15">
      <c r="K12135" s="153" t="s">
        <v>1674</v>
      </c>
      <c r="O12135" s="153" t="s">
        <v>1894</v>
      </c>
    </row>
    <row r="12136" spans="11:15">
      <c r="K12136" s="153" t="s">
        <v>1674</v>
      </c>
      <c r="O12136" s="153" t="s">
        <v>1895</v>
      </c>
    </row>
    <row r="12137" spans="11:15">
      <c r="K12137" s="153" t="s">
        <v>1674</v>
      </c>
      <c r="O12137" s="153" t="s">
        <v>1896</v>
      </c>
    </row>
    <row r="12138" spans="11:15">
      <c r="K12138" s="153" t="s">
        <v>1674</v>
      </c>
      <c r="O12138" s="153" t="s">
        <v>1352</v>
      </c>
    </row>
    <row r="12139" spans="11:15">
      <c r="K12139" s="153" t="s">
        <v>1674</v>
      </c>
      <c r="O12139" s="153" t="s">
        <v>1354</v>
      </c>
    </row>
    <row r="12140" spans="11:15">
      <c r="K12140" s="153" t="s">
        <v>1674</v>
      </c>
      <c r="O12140" s="153" t="s">
        <v>1897</v>
      </c>
    </row>
    <row r="12141" spans="11:15">
      <c r="K12141" s="153" t="s">
        <v>1674</v>
      </c>
      <c r="O12141" s="153" t="s">
        <v>1898</v>
      </c>
    </row>
    <row r="12142" spans="11:15">
      <c r="K12142" s="153" t="s">
        <v>1674</v>
      </c>
      <c r="O12142" s="153" t="s">
        <v>1358</v>
      </c>
    </row>
    <row r="12143" spans="11:15">
      <c r="K12143" s="153" t="s">
        <v>1674</v>
      </c>
      <c r="O12143" s="153" t="s">
        <v>1360</v>
      </c>
    </row>
    <row r="12144" spans="11:15">
      <c r="K12144" s="153" t="s">
        <v>1674</v>
      </c>
      <c r="O12144" s="153" t="s">
        <v>1899</v>
      </c>
    </row>
    <row r="12145" spans="11:15">
      <c r="K12145" s="153" t="s">
        <v>1674</v>
      </c>
      <c r="O12145" s="153" t="s">
        <v>1900</v>
      </c>
    </row>
    <row r="12146" spans="11:15">
      <c r="K12146" s="153" t="s">
        <v>1674</v>
      </c>
      <c r="O12146" s="153" t="s">
        <v>1901</v>
      </c>
    </row>
    <row r="12147" spans="11:15">
      <c r="K12147" s="153" t="s">
        <v>1674</v>
      </c>
      <c r="O12147" s="153" t="s">
        <v>1902</v>
      </c>
    </row>
    <row r="12148" spans="11:15">
      <c r="K12148" s="153" t="s">
        <v>1674</v>
      </c>
      <c r="O12148" s="153" t="s">
        <v>1903</v>
      </c>
    </row>
    <row r="12149" spans="11:15">
      <c r="K12149" s="153" t="s">
        <v>1674</v>
      </c>
      <c r="O12149" s="153" t="s">
        <v>1904</v>
      </c>
    </row>
    <row r="12150" spans="11:15">
      <c r="K12150" s="153" t="s">
        <v>1674</v>
      </c>
      <c r="O12150" s="153" t="s">
        <v>1374</v>
      </c>
    </row>
    <row r="12151" spans="11:15">
      <c r="K12151" s="153" t="s">
        <v>1674</v>
      </c>
      <c r="O12151" s="153" t="s">
        <v>1905</v>
      </c>
    </row>
    <row r="12152" spans="11:15">
      <c r="K12152" s="153" t="s">
        <v>1674</v>
      </c>
      <c r="O12152" s="153" t="s">
        <v>1906</v>
      </c>
    </row>
    <row r="12153" spans="11:15">
      <c r="K12153" s="153" t="s">
        <v>1674</v>
      </c>
      <c r="O12153" s="153" t="s">
        <v>1907</v>
      </c>
    </row>
    <row r="12154" spans="11:15">
      <c r="K12154" s="153" t="s">
        <v>1674</v>
      </c>
      <c r="O12154" s="153" t="s">
        <v>1908</v>
      </c>
    </row>
    <row r="12155" spans="11:15">
      <c r="K12155" s="153" t="s">
        <v>1674</v>
      </c>
      <c r="O12155" s="153" t="s">
        <v>1909</v>
      </c>
    </row>
    <row r="12156" spans="11:15">
      <c r="K12156" s="153" t="s">
        <v>1674</v>
      </c>
      <c r="O12156" s="153" t="s">
        <v>1393</v>
      </c>
    </row>
    <row r="12157" spans="11:15">
      <c r="K12157" s="153" t="s">
        <v>1674</v>
      </c>
      <c r="O12157" s="153" t="s">
        <v>1397</v>
      </c>
    </row>
    <row r="12158" spans="11:15">
      <c r="K12158" s="153" t="s">
        <v>1674</v>
      </c>
      <c r="O12158" s="153" t="s">
        <v>1910</v>
      </c>
    </row>
    <row r="12159" spans="11:15">
      <c r="K12159" s="153" t="s">
        <v>1674</v>
      </c>
      <c r="O12159" s="153" t="s">
        <v>1911</v>
      </c>
    </row>
    <row r="12160" spans="11:15">
      <c r="K12160" s="153" t="s">
        <v>1674</v>
      </c>
      <c r="O12160" s="153" t="s">
        <v>1407</v>
      </c>
    </row>
    <row r="12161" spans="11:15">
      <c r="K12161" s="153" t="s">
        <v>1674</v>
      </c>
      <c r="O12161" s="153" t="s">
        <v>1409</v>
      </c>
    </row>
    <row r="12162" spans="11:15">
      <c r="K12162" s="153" t="s">
        <v>1674</v>
      </c>
      <c r="O12162" s="153" t="s">
        <v>1912</v>
      </c>
    </row>
    <row r="12163" spans="11:15">
      <c r="K12163" s="153" t="s">
        <v>1674</v>
      </c>
      <c r="O12163" s="153" t="s">
        <v>1913</v>
      </c>
    </row>
    <row r="12164" spans="11:15">
      <c r="K12164" s="153" t="s">
        <v>1674</v>
      </c>
      <c r="O12164" s="153" t="s">
        <v>1914</v>
      </c>
    </row>
    <row r="12165" spans="11:15">
      <c r="K12165" s="153" t="s">
        <v>1674</v>
      </c>
      <c r="O12165" s="153" t="s">
        <v>1915</v>
      </c>
    </row>
    <row r="12166" spans="11:15">
      <c r="K12166" s="153" t="s">
        <v>1578</v>
      </c>
      <c r="O12166" s="153" t="s">
        <v>1916</v>
      </c>
    </row>
    <row r="12167" spans="11:15">
      <c r="K12167" s="153" t="s">
        <v>1674</v>
      </c>
      <c r="O12167" s="153" t="s">
        <v>1917</v>
      </c>
    </row>
    <row r="12168" spans="11:15">
      <c r="K12168" s="153" t="s">
        <v>1674</v>
      </c>
      <c r="O12168" s="153" t="s">
        <v>1430</v>
      </c>
    </row>
    <row r="12169" spans="11:15">
      <c r="K12169" s="153" t="s">
        <v>1578</v>
      </c>
      <c r="O12169" s="153" t="s">
        <v>1918</v>
      </c>
    </row>
    <row r="12170" spans="11:15">
      <c r="K12170" s="153" t="s">
        <v>1578</v>
      </c>
      <c r="O12170" s="153" t="s">
        <v>1919</v>
      </c>
    </row>
    <row r="12171" spans="11:15">
      <c r="K12171" s="153" t="s">
        <v>1674</v>
      </c>
      <c r="O12171" s="153" t="s">
        <v>1920</v>
      </c>
    </row>
    <row r="12172" spans="11:15">
      <c r="K12172" s="153" t="s">
        <v>1674</v>
      </c>
      <c r="O12172" s="153" t="s">
        <v>1921</v>
      </c>
    </row>
    <row r="12173" spans="11:15">
      <c r="K12173" s="153" t="s">
        <v>1674</v>
      </c>
      <c r="O12173" s="153" t="s">
        <v>1922</v>
      </c>
    </row>
    <row r="12174" spans="11:15">
      <c r="K12174" s="153" t="s">
        <v>1578</v>
      </c>
      <c r="O12174" s="153" t="s">
        <v>71</v>
      </c>
    </row>
    <row r="12175" spans="11:15">
      <c r="K12175" s="153" t="s">
        <v>1674</v>
      </c>
      <c r="O12175" s="153" t="s">
        <v>75</v>
      </c>
    </row>
    <row r="12176" spans="11:15">
      <c r="K12176" s="153" t="s">
        <v>1674</v>
      </c>
      <c r="O12176" s="153" t="s">
        <v>1923</v>
      </c>
    </row>
    <row r="12177" spans="11:15">
      <c r="K12177" s="153" t="s">
        <v>1674</v>
      </c>
      <c r="O12177" s="153" t="s">
        <v>1924</v>
      </c>
    </row>
    <row r="12178" spans="11:15">
      <c r="K12178" s="153" t="s">
        <v>1674</v>
      </c>
      <c r="O12178" s="153" t="s">
        <v>84</v>
      </c>
    </row>
    <row r="12179" spans="11:15">
      <c r="K12179" s="153" t="s">
        <v>1674</v>
      </c>
      <c r="O12179" s="153" t="s">
        <v>86</v>
      </c>
    </row>
    <row r="12180" spans="11:15">
      <c r="K12180" s="153" t="s">
        <v>1578</v>
      </c>
      <c r="O12180" s="153" t="s">
        <v>1925</v>
      </c>
    </row>
    <row r="12181" spans="11:15">
      <c r="K12181" s="153" t="s">
        <v>1674</v>
      </c>
      <c r="O12181" s="153" t="s">
        <v>1926</v>
      </c>
    </row>
    <row r="12182" spans="11:15">
      <c r="K12182" s="153" t="s">
        <v>1674</v>
      </c>
      <c r="O12182" s="153" t="s">
        <v>1927</v>
      </c>
    </row>
    <row r="12183" spans="11:15">
      <c r="K12183" s="153" t="s">
        <v>1674</v>
      </c>
      <c r="O12183" s="153" t="s">
        <v>1928</v>
      </c>
    </row>
    <row r="12184" spans="11:15">
      <c r="K12184" s="153" t="s">
        <v>1578</v>
      </c>
      <c r="O12184" s="153" t="s">
        <v>1929</v>
      </c>
    </row>
    <row r="12185" spans="11:15">
      <c r="K12185" s="153" t="s">
        <v>1578</v>
      </c>
      <c r="O12185" s="153" t="s">
        <v>1930</v>
      </c>
    </row>
    <row r="12186" spans="11:15">
      <c r="K12186" s="153" t="s">
        <v>1674</v>
      </c>
      <c r="O12186" s="153" t="s">
        <v>1931</v>
      </c>
    </row>
    <row r="12187" spans="11:15">
      <c r="K12187" s="153" t="s">
        <v>1578</v>
      </c>
      <c r="O12187" s="153" t="s">
        <v>1932</v>
      </c>
    </row>
    <row r="12188" spans="11:15">
      <c r="K12188" s="153" t="s">
        <v>1674</v>
      </c>
      <c r="O12188" s="153" t="s">
        <v>1933</v>
      </c>
    </row>
    <row r="12189" spans="11:15">
      <c r="K12189" s="153" t="s">
        <v>1674</v>
      </c>
      <c r="O12189" s="153" t="s">
        <v>1934</v>
      </c>
    </row>
    <row r="12190" spans="11:15">
      <c r="K12190" s="153" t="s">
        <v>1674</v>
      </c>
      <c r="O12190" s="153" t="s">
        <v>1935</v>
      </c>
    </row>
    <row r="12191" spans="11:15">
      <c r="K12191" s="153" t="s">
        <v>1674</v>
      </c>
      <c r="O12191" s="153" t="s">
        <v>1936</v>
      </c>
    </row>
    <row r="12192" spans="11:15">
      <c r="K12192" s="153" t="s">
        <v>1674</v>
      </c>
      <c r="O12192" s="153" t="s">
        <v>128</v>
      </c>
    </row>
    <row r="12193" spans="11:15">
      <c r="K12193" s="153" t="s">
        <v>1674</v>
      </c>
      <c r="O12193" s="153" t="s">
        <v>132</v>
      </c>
    </row>
    <row r="12194" spans="11:15">
      <c r="K12194" s="153" t="s">
        <v>1578</v>
      </c>
      <c r="O12194" s="153" t="s">
        <v>1937</v>
      </c>
    </row>
    <row r="12195" spans="11:15">
      <c r="K12195" s="153" t="s">
        <v>1578</v>
      </c>
      <c r="O12195" s="153" t="s">
        <v>1938</v>
      </c>
    </row>
    <row r="12196" spans="11:15">
      <c r="K12196" s="153" t="s">
        <v>1674</v>
      </c>
      <c r="O12196" s="153" t="s">
        <v>1939</v>
      </c>
    </row>
    <row r="12197" spans="11:15">
      <c r="K12197" s="153" t="s">
        <v>1674</v>
      </c>
      <c r="O12197" s="153" t="s">
        <v>148</v>
      </c>
    </row>
    <row r="12198" spans="11:15">
      <c r="K12198" s="153" t="s">
        <v>1674</v>
      </c>
      <c r="O12198" s="153" t="s">
        <v>150</v>
      </c>
    </row>
    <row r="12199" spans="11:15">
      <c r="K12199" s="153" t="s">
        <v>1674</v>
      </c>
      <c r="O12199" s="153" t="s">
        <v>154</v>
      </c>
    </row>
    <row r="12200" spans="11:15">
      <c r="K12200" s="153" t="s">
        <v>1578</v>
      </c>
      <c r="O12200" s="153" t="s">
        <v>1940</v>
      </c>
    </row>
    <row r="12201" spans="11:15">
      <c r="K12201" s="153" t="s">
        <v>1674</v>
      </c>
      <c r="O12201" s="153" t="s">
        <v>1941</v>
      </c>
    </row>
    <row r="12202" spans="11:15">
      <c r="K12202" s="153" t="s">
        <v>1674</v>
      </c>
      <c r="O12202" s="153" t="s">
        <v>1942</v>
      </c>
    </row>
    <row r="12203" spans="11:15">
      <c r="K12203" s="153" t="s">
        <v>1674</v>
      </c>
      <c r="O12203" s="153" t="s">
        <v>1943</v>
      </c>
    </row>
    <row r="12204" spans="11:15">
      <c r="K12204" s="153" t="s">
        <v>1674</v>
      </c>
      <c r="O12204" s="153" t="s">
        <v>1944</v>
      </c>
    </row>
    <row r="12205" spans="11:15">
      <c r="K12205" s="153" t="s">
        <v>1674</v>
      </c>
      <c r="O12205" s="153" t="s">
        <v>1945</v>
      </c>
    </row>
    <row r="12206" spans="11:15">
      <c r="K12206" s="153" t="s">
        <v>1674</v>
      </c>
      <c r="O12206" s="153" t="s">
        <v>1946</v>
      </c>
    </row>
    <row r="12207" spans="11:15">
      <c r="K12207" s="153" t="s">
        <v>1674</v>
      </c>
      <c r="O12207" s="153" t="s">
        <v>1947</v>
      </c>
    </row>
    <row r="12208" spans="11:15">
      <c r="K12208" s="153" t="s">
        <v>1674</v>
      </c>
      <c r="O12208" s="153" t="s">
        <v>1948</v>
      </c>
    </row>
    <row r="12209" spans="11:15">
      <c r="K12209" s="153" t="s">
        <v>1674</v>
      </c>
      <c r="O12209" s="153" t="s">
        <v>1949</v>
      </c>
    </row>
    <row r="12210" spans="11:15">
      <c r="K12210" s="153" t="s">
        <v>1674</v>
      </c>
      <c r="O12210" s="153" t="s">
        <v>1950</v>
      </c>
    </row>
    <row r="12211" spans="11:15">
      <c r="K12211" s="153" t="s">
        <v>1674</v>
      </c>
      <c r="O12211" s="153" t="s">
        <v>1951</v>
      </c>
    </row>
    <row r="12212" spans="11:15">
      <c r="K12212" s="153" t="s">
        <v>1674</v>
      </c>
      <c r="O12212" s="153" t="s">
        <v>193</v>
      </c>
    </row>
    <row r="12213" spans="11:15">
      <c r="K12213" s="153" t="s">
        <v>1674</v>
      </c>
      <c r="O12213" s="153" t="s">
        <v>196</v>
      </c>
    </row>
    <row r="12214" spans="11:15">
      <c r="K12214" s="153" t="s">
        <v>1674</v>
      </c>
      <c r="O12214" s="153" t="s">
        <v>1952</v>
      </c>
    </row>
    <row r="12215" spans="11:15">
      <c r="K12215" s="153" t="s">
        <v>1674</v>
      </c>
      <c r="O12215" s="153" t="s">
        <v>1953</v>
      </c>
    </row>
    <row r="12216" spans="11:15">
      <c r="K12216" s="153" t="s">
        <v>1674</v>
      </c>
      <c r="O12216" s="153" t="s">
        <v>1954</v>
      </c>
    </row>
    <row r="12217" spans="11:15">
      <c r="K12217" s="153" t="s">
        <v>1674</v>
      </c>
      <c r="O12217" s="153" t="s">
        <v>207</v>
      </c>
    </row>
    <row r="12218" spans="11:15">
      <c r="K12218" s="153" t="s">
        <v>1674</v>
      </c>
      <c r="O12218" s="153" t="s">
        <v>209</v>
      </c>
    </row>
    <row r="12219" spans="11:15">
      <c r="K12219" s="153" t="s">
        <v>1674</v>
      </c>
      <c r="O12219" s="153" t="s">
        <v>212</v>
      </c>
    </row>
    <row r="12220" spans="11:15">
      <c r="K12220" s="153" t="s">
        <v>1674</v>
      </c>
      <c r="O12220" s="153" t="s">
        <v>1955</v>
      </c>
    </row>
    <row r="12221" spans="11:15">
      <c r="K12221" s="153" t="s">
        <v>1674</v>
      </c>
      <c r="O12221" s="153" t="s">
        <v>1956</v>
      </c>
    </row>
    <row r="12222" spans="11:15">
      <c r="K12222" s="153" t="s">
        <v>1674</v>
      </c>
      <c r="O12222" s="153" t="s">
        <v>1957</v>
      </c>
    </row>
    <row r="12223" spans="11:15">
      <c r="K12223" s="153" t="s">
        <v>1674</v>
      </c>
      <c r="O12223" s="153" t="s">
        <v>1958</v>
      </c>
    </row>
    <row r="12224" spans="11:15">
      <c r="K12224" s="153" t="s">
        <v>1674</v>
      </c>
      <c r="O12224" s="153" t="s">
        <v>1959</v>
      </c>
    </row>
    <row r="12225" spans="11:15">
      <c r="K12225" s="153" t="s">
        <v>1674</v>
      </c>
      <c r="O12225" s="153" t="s">
        <v>1960</v>
      </c>
    </row>
    <row r="12226" spans="11:15">
      <c r="K12226" s="153" t="s">
        <v>1674</v>
      </c>
      <c r="O12226" s="153" t="s">
        <v>1961</v>
      </c>
    </row>
    <row r="12227" spans="11:15">
      <c r="K12227" s="153" t="s">
        <v>1674</v>
      </c>
      <c r="O12227" s="153" t="s">
        <v>1962</v>
      </c>
    </row>
    <row r="12228" spans="11:15">
      <c r="K12228" s="153" t="s">
        <v>1674</v>
      </c>
      <c r="O12228" s="153" t="s">
        <v>1963</v>
      </c>
    </row>
    <row r="12229" spans="11:15">
      <c r="K12229" s="153" t="s">
        <v>1674</v>
      </c>
      <c r="O12229" s="153" t="s">
        <v>1964</v>
      </c>
    </row>
    <row r="12230" spans="11:15">
      <c r="K12230" s="153" t="s">
        <v>1674</v>
      </c>
      <c r="O12230" s="153" t="s">
        <v>1965</v>
      </c>
    </row>
    <row r="12231" spans="11:15">
      <c r="K12231" s="153" t="s">
        <v>1674</v>
      </c>
      <c r="O12231" s="153" t="s">
        <v>1966</v>
      </c>
    </row>
    <row r="12232" spans="11:15">
      <c r="K12232" s="153" t="s">
        <v>1674</v>
      </c>
      <c r="O12232" s="153" t="s">
        <v>254</v>
      </c>
    </row>
    <row r="12233" spans="11:15">
      <c r="K12233" s="153" t="s">
        <v>1674</v>
      </c>
      <c r="O12233" s="153" t="s">
        <v>258</v>
      </c>
    </row>
    <row r="12234" spans="11:15">
      <c r="K12234" s="153" t="s">
        <v>1674</v>
      </c>
      <c r="O12234" s="153" t="s">
        <v>1967</v>
      </c>
    </row>
    <row r="12235" spans="11:15">
      <c r="K12235" s="153" t="s">
        <v>1674</v>
      </c>
      <c r="O12235" s="153" t="s">
        <v>1968</v>
      </c>
    </row>
    <row r="12236" spans="11:15">
      <c r="K12236" s="153" t="s">
        <v>1674</v>
      </c>
      <c r="O12236" s="153" t="s">
        <v>1969</v>
      </c>
    </row>
    <row r="12237" spans="11:15">
      <c r="K12237" s="153" t="s">
        <v>1674</v>
      </c>
      <c r="O12237" s="153" t="s">
        <v>273</v>
      </c>
    </row>
    <row r="12238" spans="11:15">
      <c r="K12238" s="153" t="s">
        <v>1674</v>
      </c>
      <c r="O12238" s="153" t="s">
        <v>276</v>
      </c>
    </row>
    <row r="12239" spans="11:15">
      <c r="K12239" s="153" t="s">
        <v>1674</v>
      </c>
      <c r="O12239" s="153" t="s">
        <v>280</v>
      </c>
    </row>
    <row r="12240" spans="11:15">
      <c r="K12240" s="153" t="s">
        <v>1674</v>
      </c>
      <c r="O12240" s="153" t="s">
        <v>1970</v>
      </c>
    </row>
    <row r="12241" spans="11:15">
      <c r="K12241" s="153" t="s">
        <v>1674</v>
      </c>
      <c r="O12241" s="153" t="s">
        <v>1971</v>
      </c>
    </row>
    <row r="12242" spans="11:15">
      <c r="K12242" s="153" t="s">
        <v>1674</v>
      </c>
      <c r="O12242" s="153" t="s">
        <v>1972</v>
      </c>
    </row>
    <row r="12243" spans="11:15">
      <c r="K12243" s="153" t="s">
        <v>1674</v>
      </c>
      <c r="O12243" s="153" t="s">
        <v>1973</v>
      </c>
    </row>
    <row r="12244" spans="11:15">
      <c r="K12244" s="153" t="s">
        <v>1674</v>
      </c>
      <c r="O12244" s="153" t="s">
        <v>1974</v>
      </c>
    </row>
    <row r="12245" spans="11:15">
      <c r="K12245" s="153" t="s">
        <v>1674</v>
      </c>
      <c r="O12245" s="153" t="s">
        <v>1975</v>
      </c>
    </row>
    <row r="12246" spans="11:15">
      <c r="K12246" s="153" t="s">
        <v>1674</v>
      </c>
      <c r="O12246" s="153" t="s">
        <v>1976</v>
      </c>
    </row>
    <row r="12247" spans="11:15">
      <c r="K12247" s="153" t="s">
        <v>1674</v>
      </c>
      <c r="O12247" s="153" t="s">
        <v>1977</v>
      </c>
    </row>
    <row r="12248" spans="11:15">
      <c r="K12248" s="153" t="s">
        <v>1674</v>
      </c>
      <c r="O12248" s="153" t="s">
        <v>1978</v>
      </c>
    </row>
    <row r="12249" spans="11:15">
      <c r="K12249" s="153" t="s">
        <v>1674</v>
      </c>
      <c r="O12249" s="153" t="s">
        <v>1979</v>
      </c>
    </row>
    <row r="12250" spans="11:15">
      <c r="K12250" s="153" t="s">
        <v>1674</v>
      </c>
      <c r="O12250" s="153" t="s">
        <v>1980</v>
      </c>
    </row>
    <row r="12251" spans="11:15">
      <c r="K12251" s="153" t="s">
        <v>1674</v>
      </c>
      <c r="O12251" s="153" t="s">
        <v>1981</v>
      </c>
    </row>
    <row r="12252" spans="11:15">
      <c r="K12252" s="153" t="s">
        <v>1674</v>
      </c>
      <c r="O12252" s="153" t="s">
        <v>1982</v>
      </c>
    </row>
    <row r="12253" spans="11:15">
      <c r="K12253" s="153" t="s">
        <v>1674</v>
      </c>
      <c r="O12253" s="153" t="s">
        <v>1983</v>
      </c>
    </row>
    <row r="12254" spans="11:15">
      <c r="K12254" s="153" t="s">
        <v>1674</v>
      </c>
      <c r="O12254" s="153" t="s">
        <v>333</v>
      </c>
    </row>
    <row r="12255" spans="11:15">
      <c r="K12255" s="153" t="s">
        <v>1674</v>
      </c>
      <c r="O12255" s="153" t="s">
        <v>337</v>
      </c>
    </row>
    <row r="12256" spans="11:15">
      <c r="K12256" s="153" t="s">
        <v>1674</v>
      </c>
      <c r="O12256" s="153" t="s">
        <v>1984</v>
      </c>
    </row>
    <row r="12257" spans="11:15">
      <c r="K12257" s="153" t="s">
        <v>1674</v>
      </c>
      <c r="O12257" s="153" t="s">
        <v>1985</v>
      </c>
    </row>
    <row r="12258" spans="11:15">
      <c r="K12258" s="153" t="s">
        <v>1674</v>
      </c>
      <c r="O12258" s="153" t="s">
        <v>1986</v>
      </c>
    </row>
    <row r="12259" spans="11:15">
      <c r="K12259" s="153" t="s">
        <v>1674</v>
      </c>
      <c r="O12259" s="153" t="s">
        <v>351</v>
      </c>
    </row>
    <row r="12260" spans="11:15">
      <c r="K12260" s="153" t="s">
        <v>1674</v>
      </c>
      <c r="O12260" s="153" t="s">
        <v>354</v>
      </c>
    </row>
    <row r="12261" spans="11:15">
      <c r="K12261" s="153" t="s">
        <v>1674</v>
      </c>
      <c r="O12261" s="153" t="s">
        <v>358</v>
      </c>
    </row>
    <row r="12262" spans="11:15">
      <c r="K12262" s="153" t="s">
        <v>1674</v>
      </c>
      <c r="O12262" s="153" t="s">
        <v>1987</v>
      </c>
    </row>
    <row r="12263" spans="11:15">
      <c r="K12263" s="153" t="s">
        <v>1674</v>
      </c>
      <c r="O12263" s="153" t="s">
        <v>1988</v>
      </c>
    </row>
    <row r="12264" spans="11:15">
      <c r="K12264" s="153" t="s">
        <v>1674</v>
      </c>
      <c r="O12264" s="153" t="s">
        <v>1989</v>
      </c>
    </row>
    <row r="12265" spans="11:15">
      <c r="K12265" s="153" t="s">
        <v>1674</v>
      </c>
      <c r="O12265" s="153" t="s">
        <v>1990</v>
      </c>
    </row>
    <row r="12266" spans="11:15">
      <c r="K12266" s="153" t="s">
        <v>1674</v>
      </c>
      <c r="O12266" s="153" t="s">
        <v>375</v>
      </c>
    </row>
    <row r="12267" spans="11:15">
      <c r="K12267" s="153" t="s">
        <v>1674</v>
      </c>
      <c r="O12267" s="153" t="s">
        <v>378</v>
      </c>
    </row>
    <row r="12268" spans="11:15">
      <c r="K12268" s="153" t="s">
        <v>1674</v>
      </c>
      <c r="O12268" s="153" t="s">
        <v>381</v>
      </c>
    </row>
    <row r="12269" spans="11:15">
      <c r="K12269" s="153" t="s">
        <v>1674</v>
      </c>
      <c r="O12269" s="153" t="s">
        <v>384</v>
      </c>
    </row>
    <row r="12270" spans="11:15">
      <c r="K12270" s="153" t="s">
        <v>1674</v>
      </c>
      <c r="O12270" s="153" t="s">
        <v>385</v>
      </c>
    </row>
    <row r="12271" spans="11:15">
      <c r="K12271" s="153" t="s">
        <v>1674</v>
      </c>
      <c r="O12271" s="153" t="s">
        <v>388</v>
      </c>
    </row>
    <row r="12272" spans="11:15">
      <c r="K12272" s="153" t="s">
        <v>1674</v>
      </c>
      <c r="O12272" s="153" t="s">
        <v>391</v>
      </c>
    </row>
    <row r="12273" spans="11:15">
      <c r="K12273" s="153" t="s">
        <v>1674</v>
      </c>
      <c r="O12273" s="153" t="s">
        <v>394</v>
      </c>
    </row>
    <row r="12274" spans="11:15">
      <c r="K12274" s="153" t="s">
        <v>1674</v>
      </c>
      <c r="O12274" s="153" t="s">
        <v>397</v>
      </c>
    </row>
    <row r="12275" spans="11:15">
      <c r="K12275" s="153" t="s">
        <v>1674</v>
      </c>
      <c r="O12275" s="153" t="s">
        <v>400</v>
      </c>
    </row>
    <row r="12276" spans="11:15">
      <c r="K12276" s="153" t="s">
        <v>1674</v>
      </c>
      <c r="O12276" s="153" t="s">
        <v>403</v>
      </c>
    </row>
    <row r="12277" spans="11:15">
      <c r="K12277" s="153" t="s">
        <v>1674</v>
      </c>
      <c r="O12277" s="153" t="s">
        <v>404</v>
      </c>
    </row>
    <row r="12278" spans="11:15">
      <c r="K12278" s="153" t="s">
        <v>1674</v>
      </c>
      <c r="O12278" s="153" t="s">
        <v>407</v>
      </c>
    </row>
    <row r="12279" spans="11:15">
      <c r="K12279" s="153" t="s">
        <v>1674</v>
      </c>
      <c r="O12279" s="153" t="s">
        <v>409</v>
      </c>
    </row>
    <row r="12280" spans="11:15">
      <c r="K12280" s="153" t="s">
        <v>1674</v>
      </c>
      <c r="O12280" s="153" t="s">
        <v>412</v>
      </c>
    </row>
    <row r="12281" spans="11:15">
      <c r="K12281" s="153" t="s">
        <v>1674</v>
      </c>
      <c r="O12281" s="153" t="s">
        <v>413</v>
      </c>
    </row>
    <row r="12282" spans="11:15">
      <c r="K12282" s="153" t="s">
        <v>1674</v>
      </c>
      <c r="O12282" s="153" t="s">
        <v>416</v>
      </c>
    </row>
    <row r="12283" spans="11:15">
      <c r="K12283" s="153" t="s">
        <v>1674</v>
      </c>
      <c r="O12283" s="153" t="s">
        <v>419</v>
      </c>
    </row>
    <row r="12284" spans="11:15">
      <c r="K12284" s="153" t="s">
        <v>1674</v>
      </c>
      <c r="O12284" s="153" t="s">
        <v>422</v>
      </c>
    </row>
    <row r="12285" spans="11:15">
      <c r="K12285" s="153" t="s">
        <v>1674</v>
      </c>
      <c r="O12285" s="153" t="s">
        <v>425</v>
      </c>
    </row>
    <row r="12286" spans="11:15">
      <c r="K12286" s="153" t="s">
        <v>1674</v>
      </c>
      <c r="O12286" s="153" t="s">
        <v>428</v>
      </c>
    </row>
    <row r="12287" spans="11:15">
      <c r="K12287" s="153" t="s">
        <v>1674</v>
      </c>
      <c r="O12287" s="153" t="s">
        <v>431</v>
      </c>
    </row>
    <row r="12288" spans="11:15">
      <c r="K12288" s="153" t="s">
        <v>1674</v>
      </c>
      <c r="O12288" s="153" t="s">
        <v>432</v>
      </c>
    </row>
    <row r="12289" spans="11:15">
      <c r="K12289" s="153" t="s">
        <v>1674</v>
      </c>
      <c r="O12289" s="153" t="s">
        <v>435</v>
      </c>
    </row>
    <row r="12290" spans="11:15">
      <c r="K12290" s="153" t="s">
        <v>1674</v>
      </c>
      <c r="O12290" s="153" t="s">
        <v>438</v>
      </c>
    </row>
    <row r="12291" spans="11:15">
      <c r="K12291" s="153" t="s">
        <v>1674</v>
      </c>
      <c r="O12291" s="153" t="s">
        <v>441</v>
      </c>
    </row>
    <row r="12292" spans="11:15">
      <c r="K12292" s="153" t="s">
        <v>1674</v>
      </c>
      <c r="O12292" s="153" t="s">
        <v>444</v>
      </c>
    </row>
    <row r="12293" spans="11:15">
      <c r="K12293" s="153" t="s">
        <v>1674</v>
      </c>
      <c r="O12293" s="153" t="s">
        <v>447</v>
      </c>
    </row>
    <row r="12294" spans="11:15">
      <c r="K12294" s="153" t="s">
        <v>1674</v>
      </c>
      <c r="O12294" s="153" t="s">
        <v>450</v>
      </c>
    </row>
    <row r="12295" spans="11:15">
      <c r="K12295" s="153" t="s">
        <v>1674</v>
      </c>
      <c r="O12295" s="153" t="s">
        <v>451</v>
      </c>
    </row>
    <row r="12296" spans="11:15">
      <c r="K12296" s="153" t="s">
        <v>1674</v>
      </c>
      <c r="O12296" s="153" t="s">
        <v>454</v>
      </c>
    </row>
    <row r="12297" spans="11:15">
      <c r="K12297" s="153" t="s">
        <v>1674</v>
      </c>
      <c r="O12297" s="153" t="s">
        <v>457</v>
      </c>
    </row>
    <row r="12298" spans="11:15">
      <c r="K12298" s="153" t="s">
        <v>1674</v>
      </c>
      <c r="O12298" s="153" t="s">
        <v>460</v>
      </c>
    </row>
    <row r="12299" spans="11:15">
      <c r="K12299" s="153" t="s">
        <v>1674</v>
      </c>
      <c r="O12299" s="153" t="s">
        <v>461</v>
      </c>
    </row>
    <row r="12300" spans="11:15">
      <c r="K12300" s="153" t="s">
        <v>1674</v>
      </c>
      <c r="O12300" s="153" t="s">
        <v>464</v>
      </c>
    </row>
    <row r="12301" spans="11:15">
      <c r="K12301" s="153" t="s">
        <v>1674</v>
      </c>
      <c r="O12301" s="153" t="s">
        <v>467</v>
      </c>
    </row>
    <row r="12302" spans="11:15">
      <c r="K12302" s="153" t="s">
        <v>1674</v>
      </c>
      <c r="O12302" s="153" t="s">
        <v>469</v>
      </c>
    </row>
    <row r="12303" spans="11:15">
      <c r="K12303" s="153" t="s">
        <v>1674</v>
      </c>
      <c r="O12303" s="153" t="s">
        <v>471</v>
      </c>
    </row>
    <row r="12304" spans="11:15">
      <c r="K12304" s="153" t="s">
        <v>1674</v>
      </c>
      <c r="O12304" s="153" t="s">
        <v>1285</v>
      </c>
    </row>
    <row r="12305" spans="11:15">
      <c r="K12305" s="153" t="s">
        <v>1674</v>
      </c>
      <c r="O12305" s="153" t="s">
        <v>474</v>
      </c>
    </row>
    <row r="12306" spans="11:15">
      <c r="K12306" s="153" t="s">
        <v>1674</v>
      </c>
      <c r="O12306" s="153" t="s">
        <v>475</v>
      </c>
    </row>
    <row r="12307" spans="11:15">
      <c r="K12307" s="153" t="s">
        <v>1674</v>
      </c>
      <c r="O12307" s="153" t="s">
        <v>477</v>
      </c>
    </row>
    <row r="12308" spans="11:15">
      <c r="K12308" s="153" t="s">
        <v>1674</v>
      </c>
      <c r="O12308" s="153" t="s">
        <v>479</v>
      </c>
    </row>
    <row r="12309" spans="11:15">
      <c r="K12309" s="153" t="s">
        <v>1674</v>
      </c>
      <c r="O12309" s="153" t="s">
        <v>481</v>
      </c>
    </row>
    <row r="12310" spans="11:15">
      <c r="K12310" s="153" t="s">
        <v>1674</v>
      </c>
      <c r="O12310" s="153" t="s">
        <v>483</v>
      </c>
    </row>
    <row r="12311" spans="11:15">
      <c r="K12311" s="153" t="s">
        <v>1674</v>
      </c>
      <c r="O12311" s="153" t="s">
        <v>485</v>
      </c>
    </row>
    <row r="12312" spans="11:15">
      <c r="K12312" s="153" t="s">
        <v>1674</v>
      </c>
      <c r="O12312" s="153" t="s">
        <v>487</v>
      </c>
    </row>
    <row r="12313" spans="11:15">
      <c r="K12313" s="153" t="s">
        <v>1674</v>
      </c>
      <c r="O12313" s="153" t="s">
        <v>488</v>
      </c>
    </row>
    <row r="12314" spans="11:15">
      <c r="K12314" s="153" t="s">
        <v>1674</v>
      </c>
      <c r="O12314" s="153" t="s">
        <v>490</v>
      </c>
    </row>
    <row r="12315" spans="11:15">
      <c r="K12315" s="153" t="s">
        <v>1674</v>
      </c>
      <c r="O12315" s="153" t="s">
        <v>492</v>
      </c>
    </row>
    <row r="12316" spans="11:15">
      <c r="K12316" s="153" t="s">
        <v>1674</v>
      </c>
      <c r="O12316" s="153" t="s">
        <v>494</v>
      </c>
    </row>
    <row r="12317" spans="11:15">
      <c r="K12317" s="153" t="s">
        <v>1674</v>
      </c>
      <c r="O12317" s="153" t="s">
        <v>495</v>
      </c>
    </row>
    <row r="12318" spans="11:15">
      <c r="K12318" s="153" t="s">
        <v>1674</v>
      </c>
      <c r="O12318" s="153" t="s">
        <v>497</v>
      </c>
    </row>
    <row r="12319" spans="11:15">
      <c r="K12319" s="153" t="s">
        <v>1674</v>
      </c>
      <c r="O12319" s="153" t="s">
        <v>499</v>
      </c>
    </row>
    <row r="12320" spans="11:15">
      <c r="K12320" s="153" t="s">
        <v>1674</v>
      </c>
      <c r="O12320" s="153" t="s">
        <v>502</v>
      </c>
    </row>
    <row r="12321" spans="11:15">
      <c r="K12321" s="153" t="s">
        <v>1674</v>
      </c>
      <c r="O12321" s="153" t="s">
        <v>505</v>
      </c>
    </row>
    <row r="12322" spans="11:15">
      <c r="K12322" s="153" t="s">
        <v>1674</v>
      </c>
      <c r="O12322" s="153" t="s">
        <v>1344</v>
      </c>
    </row>
    <row r="12323" spans="11:15">
      <c r="K12323" s="153" t="s">
        <v>1674</v>
      </c>
      <c r="O12323" s="153" t="s">
        <v>510</v>
      </c>
    </row>
    <row r="12324" spans="11:15">
      <c r="K12324" s="153" t="s">
        <v>1674</v>
      </c>
      <c r="O12324" s="153" t="s">
        <v>511</v>
      </c>
    </row>
    <row r="12325" spans="11:15">
      <c r="K12325" s="153" t="s">
        <v>1674</v>
      </c>
      <c r="O12325" s="153" t="s">
        <v>514</v>
      </c>
    </row>
    <row r="12326" spans="11:15">
      <c r="K12326" s="153" t="s">
        <v>1674</v>
      </c>
      <c r="O12326" s="153" t="s">
        <v>517</v>
      </c>
    </row>
    <row r="12327" spans="11:15">
      <c r="K12327" s="153" t="s">
        <v>1674</v>
      </c>
      <c r="O12327" s="153" t="s">
        <v>520</v>
      </c>
    </row>
    <row r="12328" spans="11:15">
      <c r="K12328" s="153" t="s">
        <v>1674</v>
      </c>
      <c r="O12328" s="153" t="s">
        <v>523</v>
      </c>
    </row>
    <row r="12329" spans="11:15">
      <c r="K12329" s="153" t="s">
        <v>1674</v>
      </c>
      <c r="O12329" s="153" t="s">
        <v>526</v>
      </c>
    </row>
    <row r="12330" spans="11:15">
      <c r="K12330" s="153" t="s">
        <v>1674</v>
      </c>
      <c r="O12330" s="153" t="s">
        <v>529</v>
      </c>
    </row>
    <row r="12331" spans="11:15">
      <c r="K12331" s="153" t="s">
        <v>1674</v>
      </c>
      <c r="O12331" s="153" t="s">
        <v>530</v>
      </c>
    </row>
    <row r="12332" spans="11:15">
      <c r="K12332" s="153" t="s">
        <v>1674</v>
      </c>
      <c r="O12332" s="153" t="s">
        <v>533</v>
      </c>
    </row>
    <row r="12333" spans="11:15">
      <c r="K12333" s="153" t="s">
        <v>1674</v>
      </c>
      <c r="O12333" s="153" t="s">
        <v>534</v>
      </c>
    </row>
    <row r="12334" spans="11:15">
      <c r="K12334" s="153" t="s">
        <v>1674</v>
      </c>
      <c r="O12334" s="153" t="s">
        <v>535</v>
      </c>
    </row>
    <row r="12335" spans="11:15">
      <c r="K12335" s="153" t="s">
        <v>1674</v>
      </c>
      <c r="O12335" s="153" t="s">
        <v>536</v>
      </c>
    </row>
    <row r="12336" spans="11:15">
      <c r="K12336" s="153" t="s">
        <v>1674</v>
      </c>
      <c r="O12336" s="153" t="s">
        <v>539</v>
      </c>
    </row>
    <row r="12337" spans="11:15">
      <c r="K12337" s="153" t="s">
        <v>1674</v>
      </c>
      <c r="O12337" s="153" t="s">
        <v>542</v>
      </c>
    </row>
    <row r="12338" spans="11:15">
      <c r="K12338" s="153" t="s">
        <v>1674</v>
      </c>
      <c r="O12338" s="153" t="s">
        <v>545</v>
      </c>
    </row>
    <row r="12339" spans="11:15">
      <c r="K12339" s="153" t="s">
        <v>1674</v>
      </c>
      <c r="O12339" s="153" t="s">
        <v>548</v>
      </c>
    </row>
    <row r="12340" spans="11:15">
      <c r="K12340" s="153" t="s">
        <v>1674</v>
      </c>
      <c r="O12340" s="153" t="s">
        <v>1374</v>
      </c>
    </row>
    <row r="12341" spans="11:15">
      <c r="K12341" s="153" t="s">
        <v>1674</v>
      </c>
      <c r="O12341" s="153" t="s">
        <v>553</v>
      </c>
    </row>
    <row r="12342" spans="11:15">
      <c r="K12342" s="153" t="s">
        <v>1674</v>
      </c>
      <c r="O12342" s="153" t="s">
        <v>554</v>
      </c>
    </row>
    <row r="12343" spans="11:15">
      <c r="K12343" s="153" t="s">
        <v>1674</v>
      </c>
      <c r="O12343" s="153" t="s">
        <v>557</v>
      </c>
    </row>
    <row r="12344" spans="11:15">
      <c r="K12344" s="153" t="s">
        <v>1674</v>
      </c>
      <c r="O12344" s="153" t="s">
        <v>560</v>
      </c>
    </row>
    <row r="12345" spans="11:15">
      <c r="K12345" s="153" t="s">
        <v>1674</v>
      </c>
      <c r="O12345" s="153" t="s">
        <v>563</v>
      </c>
    </row>
    <row r="12346" spans="11:15">
      <c r="K12346" s="153" t="s">
        <v>1674</v>
      </c>
      <c r="O12346" s="153" t="s">
        <v>566</v>
      </c>
    </row>
    <row r="12347" spans="11:15">
      <c r="K12347" s="153" t="s">
        <v>1674</v>
      </c>
      <c r="O12347" s="153" t="s">
        <v>569</v>
      </c>
    </row>
    <row r="12348" spans="11:15">
      <c r="K12348" s="153" t="s">
        <v>1674</v>
      </c>
      <c r="O12348" s="153" t="s">
        <v>572</v>
      </c>
    </row>
    <row r="12349" spans="11:15">
      <c r="K12349" s="153" t="s">
        <v>1674</v>
      </c>
      <c r="O12349" s="153" t="s">
        <v>573</v>
      </c>
    </row>
    <row r="12350" spans="11:15">
      <c r="K12350" s="153" t="s">
        <v>1674</v>
      </c>
      <c r="O12350" s="153" t="s">
        <v>576</v>
      </c>
    </row>
    <row r="12351" spans="11:15">
      <c r="K12351" s="153" t="s">
        <v>1674</v>
      </c>
      <c r="O12351" s="153" t="s">
        <v>577</v>
      </c>
    </row>
    <row r="12352" spans="11:15">
      <c r="K12352" s="153" t="s">
        <v>1674</v>
      </c>
      <c r="O12352" s="153" t="s">
        <v>578</v>
      </c>
    </row>
    <row r="12353" spans="11:15">
      <c r="K12353" s="153" t="s">
        <v>1674</v>
      </c>
      <c r="O12353" s="153" t="s">
        <v>579</v>
      </c>
    </row>
    <row r="12354" spans="11:15">
      <c r="K12354" s="153" t="s">
        <v>1674</v>
      </c>
      <c r="O12354" s="153" t="s">
        <v>582</v>
      </c>
    </row>
    <row r="12355" spans="11:15">
      <c r="K12355" s="153" t="s">
        <v>1674</v>
      </c>
      <c r="O12355" s="153" t="s">
        <v>585</v>
      </c>
    </row>
    <row r="12356" spans="11:15">
      <c r="K12356" s="153" t="s">
        <v>1674</v>
      </c>
      <c r="O12356" s="153" t="s">
        <v>588</v>
      </c>
    </row>
    <row r="12357" spans="11:15">
      <c r="K12357" s="153" t="s">
        <v>1674</v>
      </c>
      <c r="O12357" s="153" t="s">
        <v>591</v>
      </c>
    </row>
    <row r="12358" spans="11:15">
      <c r="K12358" s="153" t="s">
        <v>1674</v>
      </c>
      <c r="O12358" s="153" t="s">
        <v>1430</v>
      </c>
    </row>
    <row r="12359" spans="11:15">
      <c r="K12359" s="153" t="s">
        <v>1674</v>
      </c>
      <c r="O12359" s="153" t="s">
        <v>596</v>
      </c>
    </row>
    <row r="12360" spans="11:15">
      <c r="K12360" s="153" t="s">
        <v>1674</v>
      </c>
      <c r="O12360" s="153" t="s">
        <v>597</v>
      </c>
    </row>
    <row r="12361" spans="11:15">
      <c r="K12361" s="153" t="s">
        <v>1674</v>
      </c>
      <c r="O12361" s="153" t="s">
        <v>600</v>
      </c>
    </row>
    <row r="12362" spans="11:15">
      <c r="K12362" s="153" t="s">
        <v>1674</v>
      </c>
      <c r="O12362" s="153" t="s">
        <v>603</v>
      </c>
    </row>
    <row r="12363" spans="11:15">
      <c r="K12363" s="153" t="s">
        <v>1674</v>
      </c>
      <c r="O12363" s="153" t="s">
        <v>606</v>
      </c>
    </row>
    <row r="12364" spans="11:15">
      <c r="K12364" s="153" t="s">
        <v>1674</v>
      </c>
      <c r="O12364" s="153" t="s">
        <v>609</v>
      </c>
    </row>
    <row r="12365" spans="11:15">
      <c r="K12365" s="153" t="s">
        <v>1674</v>
      </c>
      <c r="O12365" s="153" t="s">
        <v>612</v>
      </c>
    </row>
    <row r="12366" spans="11:15">
      <c r="K12366" s="153" t="s">
        <v>1674</v>
      </c>
      <c r="O12366" s="153" t="s">
        <v>615</v>
      </c>
    </row>
    <row r="12367" spans="11:15">
      <c r="K12367" s="153" t="s">
        <v>1674</v>
      </c>
      <c r="O12367" s="153" t="s">
        <v>616</v>
      </c>
    </row>
    <row r="12368" spans="11:15">
      <c r="K12368" s="153" t="s">
        <v>1674</v>
      </c>
      <c r="O12368" s="153" t="s">
        <v>619</v>
      </c>
    </row>
    <row r="12369" spans="11:15">
      <c r="K12369" s="153" t="s">
        <v>1674</v>
      </c>
      <c r="O12369" s="153" t="s">
        <v>620</v>
      </c>
    </row>
    <row r="12370" spans="11:15">
      <c r="K12370" s="153" t="s">
        <v>1674</v>
      </c>
      <c r="O12370" s="153" t="s">
        <v>622</v>
      </c>
    </row>
    <row r="12371" spans="11:15">
      <c r="K12371" s="153" t="s">
        <v>1674</v>
      </c>
      <c r="O12371" s="153" t="s">
        <v>623</v>
      </c>
    </row>
    <row r="12372" spans="11:15">
      <c r="K12372" s="153" t="s">
        <v>1674</v>
      </c>
      <c r="O12372" s="153" t="s">
        <v>626</v>
      </c>
    </row>
    <row r="12373" spans="11:15">
      <c r="K12373" s="153" t="s">
        <v>1674</v>
      </c>
      <c r="O12373" s="153" t="s">
        <v>629</v>
      </c>
    </row>
    <row r="12374" spans="11:15">
      <c r="K12374" s="153" t="s">
        <v>1674</v>
      </c>
      <c r="O12374" s="153" t="s">
        <v>632</v>
      </c>
    </row>
    <row r="12375" spans="11:15">
      <c r="K12375" s="153" t="s">
        <v>1674</v>
      </c>
      <c r="O12375" s="153" t="s">
        <v>635</v>
      </c>
    </row>
    <row r="12376" spans="11:15">
      <c r="K12376" s="153" t="s">
        <v>1674</v>
      </c>
      <c r="O12376" s="153" t="s">
        <v>638</v>
      </c>
    </row>
    <row r="12377" spans="11:15">
      <c r="K12377" s="153" t="s">
        <v>1674</v>
      </c>
      <c r="O12377" s="153" t="s">
        <v>641</v>
      </c>
    </row>
    <row r="12378" spans="11:15">
      <c r="K12378" s="153" t="s">
        <v>1674</v>
      </c>
      <c r="O12378" s="153" t="s">
        <v>642</v>
      </c>
    </row>
    <row r="12379" spans="11:15">
      <c r="K12379" s="153" t="s">
        <v>1674</v>
      </c>
      <c r="O12379" s="153" t="s">
        <v>645</v>
      </c>
    </row>
    <row r="12380" spans="11:15">
      <c r="K12380" s="153" t="s">
        <v>1674</v>
      </c>
      <c r="O12380" s="153" t="s">
        <v>648</v>
      </c>
    </row>
    <row r="12381" spans="11:15">
      <c r="K12381" s="153" t="s">
        <v>1674</v>
      </c>
      <c r="O12381" s="153" t="s">
        <v>651</v>
      </c>
    </row>
    <row r="12382" spans="11:15">
      <c r="K12382" s="153" t="s">
        <v>1674</v>
      </c>
      <c r="O12382" s="153" t="s">
        <v>654</v>
      </c>
    </row>
    <row r="12383" spans="11:15">
      <c r="K12383" s="153" t="s">
        <v>1674</v>
      </c>
      <c r="O12383" s="153" t="s">
        <v>657</v>
      </c>
    </row>
    <row r="12384" spans="11:15">
      <c r="K12384" s="153" t="s">
        <v>1674</v>
      </c>
      <c r="O12384" s="153" t="s">
        <v>660</v>
      </c>
    </row>
    <row r="12385" spans="11:15">
      <c r="K12385" s="153" t="s">
        <v>1674</v>
      </c>
      <c r="O12385" s="153" t="s">
        <v>661</v>
      </c>
    </row>
    <row r="12386" spans="11:15">
      <c r="K12386" s="153" t="s">
        <v>1674</v>
      </c>
      <c r="O12386" s="153" t="s">
        <v>664</v>
      </c>
    </row>
    <row r="12387" spans="11:15">
      <c r="K12387" s="153" t="s">
        <v>1674</v>
      </c>
      <c r="O12387" s="153" t="s">
        <v>667</v>
      </c>
    </row>
    <row r="12388" spans="11:15">
      <c r="K12388" s="153" t="s">
        <v>1674</v>
      </c>
      <c r="O12388" s="153" t="s">
        <v>668</v>
      </c>
    </row>
    <row r="12389" spans="11:15">
      <c r="K12389" s="153" t="s">
        <v>1674</v>
      </c>
      <c r="O12389" s="153" t="s">
        <v>671</v>
      </c>
    </row>
    <row r="12390" spans="11:15">
      <c r="K12390" s="153" t="s">
        <v>1674</v>
      </c>
      <c r="O12390" s="153" t="s">
        <v>672</v>
      </c>
    </row>
    <row r="12391" spans="11:15">
      <c r="K12391" s="153" t="s">
        <v>1674</v>
      </c>
      <c r="O12391" s="153" t="s">
        <v>673</v>
      </c>
    </row>
    <row r="12392" spans="11:15">
      <c r="K12392" s="153" t="s">
        <v>1674</v>
      </c>
      <c r="O12392" s="153" t="s">
        <v>676</v>
      </c>
    </row>
    <row r="12393" spans="11:15">
      <c r="K12393" s="153" t="s">
        <v>1674</v>
      </c>
      <c r="O12393" s="153" t="s">
        <v>679</v>
      </c>
    </row>
    <row r="12394" spans="11:15">
      <c r="K12394" s="153" t="s">
        <v>1674</v>
      </c>
      <c r="O12394" s="153" t="s">
        <v>682</v>
      </c>
    </row>
    <row r="12395" spans="11:15">
      <c r="K12395" s="153" t="s">
        <v>1674</v>
      </c>
      <c r="O12395" s="153" t="s">
        <v>685</v>
      </c>
    </row>
    <row r="12396" spans="11:15">
      <c r="K12396" s="153" t="s">
        <v>1674</v>
      </c>
      <c r="O12396" s="153" t="s">
        <v>688</v>
      </c>
    </row>
    <row r="12397" spans="11:15">
      <c r="K12397" s="153" t="s">
        <v>1674</v>
      </c>
      <c r="O12397" s="153" t="s">
        <v>691</v>
      </c>
    </row>
    <row r="12398" spans="11:15">
      <c r="K12398" s="153" t="s">
        <v>1674</v>
      </c>
      <c r="O12398" s="153" t="s">
        <v>692</v>
      </c>
    </row>
    <row r="12399" spans="11:15">
      <c r="K12399" s="153" t="s">
        <v>1674</v>
      </c>
      <c r="O12399" s="153" t="s">
        <v>695</v>
      </c>
    </row>
    <row r="12400" spans="11:15">
      <c r="K12400" s="153" t="s">
        <v>1674</v>
      </c>
      <c r="O12400" s="153" t="s">
        <v>698</v>
      </c>
    </row>
    <row r="12401" spans="11:15">
      <c r="K12401" s="153" t="s">
        <v>1674</v>
      </c>
      <c r="O12401" s="153" t="s">
        <v>701</v>
      </c>
    </row>
    <row r="12402" spans="11:15">
      <c r="K12402" s="153" t="s">
        <v>1674</v>
      </c>
      <c r="O12402" s="153" t="s">
        <v>704</v>
      </c>
    </row>
    <row r="12403" spans="11:15">
      <c r="K12403" s="153" t="s">
        <v>1674</v>
      </c>
      <c r="O12403" s="153" t="s">
        <v>707</v>
      </c>
    </row>
    <row r="12404" spans="11:15">
      <c r="K12404" s="153" t="s">
        <v>1674</v>
      </c>
      <c r="O12404" s="153" t="s">
        <v>710</v>
      </c>
    </row>
    <row r="12405" spans="11:15">
      <c r="K12405" s="153" t="s">
        <v>1674</v>
      </c>
      <c r="O12405" s="153" t="s">
        <v>711</v>
      </c>
    </row>
    <row r="12406" spans="11:15">
      <c r="K12406" s="153" t="s">
        <v>1674</v>
      </c>
      <c r="O12406" s="153" t="s">
        <v>714</v>
      </c>
    </row>
    <row r="12407" spans="11:15">
      <c r="K12407" s="153" t="s">
        <v>1674</v>
      </c>
      <c r="O12407" s="153" t="s">
        <v>717</v>
      </c>
    </row>
    <row r="12408" spans="11:15">
      <c r="K12408" s="153" t="s">
        <v>1674</v>
      </c>
      <c r="O12408" s="153" t="s">
        <v>718</v>
      </c>
    </row>
    <row r="12409" spans="11:15">
      <c r="K12409" s="153" t="s">
        <v>1674</v>
      </c>
      <c r="O12409" s="153" t="s">
        <v>721</v>
      </c>
    </row>
    <row r="12410" spans="11:15">
      <c r="K12410" s="153" t="s">
        <v>1674</v>
      </c>
      <c r="O12410" s="153" t="s">
        <v>722</v>
      </c>
    </row>
    <row r="12411" spans="11:15">
      <c r="K12411" s="153" t="s">
        <v>1674</v>
      </c>
      <c r="O12411" s="153" t="s">
        <v>723</v>
      </c>
    </row>
    <row r="12412" spans="11:15">
      <c r="K12412" s="153" t="s">
        <v>1674</v>
      </c>
      <c r="O12412" s="153" t="s">
        <v>726</v>
      </c>
    </row>
    <row r="12413" spans="11:15">
      <c r="K12413" s="153" t="s">
        <v>1674</v>
      </c>
      <c r="O12413" s="153" t="s">
        <v>729</v>
      </c>
    </row>
    <row r="12414" spans="11:15">
      <c r="K12414" s="153" t="s">
        <v>1674</v>
      </c>
      <c r="O12414" s="153" t="s">
        <v>732</v>
      </c>
    </row>
    <row r="12415" spans="11:15">
      <c r="K12415" s="153" t="s">
        <v>1674</v>
      </c>
      <c r="O12415" s="153" t="s">
        <v>735</v>
      </c>
    </row>
    <row r="12416" spans="11:15">
      <c r="K12416" s="153" t="s">
        <v>1674</v>
      </c>
      <c r="O12416" s="153" t="s">
        <v>738</v>
      </c>
    </row>
    <row r="12417" spans="11:15">
      <c r="K12417" s="153" t="s">
        <v>1674</v>
      </c>
      <c r="O12417" s="153" t="s">
        <v>741</v>
      </c>
    </row>
    <row r="12418" spans="11:15">
      <c r="K12418" s="153" t="s">
        <v>1674</v>
      </c>
      <c r="O12418" s="153" t="s">
        <v>742</v>
      </c>
    </row>
    <row r="12419" spans="11:15">
      <c r="K12419" s="153" t="s">
        <v>1674</v>
      </c>
      <c r="O12419" s="153" t="s">
        <v>745</v>
      </c>
    </row>
    <row r="12420" spans="11:15">
      <c r="K12420" s="153" t="s">
        <v>1674</v>
      </c>
      <c r="O12420" s="153" t="s">
        <v>748</v>
      </c>
    </row>
    <row r="12421" spans="11:15">
      <c r="K12421" s="153" t="s">
        <v>1674</v>
      </c>
      <c r="O12421" s="153" t="s">
        <v>751</v>
      </c>
    </row>
    <row r="12422" spans="11:15">
      <c r="K12422" s="153" t="s">
        <v>1674</v>
      </c>
      <c r="O12422" s="153" t="s">
        <v>754</v>
      </c>
    </row>
    <row r="12423" spans="11:15">
      <c r="K12423" s="153" t="s">
        <v>1674</v>
      </c>
      <c r="O12423" s="153" t="s">
        <v>757</v>
      </c>
    </row>
    <row r="12424" spans="11:15">
      <c r="K12424" s="153" t="s">
        <v>1674</v>
      </c>
      <c r="O12424" s="153" t="s">
        <v>0</v>
      </c>
    </row>
    <row r="12425" spans="11:15">
      <c r="K12425" s="153" t="s">
        <v>1674</v>
      </c>
      <c r="O12425" s="153" t="s">
        <v>1</v>
      </c>
    </row>
    <row r="12426" spans="11:15">
      <c r="K12426" s="153" t="s">
        <v>1674</v>
      </c>
      <c r="O12426" s="153" t="s">
        <v>4</v>
      </c>
    </row>
    <row r="12427" spans="11:15">
      <c r="K12427" s="153" t="s">
        <v>1674</v>
      </c>
      <c r="O12427" s="153" t="s">
        <v>7</v>
      </c>
    </row>
    <row r="12428" spans="11:15">
      <c r="K12428" s="153" t="s">
        <v>1674</v>
      </c>
      <c r="O12428" s="153" t="s">
        <v>8</v>
      </c>
    </row>
    <row r="12429" spans="11:15">
      <c r="K12429" s="153" t="s">
        <v>1674</v>
      </c>
      <c r="O12429" s="153" t="s">
        <v>11</v>
      </c>
    </row>
    <row r="12430" spans="11:15">
      <c r="K12430" s="153" t="s">
        <v>1674</v>
      </c>
      <c r="O12430" s="153" t="s">
        <v>12</v>
      </c>
    </row>
    <row r="12431" spans="11:15">
      <c r="K12431" s="153" t="s">
        <v>1674</v>
      </c>
      <c r="O12431" s="153" t="s">
        <v>13</v>
      </c>
    </row>
    <row r="12432" spans="11:15">
      <c r="K12432" s="153" t="s">
        <v>1674</v>
      </c>
      <c r="O12432" s="153" t="s">
        <v>16</v>
      </c>
    </row>
    <row r="12433" spans="11:15">
      <c r="K12433" s="153" t="s">
        <v>1674</v>
      </c>
      <c r="O12433" s="153" t="s">
        <v>19</v>
      </c>
    </row>
    <row r="12434" spans="11:15">
      <c r="K12434" s="153" t="s">
        <v>1674</v>
      </c>
      <c r="O12434" s="153" t="s">
        <v>20</v>
      </c>
    </row>
    <row r="12435" spans="11:15">
      <c r="K12435" s="153" t="s">
        <v>1674</v>
      </c>
      <c r="O12435" s="153" t="s">
        <v>23</v>
      </c>
    </row>
    <row r="12436" spans="11:15">
      <c r="K12436" s="153" t="s">
        <v>1674</v>
      </c>
      <c r="O12436" s="153" t="s">
        <v>25</v>
      </c>
    </row>
    <row r="12437" spans="11:15">
      <c r="K12437" s="153" t="s">
        <v>1674</v>
      </c>
      <c r="O12437" s="153" t="s">
        <v>27</v>
      </c>
    </row>
    <row r="12438" spans="11:15">
      <c r="K12438" s="153" t="s">
        <v>1674</v>
      </c>
      <c r="O12438" s="153" t="s">
        <v>29</v>
      </c>
    </row>
    <row r="12439" spans="11:15">
      <c r="K12439" s="153" t="s">
        <v>1674</v>
      </c>
      <c r="O12439" s="153" t="s">
        <v>31</v>
      </c>
    </row>
    <row r="12440" spans="11:15">
      <c r="K12440" s="153" t="s">
        <v>1674</v>
      </c>
      <c r="O12440" s="153" t="s">
        <v>32</v>
      </c>
    </row>
    <row r="12441" spans="11:15">
      <c r="K12441" s="153" t="s">
        <v>1674</v>
      </c>
      <c r="O12441" s="153" t="s">
        <v>34</v>
      </c>
    </row>
    <row r="12442" spans="11:15">
      <c r="K12442" s="153" t="s">
        <v>1674</v>
      </c>
      <c r="O12442" s="153" t="s">
        <v>36</v>
      </c>
    </row>
    <row r="12443" spans="11:15">
      <c r="K12443" s="153" t="s">
        <v>1674</v>
      </c>
      <c r="O12443" s="153" t="s">
        <v>38</v>
      </c>
    </row>
    <row r="12444" spans="11:15">
      <c r="K12444" s="153" t="s">
        <v>1674</v>
      </c>
      <c r="O12444" s="153" t="s">
        <v>40</v>
      </c>
    </row>
    <row r="12445" spans="11:15">
      <c r="K12445" s="153" t="s">
        <v>1674</v>
      </c>
      <c r="O12445" s="153" t="s">
        <v>42</v>
      </c>
    </row>
    <row r="12446" spans="11:15">
      <c r="K12446" s="153" t="s">
        <v>1674</v>
      </c>
      <c r="O12446" s="153" t="s">
        <v>44</v>
      </c>
    </row>
    <row r="12447" spans="11:15">
      <c r="K12447" s="153" t="s">
        <v>1674</v>
      </c>
      <c r="O12447" s="153" t="s">
        <v>45</v>
      </c>
    </row>
    <row r="12448" spans="11:15">
      <c r="K12448" s="153" t="s">
        <v>1674</v>
      </c>
      <c r="O12448" s="153" t="s">
        <v>47</v>
      </c>
    </row>
    <row r="12449" spans="11:15">
      <c r="K12449" s="153" t="s">
        <v>1674</v>
      </c>
      <c r="O12449" s="153" t="s">
        <v>49</v>
      </c>
    </row>
    <row r="12450" spans="11:15">
      <c r="K12450" s="153" t="s">
        <v>1674</v>
      </c>
      <c r="O12450" s="153" t="s">
        <v>51</v>
      </c>
    </row>
    <row r="12451" spans="11:15">
      <c r="K12451" s="153" t="s">
        <v>1674</v>
      </c>
      <c r="O12451" s="153" t="s">
        <v>53</v>
      </c>
    </row>
    <row r="12452" spans="11:15">
      <c r="K12452" s="153" t="s">
        <v>1674</v>
      </c>
      <c r="O12452" s="153" t="s">
        <v>55</v>
      </c>
    </row>
    <row r="12453" spans="11:15">
      <c r="K12453" s="153" t="s">
        <v>1674</v>
      </c>
      <c r="O12453" s="153" t="s">
        <v>56</v>
      </c>
    </row>
    <row r="12454" spans="11:15">
      <c r="K12454" s="153" t="s">
        <v>1674</v>
      </c>
      <c r="O12454" s="153" t="s">
        <v>58</v>
      </c>
    </row>
    <row r="12455" spans="11:15">
      <c r="K12455" s="153" t="s">
        <v>1674</v>
      </c>
      <c r="O12455" s="153" t="s">
        <v>60</v>
      </c>
    </row>
    <row r="12456" spans="11:15">
      <c r="O12456" s="153" t="s">
        <v>812</v>
      </c>
    </row>
    <row r="12457" spans="11:15">
      <c r="O12457" s="153" t="s">
        <v>815</v>
      </c>
    </row>
    <row r="12458" spans="11:15">
      <c r="O12458" s="153" t="s">
        <v>818</v>
      </c>
    </row>
    <row r="12459" spans="11:15">
      <c r="K12459" s="153" t="s">
        <v>1674</v>
      </c>
      <c r="O12459" s="153" t="s">
        <v>824</v>
      </c>
    </row>
    <row r="12460" spans="11:15">
      <c r="K12460" s="153" t="s">
        <v>1674</v>
      </c>
      <c r="O12460" s="153" t="s">
        <v>829</v>
      </c>
    </row>
    <row r="12461" spans="11:15">
      <c r="K12461" s="153" t="s">
        <v>1674</v>
      </c>
      <c r="O12461" s="153" t="s">
        <v>833</v>
      </c>
    </row>
    <row r="12462" spans="11:15">
      <c r="K12462" s="153" t="s">
        <v>1674</v>
      </c>
      <c r="O12462" s="153" t="s">
        <v>837</v>
      </c>
    </row>
    <row r="12463" spans="11:15">
      <c r="K12463" s="153" t="s">
        <v>1674</v>
      </c>
      <c r="O12463" s="153" t="s">
        <v>842</v>
      </c>
    </row>
    <row r="12464" spans="11:15">
      <c r="K12464" s="153" t="s">
        <v>1674</v>
      </c>
      <c r="O12464" s="153" t="s">
        <v>846</v>
      </c>
    </row>
    <row r="12465" spans="11:15">
      <c r="K12465" s="153" t="s">
        <v>1674</v>
      </c>
      <c r="O12465" s="153" t="s">
        <v>850</v>
      </c>
    </row>
    <row r="12466" spans="11:15">
      <c r="K12466" s="153" t="s">
        <v>1674</v>
      </c>
      <c r="O12466" s="153" t="s">
        <v>854</v>
      </c>
    </row>
    <row r="12467" spans="11:15">
      <c r="K12467" s="153" t="s">
        <v>1674</v>
      </c>
      <c r="O12467" s="153" t="s">
        <v>858</v>
      </c>
    </row>
    <row r="12468" spans="11:15">
      <c r="K12468" s="153" t="s">
        <v>1674</v>
      </c>
      <c r="O12468" s="153" t="s">
        <v>862</v>
      </c>
    </row>
    <row r="12469" spans="11:15">
      <c r="K12469" s="153" t="s">
        <v>1674</v>
      </c>
      <c r="O12469" s="153" t="s">
        <v>866</v>
      </c>
    </row>
    <row r="12470" spans="11:15">
      <c r="K12470" s="153" t="s">
        <v>1674</v>
      </c>
      <c r="O12470" s="153" t="s">
        <v>870</v>
      </c>
    </row>
    <row r="12471" spans="11:15">
      <c r="K12471" s="153" t="s">
        <v>1674</v>
      </c>
      <c r="O12471" s="153" t="s">
        <v>873</v>
      </c>
    </row>
    <row r="12472" spans="11:15">
      <c r="K12472" s="153" t="s">
        <v>1674</v>
      </c>
      <c r="O12472" s="153" t="s">
        <v>877</v>
      </c>
    </row>
    <row r="12473" spans="11:15">
      <c r="K12473" s="153" t="s">
        <v>1674</v>
      </c>
      <c r="O12473" s="153" t="s">
        <v>881</v>
      </c>
    </row>
    <row r="12474" spans="11:15">
      <c r="K12474" s="153" t="s">
        <v>1674</v>
      </c>
      <c r="O12474" s="153" t="s">
        <v>885</v>
      </c>
    </row>
    <row r="12475" spans="11:15">
      <c r="K12475" s="153" t="s">
        <v>1674</v>
      </c>
      <c r="O12475" s="153" t="s">
        <v>890</v>
      </c>
    </row>
    <row r="12476" spans="11:15">
      <c r="K12476" s="153" t="s">
        <v>1674</v>
      </c>
      <c r="O12476" s="153" t="s">
        <v>894</v>
      </c>
    </row>
    <row r="12477" spans="11:15">
      <c r="K12477" s="153" t="s">
        <v>1674</v>
      </c>
      <c r="O12477" s="153" t="s">
        <v>898</v>
      </c>
    </row>
    <row r="12478" spans="11:15">
      <c r="K12478" s="153" t="s">
        <v>1674</v>
      </c>
      <c r="O12478" s="153" t="s">
        <v>902</v>
      </c>
    </row>
    <row r="12479" spans="11:15">
      <c r="K12479" s="153" t="s">
        <v>1674</v>
      </c>
      <c r="O12479" s="153" t="s">
        <v>906</v>
      </c>
    </row>
    <row r="12480" spans="11:15">
      <c r="K12480" s="153" t="s">
        <v>1674</v>
      </c>
      <c r="O12480" s="153" t="s">
        <v>910</v>
      </c>
    </row>
    <row r="12481" spans="11:15">
      <c r="K12481" s="153" t="s">
        <v>1674</v>
      </c>
      <c r="O12481" s="153" t="s">
        <v>914</v>
      </c>
    </row>
    <row r="12482" spans="11:15">
      <c r="K12482" s="153" t="s">
        <v>1674</v>
      </c>
      <c r="O12482" s="153" t="s">
        <v>919</v>
      </c>
    </row>
    <row r="12483" spans="11:15">
      <c r="K12483" s="153" t="s">
        <v>1674</v>
      </c>
      <c r="O12483" s="153" t="s">
        <v>923</v>
      </c>
    </row>
    <row r="12484" spans="11:15">
      <c r="K12484" s="153" t="s">
        <v>1674</v>
      </c>
      <c r="O12484" s="153" t="s">
        <v>928</v>
      </c>
    </row>
    <row r="12485" spans="11:15">
      <c r="K12485" s="153" t="s">
        <v>1674</v>
      </c>
      <c r="O12485" s="153" t="s">
        <v>934</v>
      </c>
    </row>
    <row r="12486" spans="11:15">
      <c r="K12486" s="153" t="s">
        <v>1674</v>
      </c>
      <c r="O12486" s="153" t="s">
        <v>938</v>
      </c>
    </row>
    <row r="12487" spans="11:15">
      <c r="K12487" s="153" t="s">
        <v>1674</v>
      </c>
      <c r="O12487" s="153" t="s">
        <v>942</v>
      </c>
    </row>
    <row r="12488" spans="11:15">
      <c r="K12488" s="153" t="s">
        <v>1674</v>
      </c>
      <c r="O12488" s="153" t="s">
        <v>947</v>
      </c>
    </row>
    <row r="12489" spans="11:15">
      <c r="K12489" s="153" t="s">
        <v>1674</v>
      </c>
      <c r="O12489" s="153" t="s">
        <v>951</v>
      </c>
    </row>
    <row r="12490" spans="11:15">
      <c r="K12490" s="153" t="s">
        <v>1674</v>
      </c>
      <c r="O12490" s="153" t="s">
        <v>955</v>
      </c>
    </row>
    <row r="12491" spans="11:15">
      <c r="K12491" s="153" t="s">
        <v>1674</v>
      </c>
      <c r="O12491" s="153" t="s">
        <v>960</v>
      </c>
    </row>
    <row r="12492" spans="11:15">
      <c r="K12492" s="153" t="s">
        <v>1674</v>
      </c>
      <c r="O12492" s="153" t="s">
        <v>964</v>
      </c>
    </row>
    <row r="12493" spans="11:15">
      <c r="K12493" s="153" t="s">
        <v>1674</v>
      </c>
      <c r="O12493" s="153" t="s">
        <v>968</v>
      </c>
    </row>
    <row r="12494" spans="11:15">
      <c r="K12494" s="153" t="s">
        <v>1674</v>
      </c>
      <c r="O12494" s="153" t="s">
        <v>973</v>
      </c>
    </row>
    <row r="12495" spans="11:15">
      <c r="K12495" s="153" t="s">
        <v>1674</v>
      </c>
      <c r="O12495" s="153" t="s">
        <v>979</v>
      </c>
    </row>
    <row r="12496" spans="11:15">
      <c r="K12496" s="153" t="s">
        <v>1674</v>
      </c>
      <c r="O12496" s="153" t="s">
        <v>983</v>
      </c>
    </row>
    <row r="12497" spans="11:15">
      <c r="K12497" s="153" t="s">
        <v>1674</v>
      </c>
      <c r="O12497" s="153" t="s">
        <v>987</v>
      </c>
    </row>
    <row r="12498" spans="11:15">
      <c r="K12498" s="153" t="s">
        <v>1674</v>
      </c>
      <c r="O12498" s="153" t="s">
        <v>992</v>
      </c>
    </row>
    <row r="12499" spans="11:15">
      <c r="K12499" s="153" t="s">
        <v>1674</v>
      </c>
      <c r="O12499" s="153" t="s">
        <v>996</v>
      </c>
    </row>
    <row r="12500" spans="11:15">
      <c r="K12500" s="153" t="s">
        <v>1674</v>
      </c>
      <c r="O12500" s="153" t="s">
        <v>1000</v>
      </c>
    </row>
    <row r="12501" spans="11:15">
      <c r="K12501" s="153" t="s">
        <v>1674</v>
      </c>
      <c r="O12501" s="153" t="s">
        <v>1005</v>
      </c>
    </row>
    <row r="12502" spans="11:15">
      <c r="K12502" s="153" t="s">
        <v>1674</v>
      </c>
      <c r="O12502" s="153" t="s">
        <v>1009</v>
      </c>
    </row>
    <row r="12503" spans="11:15">
      <c r="K12503" s="153" t="s">
        <v>1674</v>
      </c>
      <c r="O12503" s="153" t="s">
        <v>1013</v>
      </c>
    </row>
    <row r="12504" spans="11:15">
      <c r="K12504" s="153" t="s">
        <v>1674</v>
      </c>
      <c r="O12504" s="153" t="s">
        <v>1019</v>
      </c>
    </row>
    <row r="12505" spans="11:15">
      <c r="K12505" s="153" t="s">
        <v>1674</v>
      </c>
      <c r="O12505" s="153" t="s">
        <v>1023</v>
      </c>
    </row>
    <row r="12506" spans="11:15">
      <c r="K12506" s="153" t="s">
        <v>1674</v>
      </c>
      <c r="O12506" s="153" t="s">
        <v>1027</v>
      </c>
    </row>
    <row r="12507" spans="11:15">
      <c r="K12507" s="153" t="s">
        <v>1674</v>
      </c>
      <c r="O12507" s="153" t="s">
        <v>1031</v>
      </c>
    </row>
    <row r="12508" spans="11:15">
      <c r="K12508" s="153" t="s">
        <v>1674</v>
      </c>
      <c r="O12508" s="153" t="s">
        <v>1033</v>
      </c>
    </row>
    <row r="12509" spans="11:15">
      <c r="K12509" s="153" t="s">
        <v>1674</v>
      </c>
      <c r="O12509" s="153" t="s">
        <v>1035</v>
      </c>
    </row>
    <row r="12510" spans="11:15">
      <c r="K12510" s="153" t="s">
        <v>1674</v>
      </c>
      <c r="O12510" s="153" t="s">
        <v>1038</v>
      </c>
    </row>
    <row r="12511" spans="11:15">
      <c r="K12511" s="153" t="s">
        <v>1674</v>
      </c>
      <c r="O12511" s="153" t="s">
        <v>1040</v>
      </c>
    </row>
    <row r="12512" spans="11:15">
      <c r="K12512" s="153" t="s">
        <v>1674</v>
      </c>
      <c r="O12512" s="153" t="s">
        <v>1042</v>
      </c>
    </row>
    <row r="12513" spans="11:15">
      <c r="K12513" s="153" t="s">
        <v>1674</v>
      </c>
      <c r="O12513" s="153" t="s">
        <v>1044</v>
      </c>
    </row>
    <row r="12514" spans="11:15">
      <c r="K12514" s="153" t="s">
        <v>1674</v>
      </c>
      <c r="O12514" s="153" t="s">
        <v>1048</v>
      </c>
    </row>
    <row r="12515" spans="11:15">
      <c r="K12515" s="153" t="s">
        <v>1674</v>
      </c>
      <c r="O12515" s="153" t="s">
        <v>1052</v>
      </c>
    </row>
    <row r="12516" spans="11:15">
      <c r="K12516" s="153" t="s">
        <v>1674</v>
      </c>
      <c r="O12516" s="153" t="s">
        <v>1056</v>
      </c>
    </row>
    <row r="12517" spans="11:15">
      <c r="K12517" s="153" t="s">
        <v>1674</v>
      </c>
      <c r="O12517" s="153" t="s">
        <v>1060</v>
      </c>
    </row>
    <row r="12518" spans="11:15">
      <c r="K12518" s="153" t="s">
        <v>1674</v>
      </c>
      <c r="O12518" s="153" t="s">
        <v>1064</v>
      </c>
    </row>
    <row r="12519" spans="11:15">
      <c r="K12519" s="153" t="s">
        <v>1674</v>
      </c>
      <c r="O12519" s="153" t="s">
        <v>1067</v>
      </c>
    </row>
    <row r="12520" spans="11:15">
      <c r="K12520" s="153" t="s">
        <v>1674</v>
      </c>
      <c r="O12520" s="153" t="s">
        <v>1071</v>
      </c>
    </row>
    <row r="12521" spans="11:15">
      <c r="K12521" s="153" t="s">
        <v>1674</v>
      </c>
      <c r="O12521" s="153" t="s">
        <v>1075</v>
      </c>
    </row>
    <row r="12522" spans="11:15">
      <c r="K12522" s="153" t="s">
        <v>1674</v>
      </c>
      <c r="O12522" s="153" t="s">
        <v>1078</v>
      </c>
    </row>
    <row r="12523" spans="11:15">
      <c r="K12523" s="153" t="s">
        <v>1674</v>
      </c>
      <c r="O12523" s="153" t="s">
        <v>1082</v>
      </c>
    </row>
    <row r="12524" spans="11:15">
      <c r="K12524" s="153" t="s">
        <v>1674</v>
      </c>
      <c r="O12524" s="153" t="s">
        <v>1086</v>
      </c>
    </row>
    <row r="12525" spans="11:15">
      <c r="K12525" s="153" t="s">
        <v>1674</v>
      </c>
      <c r="O12525" s="153" t="s">
        <v>1821</v>
      </c>
    </row>
    <row r="12526" spans="11:15">
      <c r="K12526" s="153" t="s">
        <v>1674</v>
      </c>
      <c r="O12526" s="153" t="s">
        <v>1822</v>
      </c>
    </row>
    <row r="12527" spans="11:15">
      <c r="K12527" s="153" t="s">
        <v>1674</v>
      </c>
      <c r="O12527" s="153" t="s">
        <v>1823</v>
      </c>
    </row>
    <row r="12528" spans="11:15">
      <c r="K12528" s="153" t="s">
        <v>1674</v>
      </c>
      <c r="O12528" s="153" t="s">
        <v>1824</v>
      </c>
    </row>
    <row r="12529" spans="11:15">
      <c r="K12529" s="153" t="s">
        <v>1674</v>
      </c>
      <c r="O12529" s="153" t="s">
        <v>1825</v>
      </c>
    </row>
    <row r="12530" spans="11:15">
      <c r="K12530" s="153" t="s">
        <v>1674</v>
      </c>
      <c r="O12530" s="153" t="s">
        <v>1826</v>
      </c>
    </row>
    <row r="12531" spans="11:15">
      <c r="K12531" s="153" t="s">
        <v>1674</v>
      </c>
      <c r="O12531" s="153" t="s">
        <v>1827</v>
      </c>
    </row>
    <row r="12532" spans="11:15">
      <c r="K12532" s="153" t="s">
        <v>1674</v>
      </c>
      <c r="O12532" s="153" t="s">
        <v>1828</v>
      </c>
    </row>
    <row r="12533" spans="11:15">
      <c r="K12533" s="153" t="s">
        <v>1674</v>
      </c>
      <c r="O12533" s="153" t="s">
        <v>1829</v>
      </c>
    </row>
    <row r="12534" spans="11:15">
      <c r="K12534" s="153" t="s">
        <v>1674</v>
      </c>
      <c r="O12534" s="153" t="s">
        <v>1830</v>
      </c>
    </row>
    <row r="12535" spans="11:15">
      <c r="K12535" s="153" t="s">
        <v>1674</v>
      </c>
      <c r="O12535" s="153" t="s">
        <v>1831</v>
      </c>
    </row>
    <row r="12536" spans="11:15">
      <c r="K12536" s="153" t="s">
        <v>1674</v>
      </c>
      <c r="O12536" s="153" t="s">
        <v>1832</v>
      </c>
    </row>
    <row r="12537" spans="11:15">
      <c r="K12537" s="153" t="s">
        <v>1674</v>
      </c>
      <c r="O12537" s="153" t="s">
        <v>1833</v>
      </c>
    </row>
    <row r="12538" spans="11:15">
      <c r="K12538" s="153" t="s">
        <v>1674</v>
      </c>
      <c r="O12538" s="153" t="s">
        <v>1834</v>
      </c>
    </row>
    <row r="12539" spans="11:15">
      <c r="K12539" s="153" t="s">
        <v>1674</v>
      </c>
      <c r="O12539" s="153" t="s">
        <v>1835</v>
      </c>
    </row>
    <row r="12540" spans="11:15">
      <c r="K12540" s="153" t="s">
        <v>1674</v>
      </c>
      <c r="O12540" s="153" t="s">
        <v>1836</v>
      </c>
    </row>
    <row r="12541" spans="11:15">
      <c r="K12541" s="153" t="s">
        <v>1674</v>
      </c>
      <c r="O12541" s="153" t="s">
        <v>1837</v>
      </c>
    </row>
    <row r="12542" spans="11:15">
      <c r="K12542" s="153" t="s">
        <v>1674</v>
      </c>
      <c r="O12542" s="153" t="s">
        <v>1838</v>
      </c>
    </row>
    <row r="12543" spans="11:15">
      <c r="K12543" s="153" t="s">
        <v>1674</v>
      </c>
      <c r="O12543" s="153" t="s">
        <v>1839</v>
      </c>
    </row>
    <row r="12544" spans="11:15">
      <c r="K12544" s="153" t="s">
        <v>1674</v>
      </c>
      <c r="O12544" s="153" t="s">
        <v>1840</v>
      </c>
    </row>
    <row r="12545" spans="11:15">
      <c r="K12545" s="153" t="s">
        <v>1674</v>
      </c>
      <c r="O12545" s="153" t="s">
        <v>1841</v>
      </c>
    </row>
    <row r="12546" spans="11:15">
      <c r="K12546" s="153" t="s">
        <v>1674</v>
      </c>
      <c r="O12546" s="153" t="s">
        <v>1842</v>
      </c>
    </row>
    <row r="12547" spans="11:15">
      <c r="K12547" s="153" t="s">
        <v>1674</v>
      </c>
      <c r="O12547" s="153" t="s">
        <v>1843</v>
      </c>
    </row>
    <row r="12548" spans="11:15">
      <c r="K12548" s="153" t="s">
        <v>1674</v>
      </c>
      <c r="O12548" s="153" t="s">
        <v>1844</v>
      </c>
    </row>
    <row r="12549" spans="11:15">
      <c r="K12549" s="153" t="s">
        <v>1674</v>
      </c>
      <c r="O12549" s="153" t="s">
        <v>1845</v>
      </c>
    </row>
    <row r="12550" spans="11:15">
      <c r="K12550" s="153" t="s">
        <v>1674</v>
      </c>
      <c r="O12550" s="153" t="s">
        <v>1846</v>
      </c>
    </row>
    <row r="12551" spans="11:15">
      <c r="K12551" s="153" t="s">
        <v>1674</v>
      </c>
      <c r="O12551" s="153" t="s">
        <v>1847</v>
      </c>
    </row>
    <row r="12552" spans="11:15">
      <c r="K12552" s="153" t="s">
        <v>1674</v>
      </c>
      <c r="O12552" s="153" t="s">
        <v>1848</v>
      </c>
    </row>
    <row r="12553" spans="11:15">
      <c r="K12553" s="153" t="s">
        <v>1674</v>
      </c>
      <c r="O12553" s="153" t="s">
        <v>1849</v>
      </c>
    </row>
    <row r="12554" spans="11:15">
      <c r="K12554" s="153" t="s">
        <v>1674</v>
      </c>
      <c r="O12554" s="153" t="s">
        <v>1850</v>
      </c>
    </row>
    <row r="12555" spans="11:15">
      <c r="K12555" s="153" t="s">
        <v>1674</v>
      </c>
      <c r="O12555" s="153" t="s">
        <v>1851</v>
      </c>
    </row>
    <row r="12556" spans="11:15">
      <c r="K12556" s="153" t="s">
        <v>1674</v>
      </c>
      <c r="O12556" s="153" t="s">
        <v>1852</v>
      </c>
    </row>
    <row r="12557" spans="11:15">
      <c r="K12557" s="153" t="s">
        <v>1674</v>
      </c>
      <c r="O12557" s="153" t="s">
        <v>1853</v>
      </c>
    </row>
    <row r="12558" spans="11:15">
      <c r="K12558" s="153" t="s">
        <v>1674</v>
      </c>
      <c r="O12558" s="153" t="s">
        <v>1854</v>
      </c>
    </row>
    <row r="12559" spans="11:15">
      <c r="K12559" s="153" t="s">
        <v>1674</v>
      </c>
      <c r="O12559" s="153" t="s">
        <v>1855</v>
      </c>
    </row>
    <row r="12560" spans="11:15">
      <c r="K12560" s="153" t="s">
        <v>1674</v>
      </c>
      <c r="O12560" s="153" t="s">
        <v>1856</v>
      </c>
    </row>
    <row r="12561" spans="11:15">
      <c r="K12561" s="153" t="s">
        <v>1674</v>
      </c>
      <c r="O12561" s="153" t="s">
        <v>1857</v>
      </c>
    </row>
    <row r="12562" spans="11:15">
      <c r="K12562" s="153" t="s">
        <v>1674</v>
      </c>
      <c r="O12562" s="153" t="s">
        <v>1858</v>
      </c>
    </row>
    <row r="12563" spans="11:15">
      <c r="K12563" s="153" t="s">
        <v>1674</v>
      </c>
      <c r="O12563" s="153" t="s">
        <v>1201</v>
      </c>
    </row>
    <row r="12564" spans="11:15">
      <c r="K12564" s="153" t="s">
        <v>1674</v>
      </c>
      <c r="O12564" s="153" t="s">
        <v>1204</v>
      </c>
    </row>
    <row r="12565" spans="11:15">
      <c r="K12565" s="153" t="s">
        <v>1674</v>
      </c>
      <c r="O12565" s="153" t="s">
        <v>1859</v>
      </c>
    </row>
    <row r="12566" spans="11:15">
      <c r="K12566" s="153" t="s">
        <v>1674</v>
      </c>
      <c r="O12566" s="153" t="s">
        <v>1860</v>
      </c>
    </row>
    <row r="12567" spans="11:15">
      <c r="K12567" s="153" t="s">
        <v>1674</v>
      </c>
      <c r="O12567" s="153" t="s">
        <v>1210</v>
      </c>
    </row>
    <row r="12568" spans="11:15">
      <c r="K12568" s="153" t="s">
        <v>1674</v>
      </c>
      <c r="O12568" s="153" t="s">
        <v>1213</v>
      </c>
    </row>
    <row r="12569" spans="11:15">
      <c r="K12569" s="153" t="s">
        <v>1674</v>
      </c>
      <c r="O12569" s="153" t="s">
        <v>1861</v>
      </c>
    </row>
    <row r="12570" spans="11:15">
      <c r="K12570" s="153" t="s">
        <v>1674</v>
      </c>
      <c r="O12570" s="153" t="s">
        <v>1862</v>
      </c>
    </row>
    <row r="12571" spans="11:15">
      <c r="K12571" s="153" t="s">
        <v>1674</v>
      </c>
      <c r="O12571" s="153" t="s">
        <v>1863</v>
      </c>
    </row>
    <row r="12572" spans="11:15">
      <c r="K12572" s="153" t="s">
        <v>1674</v>
      </c>
      <c r="O12572" s="153" t="s">
        <v>1864</v>
      </c>
    </row>
    <row r="12573" spans="11:15">
      <c r="K12573" s="153" t="s">
        <v>1674</v>
      </c>
      <c r="O12573" s="153" t="s">
        <v>1865</v>
      </c>
    </row>
    <row r="12574" spans="11:15">
      <c r="K12574" s="153" t="s">
        <v>1674</v>
      </c>
      <c r="O12574" s="153" t="s">
        <v>1866</v>
      </c>
    </row>
    <row r="12575" spans="11:15">
      <c r="K12575" s="153" t="s">
        <v>1674</v>
      </c>
      <c r="O12575" s="153" t="s">
        <v>1231</v>
      </c>
    </row>
    <row r="12576" spans="11:15">
      <c r="K12576" s="153" t="s">
        <v>1674</v>
      </c>
      <c r="O12576" s="153" t="s">
        <v>1867</v>
      </c>
    </row>
    <row r="12577" spans="11:15">
      <c r="K12577" s="153" t="s">
        <v>1674</v>
      </c>
      <c r="O12577" s="153" t="s">
        <v>1868</v>
      </c>
    </row>
    <row r="12578" spans="11:15">
      <c r="K12578" s="153" t="s">
        <v>1674</v>
      </c>
      <c r="O12578" s="153" t="s">
        <v>1869</v>
      </c>
    </row>
    <row r="12579" spans="11:15">
      <c r="K12579" s="153" t="s">
        <v>1674</v>
      </c>
      <c r="O12579" s="153" t="s">
        <v>1870</v>
      </c>
    </row>
    <row r="12580" spans="11:15">
      <c r="K12580" s="153" t="s">
        <v>1674</v>
      </c>
      <c r="O12580" s="153" t="s">
        <v>1871</v>
      </c>
    </row>
    <row r="12581" spans="11:15">
      <c r="K12581" s="153" t="s">
        <v>1674</v>
      </c>
      <c r="O12581" s="153" t="s">
        <v>1249</v>
      </c>
    </row>
    <row r="12582" spans="11:15">
      <c r="K12582" s="153" t="s">
        <v>1674</v>
      </c>
      <c r="O12582" s="153" t="s">
        <v>1251</v>
      </c>
    </row>
    <row r="12583" spans="11:15">
      <c r="K12583" s="153" t="s">
        <v>1674</v>
      </c>
      <c r="O12583" s="153" t="s">
        <v>1253</v>
      </c>
    </row>
    <row r="12584" spans="11:15">
      <c r="K12584" s="153" t="s">
        <v>1674</v>
      </c>
      <c r="O12584" s="153" t="s">
        <v>1872</v>
      </c>
    </row>
    <row r="12585" spans="11:15">
      <c r="K12585" s="153" t="s">
        <v>1674</v>
      </c>
      <c r="O12585" s="153" t="s">
        <v>1257</v>
      </c>
    </row>
    <row r="12586" spans="11:15">
      <c r="K12586" s="153" t="s">
        <v>1674</v>
      </c>
      <c r="O12586" s="153" t="s">
        <v>1261</v>
      </c>
    </row>
    <row r="12587" spans="11:15">
      <c r="K12587" s="153" t="s">
        <v>1674</v>
      </c>
      <c r="O12587" s="153" t="s">
        <v>1873</v>
      </c>
    </row>
    <row r="12588" spans="11:15">
      <c r="K12588" s="153" t="s">
        <v>1674</v>
      </c>
      <c r="O12588" s="153" t="s">
        <v>1874</v>
      </c>
    </row>
    <row r="12589" spans="11:15">
      <c r="K12589" s="153" t="s">
        <v>1674</v>
      </c>
      <c r="O12589" s="153" t="s">
        <v>1875</v>
      </c>
    </row>
    <row r="12590" spans="11:15">
      <c r="K12590" s="153" t="s">
        <v>1674</v>
      </c>
      <c r="O12590" s="153" t="s">
        <v>1876</v>
      </c>
    </row>
    <row r="12591" spans="11:15">
      <c r="K12591" s="153" t="s">
        <v>1674</v>
      </c>
      <c r="O12591" s="153" t="s">
        <v>1877</v>
      </c>
    </row>
    <row r="12592" spans="11:15">
      <c r="K12592" s="153" t="s">
        <v>1674</v>
      </c>
      <c r="O12592" s="153" t="s">
        <v>1878</v>
      </c>
    </row>
    <row r="12593" spans="11:15">
      <c r="K12593" s="153" t="s">
        <v>1674</v>
      </c>
      <c r="O12593" s="153" t="s">
        <v>1285</v>
      </c>
    </row>
    <row r="12594" spans="11:15">
      <c r="K12594" s="153" t="s">
        <v>1674</v>
      </c>
      <c r="O12594" s="153" t="s">
        <v>1879</v>
      </c>
    </row>
    <row r="12595" spans="11:15">
      <c r="K12595" s="153" t="s">
        <v>1674</v>
      </c>
      <c r="O12595" s="153" t="s">
        <v>1880</v>
      </c>
    </row>
    <row r="12596" spans="11:15">
      <c r="K12596" s="153" t="s">
        <v>1674</v>
      </c>
      <c r="O12596" s="153" t="s">
        <v>1881</v>
      </c>
    </row>
    <row r="12597" spans="11:15">
      <c r="K12597" s="153" t="s">
        <v>1674</v>
      </c>
      <c r="O12597" s="153" t="s">
        <v>1882</v>
      </c>
    </row>
    <row r="12598" spans="11:15">
      <c r="K12598" s="153" t="s">
        <v>1674</v>
      </c>
      <c r="O12598" s="153" t="s">
        <v>1883</v>
      </c>
    </row>
    <row r="12599" spans="11:15">
      <c r="K12599" s="153" t="s">
        <v>1674</v>
      </c>
      <c r="O12599" s="153" t="s">
        <v>1304</v>
      </c>
    </row>
    <row r="12600" spans="11:15">
      <c r="K12600" s="153" t="s">
        <v>1674</v>
      </c>
      <c r="O12600" s="153" t="s">
        <v>1307</v>
      </c>
    </row>
    <row r="12601" spans="11:15">
      <c r="K12601" s="153" t="s">
        <v>1674</v>
      </c>
      <c r="O12601" s="153" t="s">
        <v>1884</v>
      </c>
    </row>
    <row r="12602" spans="11:15">
      <c r="K12602" s="153" t="s">
        <v>1674</v>
      </c>
      <c r="O12602" s="153" t="s">
        <v>1885</v>
      </c>
    </row>
    <row r="12603" spans="11:15">
      <c r="K12603" s="153" t="s">
        <v>1674</v>
      </c>
      <c r="O12603" s="153" t="s">
        <v>1319</v>
      </c>
    </row>
    <row r="12604" spans="11:15">
      <c r="K12604" s="153" t="s">
        <v>1674</v>
      </c>
      <c r="O12604" s="153" t="s">
        <v>1322</v>
      </c>
    </row>
    <row r="12605" spans="11:15">
      <c r="K12605" s="153" t="s">
        <v>1674</v>
      </c>
      <c r="O12605" s="153" t="s">
        <v>1886</v>
      </c>
    </row>
    <row r="12606" spans="11:15">
      <c r="K12606" s="153" t="s">
        <v>1674</v>
      </c>
      <c r="O12606" s="153" t="s">
        <v>1887</v>
      </c>
    </row>
    <row r="12607" spans="11:15">
      <c r="K12607" s="153" t="s">
        <v>1674</v>
      </c>
      <c r="O12607" s="153" t="s">
        <v>1888</v>
      </c>
    </row>
    <row r="12608" spans="11:15">
      <c r="K12608" s="153" t="s">
        <v>1674</v>
      </c>
      <c r="O12608" s="153" t="s">
        <v>1889</v>
      </c>
    </row>
    <row r="12609" spans="11:15">
      <c r="K12609" s="153" t="s">
        <v>1674</v>
      </c>
      <c r="O12609" s="153" t="s">
        <v>1890</v>
      </c>
    </row>
    <row r="12610" spans="11:15">
      <c r="K12610" s="153" t="s">
        <v>1674</v>
      </c>
      <c r="O12610" s="153" t="s">
        <v>1891</v>
      </c>
    </row>
    <row r="12611" spans="11:15">
      <c r="K12611" s="153" t="s">
        <v>1674</v>
      </c>
      <c r="O12611" s="153" t="s">
        <v>1344</v>
      </c>
    </row>
    <row r="12612" spans="11:15">
      <c r="K12612" s="153" t="s">
        <v>1674</v>
      </c>
      <c r="O12612" s="153" t="s">
        <v>1892</v>
      </c>
    </row>
    <row r="12613" spans="11:15">
      <c r="K12613" s="153" t="s">
        <v>1674</v>
      </c>
      <c r="O12613" s="153" t="s">
        <v>1893</v>
      </c>
    </row>
    <row r="12614" spans="11:15">
      <c r="K12614" s="153" t="s">
        <v>1674</v>
      </c>
      <c r="O12614" s="153" t="s">
        <v>1894</v>
      </c>
    </row>
    <row r="12615" spans="11:15">
      <c r="K12615" s="153" t="s">
        <v>1674</v>
      </c>
      <c r="O12615" s="153" t="s">
        <v>1895</v>
      </c>
    </row>
    <row r="12616" spans="11:15">
      <c r="K12616" s="153" t="s">
        <v>1674</v>
      </c>
      <c r="O12616" s="153" t="s">
        <v>1896</v>
      </c>
    </row>
    <row r="12617" spans="11:15">
      <c r="K12617" s="153" t="s">
        <v>1674</v>
      </c>
      <c r="O12617" s="153" t="s">
        <v>1352</v>
      </c>
    </row>
    <row r="12618" spans="11:15">
      <c r="K12618" s="153" t="s">
        <v>1674</v>
      </c>
      <c r="O12618" s="153" t="s">
        <v>1354</v>
      </c>
    </row>
    <row r="12619" spans="11:15">
      <c r="K12619" s="153" t="s">
        <v>1674</v>
      </c>
      <c r="O12619" s="153" t="s">
        <v>1897</v>
      </c>
    </row>
    <row r="12620" spans="11:15">
      <c r="K12620" s="153" t="s">
        <v>1674</v>
      </c>
      <c r="O12620" s="153" t="s">
        <v>1898</v>
      </c>
    </row>
    <row r="12621" spans="11:15">
      <c r="K12621" s="153" t="s">
        <v>1674</v>
      </c>
      <c r="O12621" s="153" t="s">
        <v>1358</v>
      </c>
    </row>
    <row r="12622" spans="11:15">
      <c r="K12622" s="153" t="s">
        <v>1674</v>
      </c>
      <c r="O12622" s="153" t="s">
        <v>1360</v>
      </c>
    </row>
    <row r="12623" spans="11:15">
      <c r="K12623" s="153" t="s">
        <v>1674</v>
      </c>
      <c r="O12623" s="153" t="s">
        <v>1899</v>
      </c>
    </row>
    <row r="12624" spans="11:15">
      <c r="K12624" s="153" t="s">
        <v>1674</v>
      </c>
      <c r="O12624" s="153" t="s">
        <v>1900</v>
      </c>
    </row>
    <row r="12625" spans="11:15">
      <c r="K12625" s="153" t="s">
        <v>1674</v>
      </c>
      <c r="O12625" s="153" t="s">
        <v>1901</v>
      </c>
    </row>
    <row r="12626" spans="11:15">
      <c r="K12626" s="153" t="s">
        <v>1674</v>
      </c>
      <c r="O12626" s="153" t="s">
        <v>1902</v>
      </c>
    </row>
    <row r="12627" spans="11:15">
      <c r="K12627" s="153" t="s">
        <v>1674</v>
      </c>
      <c r="O12627" s="153" t="s">
        <v>1903</v>
      </c>
    </row>
    <row r="12628" spans="11:15">
      <c r="K12628" s="153" t="s">
        <v>1674</v>
      </c>
      <c r="O12628" s="153" t="s">
        <v>1904</v>
      </c>
    </row>
    <row r="12629" spans="11:15">
      <c r="K12629" s="153" t="s">
        <v>1674</v>
      </c>
      <c r="O12629" s="153" t="s">
        <v>1374</v>
      </c>
    </row>
    <row r="12630" spans="11:15">
      <c r="K12630" s="153" t="s">
        <v>1674</v>
      </c>
      <c r="O12630" s="153" t="s">
        <v>1905</v>
      </c>
    </row>
    <row r="12631" spans="11:15">
      <c r="K12631" s="153" t="s">
        <v>1674</v>
      </c>
      <c r="O12631" s="153" t="s">
        <v>1906</v>
      </c>
    </row>
    <row r="12632" spans="11:15">
      <c r="K12632" s="153" t="s">
        <v>1674</v>
      </c>
      <c r="O12632" s="153" t="s">
        <v>1907</v>
      </c>
    </row>
    <row r="12633" spans="11:15">
      <c r="K12633" s="153" t="s">
        <v>1674</v>
      </c>
      <c r="O12633" s="153" t="s">
        <v>1908</v>
      </c>
    </row>
    <row r="12634" spans="11:15">
      <c r="K12634" s="153" t="s">
        <v>1674</v>
      </c>
      <c r="O12634" s="153" t="s">
        <v>1909</v>
      </c>
    </row>
    <row r="12635" spans="11:15">
      <c r="K12635" s="153" t="s">
        <v>1674</v>
      </c>
      <c r="O12635" s="153" t="s">
        <v>1393</v>
      </c>
    </row>
    <row r="12636" spans="11:15">
      <c r="K12636" s="153" t="s">
        <v>1674</v>
      </c>
      <c r="O12636" s="153" t="s">
        <v>1397</v>
      </c>
    </row>
    <row r="12637" spans="11:15">
      <c r="K12637" s="153" t="s">
        <v>1674</v>
      </c>
      <c r="O12637" s="153" t="s">
        <v>1910</v>
      </c>
    </row>
    <row r="12638" spans="11:15">
      <c r="K12638" s="153" t="s">
        <v>1674</v>
      </c>
      <c r="O12638" s="153" t="s">
        <v>1911</v>
      </c>
    </row>
    <row r="12639" spans="11:15">
      <c r="K12639" s="153" t="s">
        <v>1674</v>
      </c>
      <c r="O12639" s="153" t="s">
        <v>1407</v>
      </c>
    </row>
    <row r="12640" spans="11:15">
      <c r="K12640" s="153" t="s">
        <v>1674</v>
      </c>
      <c r="O12640" s="153" t="s">
        <v>1409</v>
      </c>
    </row>
    <row r="12641" spans="11:15">
      <c r="K12641" s="153" t="s">
        <v>1674</v>
      </c>
      <c r="O12641" s="153" t="s">
        <v>1912</v>
      </c>
    </row>
    <row r="12642" spans="11:15">
      <c r="K12642" s="153" t="s">
        <v>1674</v>
      </c>
      <c r="O12642" s="153" t="s">
        <v>1913</v>
      </c>
    </row>
    <row r="12643" spans="11:15">
      <c r="K12643" s="153" t="s">
        <v>1674</v>
      </c>
      <c r="O12643" s="153" t="s">
        <v>1914</v>
      </c>
    </row>
    <row r="12644" spans="11:15">
      <c r="K12644" s="153" t="s">
        <v>1674</v>
      </c>
      <c r="O12644" s="153" t="s">
        <v>1915</v>
      </c>
    </row>
    <row r="12645" spans="11:15">
      <c r="K12645" s="153" t="s">
        <v>1674</v>
      </c>
      <c r="O12645" s="153" t="s">
        <v>1916</v>
      </c>
    </row>
    <row r="12646" spans="11:15">
      <c r="K12646" s="153" t="s">
        <v>1674</v>
      </c>
      <c r="O12646" s="153" t="s">
        <v>1917</v>
      </c>
    </row>
    <row r="12647" spans="11:15">
      <c r="K12647" s="153" t="s">
        <v>1674</v>
      </c>
      <c r="O12647" s="153" t="s">
        <v>1430</v>
      </c>
    </row>
    <row r="12648" spans="11:15">
      <c r="K12648" s="153" t="s">
        <v>1674</v>
      </c>
      <c r="O12648" s="153" t="s">
        <v>1918</v>
      </c>
    </row>
    <row r="12649" spans="11:15">
      <c r="K12649" s="153" t="s">
        <v>1674</v>
      </c>
      <c r="O12649" s="153" t="s">
        <v>1919</v>
      </c>
    </row>
    <row r="12650" spans="11:15">
      <c r="K12650" s="153" t="s">
        <v>1674</v>
      </c>
      <c r="O12650" s="153" t="s">
        <v>1920</v>
      </c>
    </row>
    <row r="12651" spans="11:15">
      <c r="K12651" s="153" t="s">
        <v>1674</v>
      </c>
      <c r="O12651" s="153" t="s">
        <v>1921</v>
      </c>
    </row>
    <row r="12652" spans="11:15">
      <c r="K12652" s="153" t="s">
        <v>1674</v>
      </c>
      <c r="O12652" s="153" t="s">
        <v>1922</v>
      </c>
    </row>
    <row r="12653" spans="11:15">
      <c r="K12653" s="153" t="s">
        <v>1674</v>
      </c>
      <c r="O12653" s="153" t="s">
        <v>71</v>
      </c>
    </row>
    <row r="12654" spans="11:15">
      <c r="K12654" s="153" t="s">
        <v>1674</v>
      </c>
      <c r="O12654" s="153" t="s">
        <v>75</v>
      </c>
    </row>
    <row r="12655" spans="11:15">
      <c r="K12655" s="153" t="s">
        <v>1674</v>
      </c>
      <c r="O12655" s="153" t="s">
        <v>1923</v>
      </c>
    </row>
    <row r="12656" spans="11:15">
      <c r="K12656" s="153" t="s">
        <v>1674</v>
      </c>
      <c r="O12656" s="153" t="s">
        <v>1924</v>
      </c>
    </row>
    <row r="12657" spans="11:15">
      <c r="K12657" s="153" t="s">
        <v>1674</v>
      </c>
      <c r="O12657" s="153" t="s">
        <v>84</v>
      </c>
    </row>
    <row r="12658" spans="11:15">
      <c r="K12658" s="153" t="s">
        <v>1674</v>
      </c>
      <c r="O12658" s="153" t="s">
        <v>86</v>
      </c>
    </row>
    <row r="12659" spans="11:15">
      <c r="K12659" s="153" t="s">
        <v>1674</v>
      </c>
      <c r="O12659" s="153" t="s">
        <v>1925</v>
      </c>
    </row>
    <row r="12660" spans="11:15">
      <c r="K12660" s="153" t="s">
        <v>1674</v>
      </c>
      <c r="O12660" s="153" t="s">
        <v>1926</v>
      </c>
    </row>
    <row r="12661" spans="11:15">
      <c r="K12661" s="153" t="s">
        <v>1674</v>
      </c>
      <c r="O12661" s="153" t="s">
        <v>1927</v>
      </c>
    </row>
    <row r="12662" spans="11:15">
      <c r="K12662" s="153" t="s">
        <v>1674</v>
      </c>
      <c r="O12662" s="153" t="s">
        <v>1928</v>
      </c>
    </row>
    <row r="12663" spans="11:15">
      <c r="K12663" s="153" t="s">
        <v>1674</v>
      </c>
      <c r="O12663" s="153" t="s">
        <v>1929</v>
      </c>
    </row>
    <row r="12664" spans="11:15">
      <c r="K12664" s="153" t="s">
        <v>1674</v>
      </c>
      <c r="O12664" s="153" t="s">
        <v>1930</v>
      </c>
    </row>
    <row r="12665" spans="11:15">
      <c r="K12665" s="153" t="s">
        <v>1674</v>
      </c>
      <c r="O12665" s="153" t="s">
        <v>1931</v>
      </c>
    </row>
    <row r="12666" spans="11:15">
      <c r="K12666" s="153" t="s">
        <v>1674</v>
      </c>
      <c r="O12666" s="153" t="s">
        <v>1932</v>
      </c>
    </row>
    <row r="12667" spans="11:15">
      <c r="K12667" s="153" t="s">
        <v>1674</v>
      </c>
      <c r="O12667" s="153" t="s">
        <v>1933</v>
      </c>
    </row>
    <row r="12668" spans="11:15">
      <c r="K12668" s="153" t="s">
        <v>1674</v>
      </c>
      <c r="O12668" s="153" t="s">
        <v>1934</v>
      </c>
    </row>
    <row r="12669" spans="11:15">
      <c r="K12669" s="153" t="s">
        <v>1674</v>
      </c>
      <c r="O12669" s="153" t="s">
        <v>1935</v>
      </c>
    </row>
    <row r="12670" spans="11:15">
      <c r="K12670" s="153" t="s">
        <v>1674</v>
      </c>
      <c r="O12670" s="153" t="s">
        <v>1936</v>
      </c>
    </row>
    <row r="12671" spans="11:15">
      <c r="K12671" s="153" t="s">
        <v>1674</v>
      </c>
      <c r="O12671" s="153" t="s">
        <v>128</v>
      </c>
    </row>
    <row r="12672" spans="11:15">
      <c r="K12672" s="153" t="s">
        <v>1674</v>
      </c>
      <c r="O12672" s="153" t="s">
        <v>132</v>
      </c>
    </row>
    <row r="12673" spans="11:15">
      <c r="K12673" s="153" t="s">
        <v>1674</v>
      </c>
      <c r="O12673" s="153" t="s">
        <v>1937</v>
      </c>
    </row>
    <row r="12674" spans="11:15">
      <c r="K12674" s="153" t="s">
        <v>1674</v>
      </c>
      <c r="O12674" s="153" t="s">
        <v>1938</v>
      </c>
    </row>
    <row r="12675" spans="11:15">
      <c r="K12675" s="153" t="s">
        <v>1674</v>
      </c>
      <c r="O12675" s="153" t="s">
        <v>1939</v>
      </c>
    </row>
    <row r="12676" spans="11:15">
      <c r="K12676" s="153" t="s">
        <v>1674</v>
      </c>
      <c r="O12676" s="153" t="s">
        <v>148</v>
      </c>
    </row>
    <row r="12677" spans="11:15">
      <c r="K12677" s="153" t="s">
        <v>1674</v>
      </c>
      <c r="O12677" s="153" t="s">
        <v>150</v>
      </c>
    </row>
    <row r="12678" spans="11:15">
      <c r="K12678" s="153" t="s">
        <v>1674</v>
      </c>
      <c r="O12678" s="153" t="s">
        <v>154</v>
      </c>
    </row>
    <row r="12679" spans="11:15">
      <c r="K12679" s="153" t="s">
        <v>1674</v>
      </c>
      <c r="O12679" s="153" t="s">
        <v>1940</v>
      </c>
    </row>
    <row r="12680" spans="11:15">
      <c r="K12680" s="153" t="s">
        <v>1674</v>
      </c>
      <c r="O12680" s="153" t="s">
        <v>1941</v>
      </c>
    </row>
    <row r="12681" spans="11:15">
      <c r="K12681" s="153" t="s">
        <v>1674</v>
      </c>
      <c r="O12681" s="153" t="s">
        <v>1942</v>
      </c>
    </row>
    <row r="12682" spans="11:15">
      <c r="K12682" s="153" t="s">
        <v>1674</v>
      </c>
      <c r="O12682" s="153" t="s">
        <v>1943</v>
      </c>
    </row>
    <row r="12683" spans="11:15">
      <c r="K12683" s="153" t="s">
        <v>1674</v>
      </c>
      <c r="O12683" s="153" t="s">
        <v>1944</v>
      </c>
    </row>
    <row r="12684" spans="11:15">
      <c r="K12684" s="153" t="s">
        <v>1674</v>
      </c>
      <c r="O12684" s="153" t="s">
        <v>1945</v>
      </c>
    </row>
    <row r="12685" spans="11:15">
      <c r="K12685" s="153" t="s">
        <v>1674</v>
      </c>
      <c r="O12685" s="153" t="s">
        <v>1946</v>
      </c>
    </row>
    <row r="12686" spans="11:15">
      <c r="K12686" s="153" t="s">
        <v>1674</v>
      </c>
      <c r="O12686" s="153" t="s">
        <v>1947</v>
      </c>
    </row>
    <row r="12687" spans="11:15">
      <c r="K12687" s="153" t="s">
        <v>1674</v>
      </c>
      <c r="O12687" s="153" t="s">
        <v>1948</v>
      </c>
    </row>
    <row r="12688" spans="11:15">
      <c r="K12688" s="153" t="s">
        <v>1674</v>
      </c>
      <c r="O12688" s="153" t="s">
        <v>1949</v>
      </c>
    </row>
    <row r="12689" spans="11:15">
      <c r="K12689" s="153" t="s">
        <v>1674</v>
      </c>
      <c r="O12689" s="153" t="s">
        <v>1950</v>
      </c>
    </row>
    <row r="12690" spans="11:15">
      <c r="K12690" s="153" t="s">
        <v>1674</v>
      </c>
      <c r="O12690" s="153" t="s">
        <v>1951</v>
      </c>
    </row>
    <row r="12691" spans="11:15">
      <c r="K12691" s="153" t="s">
        <v>1674</v>
      </c>
      <c r="O12691" s="153" t="s">
        <v>193</v>
      </c>
    </row>
    <row r="12692" spans="11:15">
      <c r="K12692" s="153" t="s">
        <v>1674</v>
      </c>
      <c r="O12692" s="153" t="s">
        <v>196</v>
      </c>
    </row>
    <row r="12693" spans="11:15">
      <c r="K12693" s="153" t="s">
        <v>1674</v>
      </c>
      <c r="O12693" s="153" t="s">
        <v>1952</v>
      </c>
    </row>
    <row r="12694" spans="11:15">
      <c r="K12694" s="153" t="s">
        <v>1674</v>
      </c>
      <c r="O12694" s="153" t="s">
        <v>1953</v>
      </c>
    </row>
    <row r="12695" spans="11:15">
      <c r="K12695" s="153" t="s">
        <v>1674</v>
      </c>
      <c r="O12695" s="153" t="s">
        <v>1954</v>
      </c>
    </row>
    <row r="12696" spans="11:15">
      <c r="K12696" s="153" t="s">
        <v>1674</v>
      </c>
      <c r="O12696" s="153" t="s">
        <v>207</v>
      </c>
    </row>
    <row r="12697" spans="11:15">
      <c r="K12697" s="153" t="s">
        <v>1674</v>
      </c>
      <c r="O12697" s="153" t="s">
        <v>209</v>
      </c>
    </row>
    <row r="12698" spans="11:15">
      <c r="K12698" s="153" t="s">
        <v>1674</v>
      </c>
      <c r="O12698" s="153" t="s">
        <v>212</v>
      </c>
    </row>
    <row r="12699" spans="11:15">
      <c r="K12699" s="153" t="s">
        <v>1674</v>
      </c>
      <c r="O12699" s="153" t="s">
        <v>1955</v>
      </c>
    </row>
    <row r="12700" spans="11:15">
      <c r="K12700" s="153" t="s">
        <v>1674</v>
      </c>
      <c r="O12700" s="153" t="s">
        <v>1956</v>
      </c>
    </row>
    <row r="12701" spans="11:15">
      <c r="K12701" s="153" t="s">
        <v>1674</v>
      </c>
      <c r="O12701" s="153" t="s">
        <v>1957</v>
      </c>
    </row>
    <row r="12702" spans="11:15">
      <c r="K12702" s="153" t="s">
        <v>1674</v>
      </c>
      <c r="O12702" s="153" t="s">
        <v>1958</v>
      </c>
    </row>
    <row r="12703" spans="11:15">
      <c r="K12703" s="153" t="s">
        <v>1674</v>
      </c>
      <c r="O12703" s="153" t="s">
        <v>1959</v>
      </c>
    </row>
    <row r="12704" spans="11:15">
      <c r="K12704" s="153" t="s">
        <v>1674</v>
      </c>
      <c r="O12704" s="153" t="s">
        <v>1960</v>
      </c>
    </row>
    <row r="12705" spans="11:15">
      <c r="K12705" s="153" t="s">
        <v>1674</v>
      </c>
      <c r="O12705" s="153" t="s">
        <v>1961</v>
      </c>
    </row>
    <row r="12706" spans="11:15">
      <c r="K12706" s="153" t="s">
        <v>1674</v>
      </c>
      <c r="O12706" s="153" t="s">
        <v>1962</v>
      </c>
    </row>
    <row r="12707" spans="11:15">
      <c r="K12707" s="153" t="s">
        <v>1674</v>
      </c>
      <c r="O12707" s="153" t="s">
        <v>1963</v>
      </c>
    </row>
    <row r="12708" spans="11:15">
      <c r="K12708" s="153" t="s">
        <v>1674</v>
      </c>
      <c r="O12708" s="153" t="s">
        <v>1964</v>
      </c>
    </row>
    <row r="12709" spans="11:15">
      <c r="K12709" s="153" t="s">
        <v>1674</v>
      </c>
      <c r="O12709" s="153" t="s">
        <v>1965</v>
      </c>
    </row>
    <row r="12710" spans="11:15">
      <c r="K12710" s="153" t="s">
        <v>1674</v>
      </c>
      <c r="O12710" s="153" t="s">
        <v>1966</v>
      </c>
    </row>
    <row r="12711" spans="11:15">
      <c r="K12711" s="153" t="s">
        <v>1674</v>
      </c>
      <c r="O12711" s="153" t="s">
        <v>254</v>
      </c>
    </row>
    <row r="12712" spans="11:15">
      <c r="K12712" s="153" t="s">
        <v>1674</v>
      </c>
      <c r="O12712" s="153" t="s">
        <v>258</v>
      </c>
    </row>
    <row r="12713" spans="11:15">
      <c r="K12713" s="153" t="s">
        <v>1674</v>
      </c>
      <c r="O12713" s="153" t="s">
        <v>1967</v>
      </c>
    </row>
    <row r="12714" spans="11:15">
      <c r="K12714" s="153" t="s">
        <v>1674</v>
      </c>
      <c r="O12714" s="153" t="s">
        <v>1968</v>
      </c>
    </row>
    <row r="12715" spans="11:15">
      <c r="K12715" s="153" t="s">
        <v>1674</v>
      </c>
      <c r="O12715" s="153" t="s">
        <v>1969</v>
      </c>
    </row>
    <row r="12716" spans="11:15">
      <c r="K12716" s="153" t="s">
        <v>1674</v>
      </c>
      <c r="O12716" s="153" t="s">
        <v>273</v>
      </c>
    </row>
    <row r="12717" spans="11:15">
      <c r="K12717" s="153" t="s">
        <v>1674</v>
      </c>
      <c r="O12717" s="153" t="s">
        <v>276</v>
      </c>
    </row>
    <row r="12718" spans="11:15">
      <c r="K12718" s="153" t="s">
        <v>1674</v>
      </c>
      <c r="O12718" s="153" t="s">
        <v>280</v>
      </c>
    </row>
    <row r="12719" spans="11:15">
      <c r="K12719" s="153" t="s">
        <v>1674</v>
      </c>
      <c r="O12719" s="153" t="s">
        <v>1970</v>
      </c>
    </row>
    <row r="12720" spans="11:15">
      <c r="K12720" s="153" t="s">
        <v>1674</v>
      </c>
      <c r="O12720" s="153" t="s">
        <v>1971</v>
      </c>
    </row>
    <row r="12721" spans="11:15">
      <c r="K12721" s="153" t="s">
        <v>1674</v>
      </c>
      <c r="O12721" s="153" t="s">
        <v>1972</v>
      </c>
    </row>
    <row r="12722" spans="11:15">
      <c r="K12722" s="153" t="s">
        <v>1674</v>
      </c>
      <c r="O12722" s="153" t="s">
        <v>1973</v>
      </c>
    </row>
    <row r="12723" spans="11:15">
      <c r="K12723" s="153" t="s">
        <v>1674</v>
      </c>
      <c r="O12723" s="153" t="s">
        <v>1974</v>
      </c>
    </row>
    <row r="12724" spans="11:15">
      <c r="K12724" s="153" t="s">
        <v>1674</v>
      </c>
      <c r="O12724" s="153" t="s">
        <v>1975</v>
      </c>
    </row>
    <row r="12725" spans="11:15">
      <c r="K12725" s="153" t="s">
        <v>1674</v>
      </c>
      <c r="O12725" s="153" t="s">
        <v>1976</v>
      </c>
    </row>
    <row r="12726" spans="11:15">
      <c r="K12726" s="153" t="s">
        <v>1674</v>
      </c>
      <c r="O12726" s="153" t="s">
        <v>1977</v>
      </c>
    </row>
    <row r="12727" spans="11:15">
      <c r="K12727" s="153" t="s">
        <v>1674</v>
      </c>
      <c r="O12727" s="153" t="s">
        <v>1978</v>
      </c>
    </row>
    <row r="12728" spans="11:15">
      <c r="K12728" s="153" t="s">
        <v>1674</v>
      </c>
      <c r="O12728" s="153" t="s">
        <v>1979</v>
      </c>
    </row>
    <row r="12729" spans="11:15">
      <c r="K12729" s="153" t="s">
        <v>1674</v>
      </c>
      <c r="O12729" s="153" t="s">
        <v>1980</v>
      </c>
    </row>
    <row r="12730" spans="11:15">
      <c r="K12730" s="153" t="s">
        <v>1674</v>
      </c>
      <c r="O12730" s="153" t="s">
        <v>1981</v>
      </c>
    </row>
    <row r="12731" spans="11:15">
      <c r="K12731" s="153" t="s">
        <v>1674</v>
      </c>
      <c r="O12731" s="153" t="s">
        <v>1982</v>
      </c>
    </row>
    <row r="12732" spans="11:15">
      <c r="K12732" s="153" t="s">
        <v>1674</v>
      </c>
      <c r="O12732" s="153" t="s">
        <v>1983</v>
      </c>
    </row>
    <row r="12733" spans="11:15">
      <c r="K12733" s="153" t="s">
        <v>1674</v>
      </c>
      <c r="O12733" s="153" t="s">
        <v>333</v>
      </c>
    </row>
    <row r="12734" spans="11:15">
      <c r="K12734" s="153" t="s">
        <v>1674</v>
      </c>
      <c r="O12734" s="153" t="s">
        <v>337</v>
      </c>
    </row>
    <row r="12735" spans="11:15">
      <c r="K12735" s="153" t="s">
        <v>1674</v>
      </c>
      <c r="O12735" s="153" t="s">
        <v>1984</v>
      </c>
    </row>
    <row r="12736" spans="11:15">
      <c r="K12736" s="153" t="s">
        <v>1674</v>
      </c>
      <c r="O12736" s="153" t="s">
        <v>1985</v>
      </c>
    </row>
    <row r="12737" spans="11:15">
      <c r="K12737" s="153" t="s">
        <v>1674</v>
      </c>
      <c r="O12737" s="153" t="s">
        <v>1986</v>
      </c>
    </row>
    <row r="12738" spans="11:15">
      <c r="K12738" s="153" t="s">
        <v>1674</v>
      </c>
      <c r="O12738" s="153" t="s">
        <v>351</v>
      </c>
    </row>
    <row r="12739" spans="11:15">
      <c r="K12739" s="153" t="s">
        <v>1674</v>
      </c>
      <c r="O12739" s="153" t="s">
        <v>354</v>
      </c>
    </row>
    <row r="12740" spans="11:15">
      <c r="K12740" s="153" t="s">
        <v>1674</v>
      </c>
      <c r="O12740" s="153" t="s">
        <v>358</v>
      </c>
    </row>
    <row r="12741" spans="11:15">
      <c r="K12741" s="153" t="s">
        <v>1674</v>
      </c>
      <c r="O12741" s="153" t="s">
        <v>1987</v>
      </c>
    </row>
    <row r="12742" spans="11:15">
      <c r="K12742" s="153" t="s">
        <v>1674</v>
      </c>
      <c r="O12742" s="153" t="s">
        <v>1988</v>
      </c>
    </row>
    <row r="12743" spans="11:15">
      <c r="K12743" s="153" t="s">
        <v>1674</v>
      </c>
      <c r="O12743" s="153" t="s">
        <v>1989</v>
      </c>
    </row>
    <row r="12744" spans="11:15">
      <c r="K12744" s="153" t="s">
        <v>1674</v>
      </c>
      <c r="O12744" s="153" t="s">
        <v>1990</v>
      </c>
    </row>
    <row r="12745" spans="11:15">
      <c r="K12745" s="153" t="s">
        <v>1674</v>
      </c>
      <c r="O12745" s="153" t="s">
        <v>375</v>
      </c>
    </row>
    <row r="12746" spans="11:15">
      <c r="K12746" s="153" t="s">
        <v>1674</v>
      </c>
      <c r="O12746" s="153" t="s">
        <v>378</v>
      </c>
    </row>
    <row r="12747" spans="11:15">
      <c r="K12747" s="153" t="s">
        <v>1674</v>
      </c>
      <c r="O12747" s="153" t="s">
        <v>381</v>
      </c>
    </row>
    <row r="12748" spans="11:15">
      <c r="K12748" s="153" t="s">
        <v>1674</v>
      </c>
      <c r="O12748" s="153" t="s">
        <v>384</v>
      </c>
    </row>
    <row r="12749" spans="11:15">
      <c r="K12749" s="153" t="s">
        <v>1674</v>
      </c>
      <c r="O12749" s="153" t="s">
        <v>385</v>
      </c>
    </row>
    <row r="12750" spans="11:15">
      <c r="K12750" s="153" t="s">
        <v>1674</v>
      </c>
      <c r="O12750" s="153" t="s">
        <v>388</v>
      </c>
    </row>
    <row r="12751" spans="11:15">
      <c r="K12751" s="153" t="s">
        <v>1674</v>
      </c>
      <c r="O12751" s="153" t="s">
        <v>391</v>
      </c>
    </row>
    <row r="12752" spans="11:15">
      <c r="K12752" s="153" t="s">
        <v>1674</v>
      </c>
      <c r="O12752" s="153" t="s">
        <v>394</v>
      </c>
    </row>
    <row r="12753" spans="11:15">
      <c r="K12753" s="153" t="s">
        <v>1674</v>
      </c>
      <c r="O12753" s="153" t="s">
        <v>397</v>
      </c>
    </row>
    <row r="12754" spans="11:15">
      <c r="K12754" s="153" t="s">
        <v>1674</v>
      </c>
      <c r="O12754" s="153" t="s">
        <v>400</v>
      </c>
    </row>
    <row r="12755" spans="11:15">
      <c r="K12755" s="153" t="s">
        <v>1674</v>
      </c>
      <c r="O12755" s="153" t="s">
        <v>403</v>
      </c>
    </row>
    <row r="12756" spans="11:15">
      <c r="K12756" s="153" t="s">
        <v>1674</v>
      </c>
      <c r="O12756" s="153" t="s">
        <v>404</v>
      </c>
    </row>
    <row r="12757" spans="11:15">
      <c r="K12757" s="153" t="s">
        <v>1674</v>
      </c>
      <c r="O12757" s="153" t="s">
        <v>407</v>
      </c>
    </row>
    <row r="12758" spans="11:15">
      <c r="K12758" s="153" t="s">
        <v>1674</v>
      </c>
      <c r="O12758" s="153" t="s">
        <v>409</v>
      </c>
    </row>
    <row r="12759" spans="11:15">
      <c r="K12759" s="153" t="s">
        <v>1674</v>
      </c>
      <c r="O12759" s="153" t="s">
        <v>412</v>
      </c>
    </row>
    <row r="12760" spans="11:15">
      <c r="K12760" s="153" t="s">
        <v>1674</v>
      </c>
      <c r="O12760" s="153" t="s">
        <v>413</v>
      </c>
    </row>
    <row r="12761" spans="11:15">
      <c r="K12761" s="153" t="s">
        <v>1674</v>
      </c>
      <c r="O12761" s="153" t="s">
        <v>416</v>
      </c>
    </row>
    <row r="12762" spans="11:15">
      <c r="K12762" s="153" t="s">
        <v>1674</v>
      </c>
      <c r="O12762" s="153" t="s">
        <v>419</v>
      </c>
    </row>
    <row r="12763" spans="11:15">
      <c r="K12763" s="153" t="s">
        <v>1674</v>
      </c>
      <c r="O12763" s="153" t="s">
        <v>422</v>
      </c>
    </row>
    <row r="12764" spans="11:15">
      <c r="K12764" s="153" t="s">
        <v>1674</v>
      </c>
      <c r="O12764" s="153" t="s">
        <v>425</v>
      </c>
    </row>
    <row r="12765" spans="11:15">
      <c r="K12765" s="153" t="s">
        <v>1674</v>
      </c>
      <c r="O12765" s="153" t="s">
        <v>428</v>
      </c>
    </row>
    <row r="12766" spans="11:15">
      <c r="K12766" s="153" t="s">
        <v>1674</v>
      </c>
      <c r="O12766" s="153" t="s">
        <v>431</v>
      </c>
    </row>
    <row r="12767" spans="11:15">
      <c r="K12767" s="153" t="s">
        <v>1674</v>
      </c>
      <c r="O12767" s="153" t="s">
        <v>432</v>
      </c>
    </row>
    <row r="12768" spans="11:15">
      <c r="K12768" s="153" t="s">
        <v>1674</v>
      </c>
      <c r="O12768" s="153" t="s">
        <v>435</v>
      </c>
    </row>
    <row r="12769" spans="11:15">
      <c r="K12769" s="153" t="s">
        <v>1674</v>
      </c>
      <c r="O12769" s="153" t="s">
        <v>438</v>
      </c>
    </row>
    <row r="12770" spans="11:15">
      <c r="K12770" s="153" t="s">
        <v>1674</v>
      </c>
      <c r="O12770" s="153" t="s">
        <v>441</v>
      </c>
    </row>
    <row r="12771" spans="11:15">
      <c r="K12771" s="153" t="s">
        <v>1674</v>
      </c>
      <c r="O12771" s="153" t="s">
        <v>444</v>
      </c>
    </row>
    <row r="12772" spans="11:15">
      <c r="K12772" s="153" t="s">
        <v>1674</v>
      </c>
      <c r="O12772" s="153" t="s">
        <v>447</v>
      </c>
    </row>
    <row r="12773" spans="11:15">
      <c r="K12773" s="153" t="s">
        <v>1674</v>
      </c>
      <c r="O12773" s="153" t="s">
        <v>450</v>
      </c>
    </row>
    <row r="12774" spans="11:15">
      <c r="K12774" s="153" t="s">
        <v>1674</v>
      </c>
      <c r="O12774" s="153" t="s">
        <v>451</v>
      </c>
    </row>
    <row r="12775" spans="11:15">
      <c r="K12775" s="153" t="s">
        <v>1674</v>
      </c>
      <c r="O12775" s="153" t="s">
        <v>454</v>
      </c>
    </row>
    <row r="12776" spans="11:15">
      <c r="K12776" s="153" t="s">
        <v>1674</v>
      </c>
      <c r="O12776" s="153" t="s">
        <v>457</v>
      </c>
    </row>
    <row r="12777" spans="11:15">
      <c r="K12777" s="153" t="s">
        <v>1674</v>
      </c>
      <c r="O12777" s="153" t="s">
        <v>460</v>
      </c>
    </row>
    <row r="12778" spans="11:15">
      <c r="K12778" s="153" t="s">
        <v>1674</v>
      </c>
      <c r="O12778" s="153" t="s">
        <v>461</v>
      </c>
    </row>
    <row r="12779" spans="11:15">
      <c r="K12779" s="153" t="s">
        <v>1674</v>
      </c>
      <c r="O12779" s="153" t="s">
        <v>464</v>
      </c>
    </row>
    <row r="12780" spans="11:15">
      <c r="K12780" s="153" t="s">
        <v>1674</v>
      </c>
      <c r="O12780" s="153" t="s">
        <v>467</v>
      </c>
    </row>
    <row r="12781" spans="11:15">
      <c r="K12781" s="153" t="s">
        <v>1674</v>
      </c>
      <c r="O12781" s="153" t="s">
        <v>469</v>
      </c>
    </row>
    <row r="12782" spans="11:15">
      <c r="K12782" s="153" t="s">
        <v>1674</v>
      </c>
      <c r="O12782" s="153" t="s">
        <v>471</v>
      </c>
    </row>
    <row r="12783" spans="11:15">
      <c r="K12783" s="153" t="s">
        <v>1674</v>
      </c>
      <c r="O12783" s="153" t="s">
        <v>1285</v>
      </c>
    </row>
    <row r="12784" spans="11:15">
      <c r="K12784" s="153" t="s">
        <v>1674</v>
      </c>
      <c r="O12784" s="153" t="s">
        <v>474</v>
      </c>
    </row>
    <row r="12785" spans="11:15">
      <c r="K12785" s="153" t="s">
        <v>1674</v>
      </c>
      <c r="O12785" s="153" t="s">
        <v>475</v>
      </c>
    </row>
    <row r="12786" spans="11:15">
      <c r="K12786" s="153" t="s">
        <v>1674</v>
      </c>
      <c r="O12786" s="153" t="s">
        <v>477</v>
      </c>
    </row>
    <row r="12787" spans="11:15">
      <c r="K12787" s="153" t="s">
        <v>1674</v>
      </c>
      <c r="O12787" s="153" t="s">
        <v>479</v>
      </c>
    </row>
    <row r="12788" spans="11:15">
      <c r="K12788" s="153" t="s">
        <v>1674</v>
      </c>
      <c r="O12788" s="153" t="s">
        <v>481</v>
      </c>
    </row>
    <row r="12789" spans="11:15">
      <c r="K12789" s="153" t="s">
        <v>1674</v>
      </c>
      <c r="O12789" s="153" t="s">
        <v>483</v>
      </c>
    </row>
    <row r="12790" spans="11:15">
      <c r="K12790" s="153" t="s">
        <v>1674</v>
      </c>
      <c r="O12790" s="153" t="s">
        <v>485</v>
      </c>
    </row>
    <row r="12791" spans="11:15">
      <c r="K12791" s="153" t="s">
        <v>1674</v>
      </c>
      <c r="O12791" s="153" t="s">
        <v>487</v>
      </c>
    </row>
    <row r="12792" spans="11:15">
      <c r="K12792" s="153" t="s">
        <v>1674</v>
      </c>
      <c r="O12792" s="153" t="s">
        <v>488</v>
      </c>
    </row>
    <row r="12793" spans="11:15">
      <c r="K12793" s="153" t="s">
        <v>1674</v>
      </c>
      <c r="O12793" s="153" t="s">
        <v>490</v>
      </c>
    </row>
    <row r="12794" spans="11:15">
      <c r="K12794" s="153" t="s">
        <v>1674</v>
      </c>
      <c r="O12794" s="153" t="s">
        <v>492</v>
      </c>
    </row>
    <row r="12795" spans="11:15">
      <c r="K12795" s="153" t="s">
        <v>1674</v>
      </c>
      <c r="O12795" s="153" t="s">
        <v>494</v>
      </c>
    </row>
    <row r="12796" spans="11:15">
      <c r="K12796" s="153" t="s">
        <v>1674</v>
      </c>
      <c r="O12796" s="153" t="s">
        <v>495</v>
      </c>
    </row>
    <row r="12797" spans="11:15">
      <c r="K12797" s="153" t="s">
        <v>1674</v>
      </c>
      <c r="O12797" s="153" t="s">
        <v>497</v>
      </c>
    </row>
    <row r="12798" spans="11:15">
      <c r="K12798" s="153" t="s">
        <v>1674</v>
      </c>
      <c r="O12798" s="153" t="s">
        <v>499</v>
      </c>
    </row>
    <row r="12799" spans="11:15">
      <c r="K12799" s="153" t="s">
        <v>1674</v>
      </c>
      <c r="O12799" s="153" t="s">
        <v>502</v>
      </c>
    </row>
    <row r="12800" spans="11:15">
      <c r="K12800" s="153" t="s">
        <v>1674</v>
      </c>
      <c r="O12800" s="153" t="s">
        <v>505</v>
      </c>
    </row>
    <row r="12801" spans="11:15">
      <c r="K12801" s="153" t="s">
        <v>1674</v>
      </c>
      <c r="O12801" s="153" t="s">
        <v>1344</v>
      </c>
    </row>
    <row r="12802" spans="11:15">
      <c r="K12802" s="153" t="s">
        <v>1674</v>
      </c>
      <c r="O12802" s="153" t="s">
        <v>510</v>
      </c>
    </row>
    <row r="12803" spans="11:15">
      <c r="K12803" s="153" t="s">
        <v>1674</v>
      </c>
      <c r="O12803" s="153" t="s">
        <v>511</v>
      </c>
    </row>
    <row r="12804" spans="11:15">
      <c r="K12804" s="153" t="s">
        <v>1674</v>
      </c>
      <c r="O12804" s="153" t="s">
        <v>514</v>
      </c>
    </row>
    <row r="12805" spans="11:15">
      <c r="K12805" s="153" t="s">
        <v>1674</v>
      </c>
      <c r="O12805" s="153" t="s">
        <v>517</v>
      </c>
    </row>
    <row r="12806" spans="11:15">
      <c r="K12806" s="153" t="s">
        <v>1674</v>
      </c>
      <c r="O12806" s="153" t="s">
        <v>520</v>
      </c>
    </row>
    <row r="12807" spans="11:15">
      <c r="K12807" s="153" t="s">
        <v>1674</v>
      </c>
      <c r="O12807" s="153" t="s">
        <v>523</v>
      </c>
    </row>
    <row r="12808" spans="11:15">
      <c r="K12808" s="153" t="s">
        <v>1674</v>
      </c>
      <c r="O12808" s="153" t="s">
        <v>526</v>
      </c>
    </row>
    <row r="12809" spans="11:15">
      <c r="K12809" s="153" t="s">
        <v>1674</v>
      </c>
      <c r="O12809" s="153" t="s">
        <v>529</v>
      </c>
    </row>
    <row r="12810" spans="11:15">
      <c r="K12810" s="153" t="s">
        <v>1674</v>
      </c>
      <c r="O12810" s="153" t="s">
        <v>530</v>
      </c>
    </row>
    <row r="12811" spans="11:15">
      <c r="K12811" s="153" t="s">
        <v>1674</v>
      </c>
      <c r="O12811" s="153" t="s">
        <v>533</v>
      </c>
    </row>
    <row r="12812" spans="11:15">
      <c r="K12812" s="153" t="s">
        <v>1674</v>
      </c>
      <c r="O12812" s="153" t="s">
        <v>534</v>
      </c>
    </row>
    <row r="12813" spans="11:15">
      <c r="K12813" s="153" t="s">
        <v>1674</v>
      </c>
      <c r="O12813" s="153" t="s">
        <v>535</v>
      </c>
    </row>
    <row r="12814" spans="11:15">
      <c r="K12814" s="153" t="s">
        <v>1674</v>
      </c>
      <c r="O12814" s="153" t="s">
        <v>536</v>
      </c>
    </row>
    <row r="12815" spans="11:15">
      <c r="K12815" s="153" t="s">
        <v>1674</v>
      </c>
      <c r="O12815" s="153" t="s">
        <v>539</v>
      </c>
    </row>
    <row r="12816" spans="11:15">
      <c r="K12816" s="153" t="s">
        <v>1674</v>
      </c>
      <c r="O12816" s="153" t="s">
        <v>542</v>
      </c>
    </row>
    <row r="12817" spans="11:15">
      <c r="K12817" s="153" t="s">
        <v>1674</v>
      </c>
      <c r="O12817" s="153" t="s">
        <v>545</v>
      </c>
    </row>
    <row r="12818" spans="11:15">
      <c r="K12818" s="153" t="s">
        <v>1674</v>
      </c>
      <c r="O12818" s="153" t="s">
        <v>548</v>
      </c>
    </row>
    <row r="12819" spans="11:15">
      <c r="K12819" s="153" t="s">
        <v>1674</v>
      </c>
      <c r="O12819" s="153" t="s">
        <v>1374</v>
      </c>
    </row>
    <row r="12820" spans="11:15">
      <c r="K12820" s="153" t="s">
        <v>1674</v>
      </c>
      <c r="O12820" s="153" t="s">
        <v>553</v>
      </c>
    </row>
    <row r="12821" spans="11:15">
      <c r="K12821" s="153" t="s">
        <v>1674</v>
      </c>
      <c r="O12821" s="153" t="s">
        <v>554</v>
      </c>
    </row>
    <row r="12822" spans="11:15">
      <c r="K12822" s="153" t="s">
        <v>1674</v>
      </c>
      <c r="O12822" s="153" t="s">
        <v>557</v>
      </c>
    </row>
    <row r="12823" spans="11:15">
      <c r="K12823" s="153" t="s">
        <v>1674</v>
      </c>
      <c r="O12823" s="153" t="s">
        <v>560</v>
      </c>
    </row>
    <row r="12824" spans="11:15">
      <c r="K12824" s="153" t="s">
        <v>1674</v>
      </c>
      <c r="O12824" s="153" t="s">
        <v>563</v>
      </c>
    </row>
    <row r="12825" spans="11:15">
      <c r="K12825" s="153" t="s">
        <v>1674</v>
      </c>
      <c r="O12825" s="153" t="s">
        <v>566</v>
      </c>
    </row>
    <row r="12826" spans="11:15">
      <c r="K12826" s="153" t="s">
        <v>1674</v>
      </c>
      <c r="O12826" s="153" t="s">
        <v>569</v>
      </c>
    </row>
    <row r="12827" spans="11:15">
      <c r="K12827" s="153" t="s">
        <v>1674</v>
      </c>
      <c r="O12827" s="153" t="s">
        <v>572</v>
      </c>
    </row>
    <row r="12828" spans="11:15">
      <c r="K12828" s="153" t="s">
        <v>1674</v>
      </c>
      <c r="O12828" s="153" t="s">
        <v>573</v>
      </c>
    </row>
    <row r="12829" spans="11:15">
      <c r="K12829" s="153" t="s">
        <v>1674</v>
      </c>
      <c r="O12829" s="153" t="s">
        <v>576</v>
      </c>
    </row>
    <row r="12830" spans="11:15">
      <c r="K12830" s="153" t="s">
        <v>1674</v>
      </c>
      <c r="O12830" s="153" t="s">
        <v>577</v>
      </c>
    </row>
    <row r="12831" spans="11:15">
      <c r="K12831" s="153" t="s">
        <v>1674</v>
      </c>
      <c r="O12831" s="153" t="s">
        <v>578</v>
      </c>
    </row>
    <row r="12832" spans="11:15">
      <c r="K12832" s="153" t="s">
        <v>1674</v>
      </c>
      <c r="O12832" s="153" t="s">
        <v>579</v>
      </c>
    </row>
    <row r="12833" spans="11:15">
      <c r="K12833" s="153" t="s">
        <v>1674</v>
      </c>
      <c r="O12833" s="153" t="s">
        <v>582</v>
      </c>
    </row>
    <row r="12834" spans="11:15">
      <c r="K12834" s="153" t="s">
        <v>1674</v>
      </c>
      <c r="O12834" s="153" t="s">
        <v>585</v>
      </c>
    </row>
    <row r="12835" spans="11:15">
      <c r="K12835" s="153" t="s">
        <v>1674</v>
      </c>
      <c r="O12835" s="153" t="s">
        <v>588</v>
      </c>
    </row>
    <row r="12836" spans="11:15">
      <c r="K12836" s="153" t="s">
        <v>1674</v>
      </c>
      <c r="O12836" s="153" t="s">
        <v>591</v>
      </c>
    </row>
    <row r="12837" spans="11:15">
      <c r="K12837" s="153" t="s">
        <v>1674</v>
      </c>
      <c r="O12837" s="153" t="s">
        <v>1430</v>
      </c>
    </row>
    <row r="12838" spans="11:15">
      <c r="K12838" s="153" t="s">
        <v>1674</v>
      </c>
      <c r="O12838" s="153" t="s">
        <v>596</v>
      </c>
    </row>
    <row r="12839" spans="11:15">
      <c r="K12839" s="153" t="s">
        <v>1674</v>
      </c>
      <c r="O12839" s="153" t="s">
        <v>597</v>
      </c>
    </row>
    <row r="12840" spans="11:15">
      <c r="K12840" s="153" t="s">
        <v>1674</v>
      </c>
      <c r="O12840" s="153" t="s">
        <v>600</v>
      </c>
    </row>
    <row r="12841" spans="11:15">
      <c r="K12841" s="153" t="s">
        <v>1674</v>
      </c>
      <c r="O12841" s="153" t="s">
        <v>603</v>
      </c>
    </row>
    <row r="12842" spans="11:15">
      <c r="K12842" s="153" t="s">
        <v>1674</v>
      </c>
      <c r="O12842" s="153" t="s">
        <v>606</v>
      </c>
    </row>
    <row r="12843" spans="11:15">
      <c r="K12843" s="153" t="s">
        <v>1674</v>
      </c>
      <c r="O12843" s="153" t="s">
        <v>609</v>
      </c>
    </row>
    <row r="12844" spans="11:15">
      <c r="K12844" s="153" t="s">
        <v>1674</v>
      </c>
      <c r="O12844" s="153" t="s">
        <v>612</v>
      </c>
    </row>
    <row r="12845" spans="11:15">
      <c r="K12845" s="153" t="s">
        <v>1674</v>
      </c>
      <c r="O12845" s="153" t="s">
        <v>615</v>
      </c>
    </row>
    <row r="12846" spans="11:15">
      <c r="K12846" s="153" t="s">
        <v>1674</v>
      </c>
      <c r="O12846" s="153" t="s">
        <v>616</v>
      </c>
    </row>
    <row r="12847" spans="11:15">
      <c r="K12847" s="153" t="s">
        <v>1674</v>
      </c>
      <c r="O12847" s="153" t="s">
        <v>619</v>
      </c>
    </row>
    <row r="12848" spans="11:15">
      <c r="K12848" s="153" t="s">
        <v>1674</v>
      </c>
      <c r="O12848" s="153" t="s">
        <v>620</v>
      </c>
    </row>
    <row r="12849" spans="11:15">
      <c r="K12849" s="153" t="s">
        <v>1674</v>
      </c>
      <c r="O12849" s="153" t="s">
        <v>622</v>
      </c>
    </row>
    <row r="12850" spans="11:15">
      <c r="K12850" s="153" t="s">
        <v>1674</v>
      </c>
      <c r="O12850" s="153" t="s">
        <v>623</v>
      </c>
    </row>
    <row r="12851" spans="11:15">
      <c r="K12851" s="153" t="s">
        <v>1674</v>
      </c>
      <c r="O12851" s="153" t="s">
        <v>626</v>
      </c>
    </row>
    <row r="12852" spans="11:15">
      <c r="K12852" s="153" t="s">
        <v>1674</v>
      </c>
      <c r="O12852" s="153" t="s">
        <v>629</v>
      </c>
    </row>
    <row r="12853" spans="11:15">
      <c r="K12853" s="153" t="s">
        <v>1674</v>
      </c>
      <c r="O12853" s="153" t="s">
        <v>632</v>
      </c>
    </row>
    <row r="12854" spans="11:15">
      <c r="K12854" s="153" t="s">
        <v>1674</v>
      </c>
      <c r="O12854" s="153" t="s">
        <v>635</v>
      </c>
    </row>
    <row r="12855" spans="11:15">
      <c r="K12855" s="153" t="s">
        <v>1674</v>
      </c>
      <c r="O12855" s="153" t="s">
        <v>638</v>
      </c>
    </row>
    <row r="12856" spans="11:15">
      <c r="K12856" s="153" t="s">
        <v>1674</v>
      </c>
      <c r="O12856" s="153" t="s">
        <v>641</v>
      </c>
    </row>
    <row r="12857" spans="11:15">
      <c r="K12857" s="153" t="s">
        <v>1674</v>
      </c>
      <c r="O12857" s="153" t="s">
        <v>642</v>
      </c>
    </row>
    <row r="12858" spans="11:15">
      <c r="K12858" s="153" t="s">
        <v>1674</v>
      </c>
      <c r="O12858" s="153" t="s">
        <v>645</v>
      </c>
    </row>
    <row r="12859" spans="11:15">
      <c r="K12859" s="153" t="s">
        <v>1674</v>
      </c>
      <c r="O12859" s="153" t="s">
        <v>648</v>
      </c>
    </row>
    <row r="12860" spans="11:15">
      <c r="K12860" s="153" t="s">
        <v>1674</v>
      </c>
      <c r="O12860" s="153" t="s">
        <v>651</v>
      </c>
    </row>
    <row r="12861" spans="11:15">
      <c r="K12861" s="153" t="s">
        <v>1674</v>
      </c>
      <c r="O12861" s="153" t="s">
        <v>654</v>
      </c>
    </row>
    <row r="12862" spans="11:15">
      <c r="K12862" s="153" t="s">
        <v>1674</v>
      </c>
      <c r="O12862" s="153" t="s">
        <v>657</v>
      </c>
    </row>
    <row r="12863" spans="11:15">
      <c r="K12863" s="153" t="s">
        <v>1674</v>
      </c>
      <c r="O12863" s="153" t="s">
        <v>660</v>
      </c>
    </row>
    <row r="12864" spans="11:15">
      <c r="K12864" s="153" t="s">
        <v>1674</v>
      </c>
      <c r="O12864" s="153" t="s">
        <v>661</v>
      </c>
    </row>
    <row r="12865" spans="11:15">
      <c r="K12865" s="153" t="s">
        <v>1674</v>
      </c>
      <c r="O12865" s="153" t="s">
        <v>664</v>
      </c>
    </row>
    <row r="12866" spans="11:15">
      <c r="K12866" s="153" t="s">
        <v>1674</v>
      </c>
      <c r="O12866" s="153" t="s">
        <v>667</v>
      </c>
    </row>
    <row r="12867" spans="11:15">
      <c r="K12867" s="153" t="s">
        <v>1674</v>
      </c>
      <c r="O12867" s="153" t="s">
        <v>668</v>
      </c>
    </row>
    <row r="12868" spans="11:15">
      <c r="K12868" s="153" t="s">
        <v>1674</v>
      </c>
      <c r="O12868" s="153" t="s">
        <v>671</v>
      </c>
    </row>
    <row r="12869" spans="11:15">
      <c r="K12869" s="153" t="s">
        <v>1674</v>
      </c>
      <c r="O12869" s="153" t="s">
        <v>672</v>
      </c>
    </row>
    <row r="12870" spans="11:15">
      <c r="K12870" s="153" t="s">
        <v>1674</v>
      </c>
      <c r="O12870" s="153" t="s">
        <v>673</v>
      </c>
    </row>
    <row r="12871" spans="11:15">
      <c r="K12871" s="153" t="s">
        <v>1674</v>
      </c>
      <c r="O12871" s="153" t="s">
        <v>676</v>
      </c>
    </row>
    <row r="12872" spans="11:15">
      <c r="K12872" s="153" t="s">
        <v>1674</v>
      </c>
      <c r="O12872" s="153" t="s">
        <v>679</v>
      </c>
    </row>
    <row r="12873" spans="11:15">
      <c r="K12873" s="153" t="s">
        <v>1674</v>
      </c>
      <c r="O12873" s="153" t="s">
        <v>682</v>
      </c>
    </row>
    <row r="12874" spans="11:15">
      <c r="K12874" s="153" t="s">
        <v>1674</v>
      </c>
      <c r="O12874" s="153" t="s">
        <v>685</v>
      </c>
    </row>
    <row r="12875" spans="11:15">
      <c r="K12875" s="153" t="s">
        <v>1674</v>
      </c>
      <c r="O12875" s="153" t="s">
        <v>688</v>
      </c>
    </row>
    <row r="12876" spans="11:15">
      <c r="K12876" s="153" t="s">
        <v>1674</v>
      </c>
      <c r="O12876" s="153" t="s">
        <v>691</v>
      </c>
    </row>
    <row r="12877" spans="11:15">
      <c r="K12877" s="153" t="s">
        <v>1674</v>
      </c>
      <c r="O12877" s="153" t="s">
        <v>692</v>
      </c>
    </row>
    <row r="12878" spans="11:15">
      <c r="K12878" s="153" t="s">
        <v>1674</v>
      </c>
      <c r="O12878" s="153" t="s">
        <v>695</v>
      </c>
    </row>
    <row r="12879" spans="11:15">
      <c r="K12879" s="153" t="s">
        <v>1674</v>
      </c>
      <c r="O12879" s="153" t="s">
        <v>698</v>
      </c>
    </row>
    <row r="12880" spans="11:15">
      <c r="K12880" s="153" t="s">
        <v>1674</v>
      </c>
      <c r="O12880" s="153" t="s">
        <v>701</v>
      </c>
    </row>
    <row r="12881" spans="11:15">
      <c r="K12881" s="153" t="s">
        <v>1674</v>
      </c>
      <c r="O12881" s="153" t="s">
        <v>704</v>
      </c>
    </row>
    <row r="12882" spans="11:15">
      <c r="K12882" s="153" t="s">
        <v>1674</v>
      </c>
      <c r="O12882" s="153" t="s">
        <v>707</v>
      </c>
    </row>
    <row r="12883" spans="11:15">
      <c r="K12883" s="153" t="s">
        <v>1674</v>
      </c>
      <c r="O12883" s="153" t="s">
        <v>710</v>
      </c>
    </row>
    <row r="12884" spans="11:15">
      <c r="K12884" s="153" t="s">
        <v>1674</v>
      </c>
      <c r="O12884" s="153" t="s">
        <v>711</v>
      </c>
    </row>
    <row r="12885" spans="11:15">
      <c r="K12885" s="153" t="s">
        <v>1674</v>
      </c>
      <c r="O12885" s="153" t="s">
        <v>714</v>
      </c>
    </row>
    <row r="12886" spans="11:15">
      <c r="K12886" s="153" t="s">
        <v>1674</v>
      </c>
      <c r="O12886" s="153" t="s">
        <v>717</v>
      </c>
    </row>
    <row r="12887" spans="11:15">
      <c r="K12887" s="153" t="s">
        <v>1674</v>
      </c>
      <c r="O12887" s="153" t="s">
        <v>718</v>
      </c>
    </row>
    <row r="12888" spans="11:15">
      <c r="K12888" s="153" t="s">
        <v>1674</v>
      </c>
      <c r="O12888" s="153" t="s">
        <v>721</v>
      </c>
    </row>
    <row r="12889" spans="11:15">
      <c r="K12889" s="153" t="s">
        <v>1674</v>
      </c>
      <c r="O12889" s="153" t="s">
        <v>722</v>
      </c>
    </row>
    <row r="12890" spans="11:15">
      <c r="K12890" s="153" t="s">
        <v>1674</v>
      </c>
      <c r="O12890" s="153" t="s">
        <v>723</v>
      </c>
    </row>
    <row r="12891" spans="11:15">
      <c r="K12891" s="153" t="s">
        <v>1674</v>
      </c>
      <c r="O12891" s="153" t="s">
        <v>726</v>
      </c>
    </row>
    <row r="12892" spans="11:15">
      <c r="K12892" s="153" t="s">
        <v>1674</v>
      </c>
      <c r="O12892" s="153" t="s">
        <v>729</v>
      </c>
    </row>
    <row r="12893" spans="11:15">
      <c r="K12893" s="153" t="s">
        <v>1674</v>
      </c>
      <c r="O12893" s="153" t="s">
        <v>732</v>
      </c>
    </row>
    <row r="12894" spans="11:15">
      <c r="K12894" s="153" t="s">
        <v>1674</v>
      </c>
      <c r="O12894" s="153" t="s">
        <v>735</v>
      </c>
    </row>
    <row r="12895" spans="11:15">
      <c r="K12895" s="153" t="s">
        <v>1674</v>
      </c>
      <c r="O12895" s="153" t="s">
        <v>738</v>
      </c>
    </row>
    <row r="12896" spans="11:15">
      <c r="K12896" s="153" t="s">
        <v>1674</v>
      </c>
      <c r="O12896" s="153" t="s">
        <v>741</v>
      </c>
    </row>
    <row r="12897" spans="11:15">
      <c r="K12897" s="153" t="s">
        <v>1674</v>
      </c>
      <c r="O12897" s="153" t="s">
        <v>742</v>
      </c>
    </row>
    <row r="12898" spans="11:15">
      <c r="K12898" s="153" t="s">
        <v>1674</v>
      </c>
      <c r="O12898" s="153" t="s">
        <v>745</v>
      </c>
    </row>
    <row r="12899" spans="11:15">
      <c r="K12899" s="153" t="s">
        <v>1674</v>
      </c>
      <c r="O12899" s="153" t="s">
        <v>748</v>
      </c>
    </row>
    <row r="12900" spans="11:15">
      <c r="K12900" s="153" t="s">
        <v>1674</v>
      </c>
      <c r="O12900" s="153" t="s">
        <v>751</v>
      </c>
    </row>
    <row r="12901" spans="11:15">
      <c r="K12901" s="153" t="s">
        <v>1674</v>
      </c>
      <c r="O12901" s="153" t="s">
        <v>754</v>
      </c>
    </row>
    <row r="12902" spans="11:15">
      <c r="K12902" s="153" t="s">
        <v>1674</v>
      </c>
      <c r="O12902" s="153" t="s">
        <v>757</v>
      </c>
    </row>
    <row r="12903" spans="11:15">
      <c r="K12903" s="153" t="s">
        <v>1674</v>
      </c>
      <c r="O12903" s="153" t="s">
        <v>0</v>
      </c>
    </row>
    <row r="12904" spans="11:15">
      <c r="K12904" s="153" t="s">
        <v>1674</v>
      </c>
      <c r="O12904" s="153" t="s">
        <v>1</v>
      </c>
    </row>
    <row r="12905" spans="11:15">
      <c r="K12905" s="153" t="s">
        <v>1674</v>
      </c>
      <c r="O12905" s="153" t="s">
        <v>4</v>
      </c>
    </row>
    <row r="12906" spans="11:15">
      <c r="K12906" s="153" t="s">
        <v>1674</v>
      </c>
      <c r="O12906" s="153" t="s">
        <v>7</v>
      </c>
    </row>
    <row r="12907" spans="11:15">
      <c r="K12907" s="153" t="s">
        <v>1674</v>
      </c>
      <c r="O12907" s="153" t="s">
        <v>8</v>
      </c>
    </row>
    <row r="12908" spans="11:15">
      <c r="K12908" s="153" t="s">
        <v>1674</v>
      </c>
      <c r="O12908" s="153" t="s">
        <v>11</v>
      </c>
    </row>
    <row r="12909" spans="11:15">
      <c r="K12909" s="153" t="s">
        <v>1674</v>
      </c>
      <c r="O12909" s="153" t="s">
        <v>12</v>
      </c>
    </row>
    <row r="12910" spans="11:15">
      <c r="K12910" s="153" t="s">
        <v>1674</v>
      </c>
      <c r="O12910" s="153" t="s">
        <v>13</v>
      </c>
    </row>
    <row r="12911" spans="11:15">
      <c r="K12911" s="153" t="s">
        <v>1674</v>
      </c>
      <c r="O12911" s="153" t="s">
        <v>16</v>
      </c>
    </row>
    <row r="12912" spans="11:15">
      <c r="K12912" s="153" t="s">
        <v>1674</v>
      </c>
      <c r="O12912" s="153" t="s">
        <v>19</v>
      </c>
    </row>
    <row r="12913" spans="11:15">
      <c r="K12913" s="153" t="s">
        <v>1674</v>
      </c>
      <c r="O12913" s="153" t="s">
        <v>20</v>
      </c>
    </row>
    <row r="12914" spans="11:15">
      <c r="K12914" s="153" t="s">
        <v>1674</v>
      </c>
      <c r="O12914" s="153" t="s">
        <v>23</v>
      </c>
    </row>
    <row r="12915" spans="11:15">
      <c r="K12915" s="153" t="s">
        <v>1674</v>
      </c>
      <c r="O12915" s="153" t="s">
        <v>25</v>
      </c>
    </row>
    <row r="12916" spans="11:15">
      <c r="K12916" s="153" t="s">
        <v>1674</v>
      </c>
      <c r="O12916" s="153" t="s">
        <v>27</v>
      </c>
    </row>
    <row r="12917" spans="11:15">
      <c r="K12917" s="153" t="s">
        <v>1674</v>
      </c>
      <c r="O12917" s="153" t="s">
        <v>29</v>
      </c>
    </row>
    <row r="12918" spans="11:15">
      <c r="K12918" s="153" t="s">
        <v>1674</v>
      </c>
      <c r="O12918" s="153" t="s">
        <v>31</v>
      </c>
    </row>
    <row r="12919" spans="11:15">
      <c r="K12919" s="153" t="s">
        <v>1674</v>
      </c>
      <c r="O12919" s="153" t="s">
        <v>32</v>
      </c>
    </row>
    <row r="12920" spans="11:15">
      <c r="K12920" s="153" t="s">
        <v>1674</v>
      </c>
      <c r="O12920" s="153" t="s">
        <v>34</v>
      </c>
    </row>
    <row r="12921" spans="11:15">
      <c r="K12921" s="153" t="s">
        <v>1674</v>
      </c>
      <c r="O12921" s="153" t="s">
        <v>36</v>
      </c>
    </row>
    <row r="12922" spans="11:15">
      <c r="K12922" s="153" t="s">
        <v>1674</v>
      </c>
      <c r="O12922" s="153" t="s">
        <v>38</v>
      </c>
    </row>
    <row r="12923" spans="11:15">
      <c r="K12923" s="153" t="s">
        <v>1674</v>
      </c>
      <c r="O12923" s="153" t="s">
        <v>40</v>
      </c>
    </row>
    <row r="12924" spans="11:15">
      <c r="K12924" s="153" t="s">
        <v>1674</v>
      </c>
      <c r="O12924" s="153" t="s">
        <v>42</v>
      </c>
    </row>
    <row r="12925" spans="11:15">
      <c r="K12925" s="153" t="s">
        <v>1674</v>
      </c>
      <c r="O12925" s="153" t="s">
        <v>44</v>
      </c>
    </row>
    <row r="12926" spans="11:15">
      <c r="K12926" s="153" t="s">
        <v>1674</v>
      </c>
      <c r="O12926" s="153" t="s">
        <v>45</v>
      </c>
    </row>
    <row r="12927" spans="11:15">
      <c r="K12927" s="153" t="s">
        <v>1674</v>
      </c>
      <c r="O12927" s="153" t="s">
        <v>47</v>
      </c>
    </row>
    <row r="12928" spans="11:15">
      <c r="K12928" s="153" t="s">
        <v>1674</v>
      </c>
      <c r="O12928" s="153" t="s">
        <v>49</v>
      </c>
    </row>
    <row r="12929" spans="11:15">
      <c r="K12929" s="153" t="s">
        <v>1674</v>
      </c>
      <c r="O12929" s="153" t="s">
        <v>51</v>
      </c>
    </row>
    <row r="12930" spans="11:15">
      <c r="K12930" s="153" t="s">
        <v>1674</v>
      </c>
      <c r="O12930" s="153" t="s">
        <v>53</v>
      </c>
    </row>
    <row r="12931" spans="11:15">
      <c r="K12931" s="153" t="s">
        <v>1674</v>
      </c>
      <c r="O12931" s="153" t="s">
        <v>55</v>
      </c>
    </row>
    <row r="12932" spans="11:15">
      <c r="K12932" s="153" t="s">
        <v>1674</v>
      </c>
      <c r="O12932" s="153" t="s">
        <v>56</v>
      </c>
    </row>
    <row r="12933" spans="11:15">
      <c r="K12933" s="153" t="s">
        <v>1674</v>
      </c>
      <c r="O12933" s="153" t="s">
        <v>58</v>
      </c>
    </row>
    <row r="12934" spans="11:15">
      <c r="K12934" s="153" t="s">
        <v>1674</v>
      </c>
      <c r="O12934" s="153" t="s">
        <v>60</v>
      </c>
    </row>
    <row r="12935" spans="11:15">
      <c r="M12935" s="571">
        <v>40694</v>
      </c>
      <c r="O12935" s="153" t="s">
        <v>824</v>
      </c>
    </row>
    <row r="12936" spans="11:15">
      <c r="M12936" s="571">
        <v>40694</v>
      </c>
      <c r="O12936" s="153" t="s">
        <v>829</v>
      </c>
    </row>
    <row r="12937" spans="11:15">
      <c r="M12937" s="571">
        <v>40694</v>
      </c>
      <c r="O12937" s="153" t="s">
        <v>833</v>
      </c>
    </row>
    <row r="12938" spans="11:15">
      <c r="M12938" s="571">
        <v>40694</v>
      </c>
      <c r="O12938" s="153" t="s">
        <v>837</v>
      </c>
    </row>
    <row r="12939" spans="11:15">
      <c r="M12939" s="571">
        <v>40694</v>
      </c>
      <c r="O12939" s="153" t="s">
        <v>842</v>
      </c>
    </row>
    <row r="12940" spans="11:15">
      <c r="M12940" s="571">
        <v>40694</v>
      </c>
      <c r="O12940" s="153" t="s">
        <v>846</v>
      </c>
    </row>
    <row r="12941" spans="11:15">
      <c r="M12941" s="571">
        <v>40694</v>
      </c>
      <c r="O12941" s="153" t="s">
        <v>850</v>
      </c>
    </row>
    <row r="12942" spans="11:15">
      <c r="M12942" s="571">
        <v>40694</v>
      </c>
      <c r="O12942" s="153" t="s">
        <v>854</v>
      </c>
    </row>
    <row r="12943" spans="11:15">
      <c r="M12943" s="571">
        <v>40694</v>
      </c>
      <c r="O12943" s="153" t="s">
        <v>858</v>
      </c>
    </row>
    <row r="12944" spans="11:15">
      <c r="M12944" s="571">
        <v>40694</v>
      </c>
      <c r="O12944" s="153" t="s">
        <v>862</v>
      </c>
    </row>
    <row r="12945" spans="11:15">
      <c r="M12945" s="571">
        <v>40694</v>
      </c>
      <c r="O12945" s="153" t="s">
        <v>866</v>
      </c>
    </row>
    <row r="12946" spans="11:15">
      <c r="M12946" s="571">
        <v>40694</v>
      </c>
      <c r="O12946" s="153" t="s">
        <v>870</v>
      </c>
    </row>
    <row r="12947" spans="11:15">
      <c r="M12947" s="571">
        <v>40694</v>
      </c>
      <c r="O12947" s="153" t="s">
        <v>1997</v>
      </c>
    </row>
    <row r="12948" spans="11:15">
      <c r="M12948" s="571">
        <v>40694</v>
      </c>
      <c r="O12948" s="153" t="s">
        <v>1998</v>
      </c>
    </row>
    <row r="12949" spans="11:15">
      <c r="M12949" s="571">
        <v>40694</v>
      </c>
      <c r="O12949" s="153" t="s">
        <v>1999</v>
      </c>
    </row>
    <row r="12950" spans="11:15">
      <c r="M12950" s="571">
        <v>40694</v>
      </c>
      <c r="O12950" s="153" t="s">
        <v>885</v>
      </c>
    </row>
    <row r="12951" spans="11:15">
      <c r="K12951" s="153" t="s">
        <v>1580</v>
      </c>
      <c r="M12951" s="571">
        <v>40694</v>
      </c>
      <c r="O12951" s="153" t="s">
        <v>890</v>
      </c>
    </row>
    <row r="12952" spans="11:15">
      <c r="K12952" s="153" t="s">
        <v>1580</v>
      </c>
      <c r="M12952" s="571">
        <v>40694</v>
      </c>
      <c r="O12952" s="153" t="s">
        <v>2000</v>
      </c>
    </row>
    <row r="12953" spans="11:15">
      <c r="K12953" s="153" t="s">
        <v>1580</v>
      </c>
      <c r="M12953" s="571">
        <v>40694</v>
      </c>
      <c r="O12953" s="153" t="s">
        <v>2001</v>
      </c>
    </row>
    <row r="12954" spans="11:15">
      <c r="K12954" s="153" t="s">
        <v>1580</v>
      </c>
      <c r="M12954" s="571">
        <v>40694</v>
      </c>
      <c r="O12954" s="153" t="s">
        <v>902</v>
      </c>
    </row>
    <row r="12955" spans="11:15">
      <c r="K12955" s="153" t="s">
        <v>1580</v>
      </c>
      <c r="M12955" s="571">
        <v>40694</v>
      </c>
      <c r="O12955" s="153" t="s">
        <v>2002</v>
      </c>
    </row>
    <row r="12956" spans="11:15">
      <c r="K12956" s="153" t="s">
        <v>1580</v>
      </c>
      <c r="M12956" s="571">
        <v>40694</v>
      </c>
      <c r="O12956" s="153" t="s">
        <v>2003</v>
      </c>
    </row>
    <row r="12957" spans="11:15">
      <c r="K12957" s="153" t="s">
        <v>1674</v>
      </c>
      <c r="M12957" s="571">
        <v>40694</v>
      </c>
      <c r="O12957" s="153" t="s">
        <v>2004</v>
      </c>
    </row>
    <row r="12958" spans="11:15">
      <c r="K12958" s="153" t="s">
        <v>1577</v>
      </c>
      <c r="M12958" s="571">
        <v>40694</v>
      </c>
      <c r="O12958" s="153" t="s">
        <v>919</v>
      </c>
    </row>
    <row r="12959" spans="11:15">
      <c r="K12959" s="153" t="s">
        <v>1577</v>
      </c>
      <c r="M12959" s="571">
        <v>40694</v>
      </c>
      <c r="O12959" s="153" t="s">
        <v>923</v>
      </c>
    </row>
    <row r="12960" spans="11:15">
      <c r="K12960" s="153" t="s">
        <v>1674</v>
      </c>
      <c r="M12960" s="571">
        <v>40694</v>
      </c>
      <c r="O12960" s="153" t="s">
        <v>2005</v>
      </c>
    </row>
    <row r="12961" spans="11:15">
      <c r="K12961" s="153" t="s">
        <v>1580</v>
      </c>
      <c r="M12961" s="571">
        <v>40694</v>
      </c>
      <c r="O12961" s="153" t="s">
        <v>934</v>
      </c>
    </row>
    <row r="12962" spans="11:15">
      <c r="K12962" s="153" t="s">
        <v>1580</v>
      </c>
      <c r="M12962" s="571">
        <v>40694</v>
      </c>
      <c r="O12962" s="153" t="s">
        <v>2006</v>
      </c>
    </row>
    <row r="12963" spans="11:15">
      <c r="K12963" s="153" t="s">
        <v>1580</v>
      </c>
      <c r="M12963" s="571">
        <v>40694</v>
      </c>
      <c r="O12963" s="153" t="s">
        <v>2007</v>
      </c>
    </row>
    <row r="12964" spans="11:15">
      <c r="K12964" s="153" t="s">
        <v>1580</v>
      </c>
      <c r="M12964" s="571">
        <v>40694</v>
      </c>
      <c r="O12964" s="153" t="s">
        <v>947</v>
      </c>
    </row>
    <row r="12965" spans="11:15">
      <c r="K12965" s="153" t="s">
        <v>1580</v>
      </c>
      <c r="M12965" s="571">
        <v>40694</v>
      </c>
      <c r="O12965" s="153" t="s">
        <v>2008</v>
      </c>
    </row>
    <row r="12966" spans="11:15">
      <c r="K12966" s="153" t="s">
        <v>1580</v>
      </c>
      <c r="M12966" s="571">
        <v>40694</v>
      </c>
      <c r="O12966" s="153" t="s">
        <v>2009</v>
      </c>
    </row>
    <row r="12967" spans="11:15">
      <c r="K12967" s="153" t="s">
        <v>1577</v>
      </c>
      <c r="M12967" s="571">
        <v>40694</v>
      </c>
      <c r="O12967" s="153" t="s">
        <v>960</v>
      </c>
    </row>
    <row r="12968" spans="11:15">
      <c r="K12968" s="153" t="s">
        <v>1577</v>
      </c>
      <c r="M12968" s="571">
        <v>40694</v>
      </c>
      <c r="O12968" s="153" t="s">
        <v>2010</v>
      </c>
    </row>
    <row r="12969" spans="11:15">
      <c r="K12969" s="153" t="s">
        <v>1674</v>
      </c>
      <c r="M12969" s="571">
        <v>40694</v>
      </c>
      <c r="O12969" s="153" t="s">
        <v>2011</v>
      </c>
    </row>
    <row r="12970" spans="11:15">
      <c r="K12970" s="153" t="s">
        <v>1580</v>
      </c>
      <c r="M12970" s="571">
        <v>40694</v>
      </c>
      <c r="O12970" s="153" t="s">
        <v>973</v>
      </c>
    </row>
    <row r="12971" spans="11:15">
      <c r="K12971" s="153" t="s">
        <v>1674</v>
      </c>
      <c r="M12971" s="571">
        <v>40694</v>
      </c>
      <c r="O12971" s="153" t="s">
        <v>2012</v>
      </c>
    </row>
    <row r="12972" spans="11:15">
      <c r="K12972" s="153" t="s">
        <v>1674</v>
      </c>
      <c r="M12972" s="571">
        <v>40694</v>
      </c>
      <c r="O12972" s="153" t="s">
        <v>2013</v>
      </c>
    </row>
    <row r="12973" spans="11:15">
      <c r="K12973" s="153" t="s">
        <v>1674</v>
      </c>
      <c r="M12973" s="571">
        <v>40694</v>
      </c>
      <c r="O12973" s="153" t="s">
        <v>2014</v>
      </c>
    </row>
    <row r="12974" spans="11:15">
      <c r="K12974" s="153" t="s">
        <v>1674</v>
      </c>
      <c r="M12974" s="571">
        <v>40694</v>
      </c>
      <c r="O12974" s="153" t="s">
        <v>2015</v>
      </c>
    </row>
    <row r="12975" spans="11:15">
      <c r="K12975" s="153" t="s">
        <v>1674</v>
      </c>
      <c r="M12975" s="571">
        <v>40694</v>
      </c>
      <c r="O12975" s="153" t="s">
        <v>2016</v>
      </c>
    </row>
    <row r="12976" spans="11:15">
      <c r="K12976" s="153" t="s">
        <v>1674</v>
      </c>
      <c r="M12976" s="571">
        <v>40694</v>
      </c>
      <c r="O12976" s="153" t="s">
        <v>2017</v>
      </c>
    </row>
    <row r="12977" spans="11:15">
      <c r="K12977" s="153" t="s">
        <v>1674</v>
      </c>
      <c r="M12977" s="571">
        <v>40694</v>
      </c>
      <c r="O12977" s="153" t="s">
        <v>2018</v>
      </c>
    </row>
    <row r="12978" spans="11:15">
      <c r="K12978" s="153" t="s">
        <v>1674</v>
      </c>
      <c r="M12978" s="571">
        <v>40694</v>
      </c>
      <c r="O12978" s="153" t="s">
        <v>2019</v>
      </c>
    </row>
    <row r="12979" spans="11:15">
      <c r="K12979" s="153" t="s">
        <v>1674</v>
      </c>
      <c r="M12979" s="571">
        <v>40694</v>
      </c>
      <c r="O12979" s="153" t="s">
        <v>2020</v>
      </c>
    </row>
    <row r="12980" spans="11:15">
      <c r="K12980" s="153" t="s">
        <v>1674</v>
      </c>
      <c r="M12980" s="571">
        <v>40694</v>
      </c>
      <c r="O12980" s="153" t="s">
        <v>2021</v>
      </c>
    </row>
    <row r="12981" spans="11:15">
      <c r="K12981" s="153" t="s">
        <v>1674</v>
      </c>
      <c r="M12981" s="571">
        <v>40694</v>
      </c>
      <c r="O12981" s="153" t="s">
        <v>1023</v>
      </c>
    </row>
    <row r="12982" spans="11:15">
      <c r="K12982" s="153" t="s">
        <v>1674</v>
      </c>
      <c r="M12982" s="571">
        <v>40694</v>
      </c>
      <c r="O12982" s="153" t="s">
        <v>1027</v>
      </c>
    </row>
    <row r="12983" spans="11:15">
      <c r="K12983" s="153" t="s">
        <v>1580</v>
      </c>
      <c r="M12983" s="571">
        <v>40694</v>
      </c>
      <c r="O12983" s="153" t="s">
        <v>2022</v>
      </c>
    </row>
    <row r="12984" spans="11:15">
      <c r="K12984" s="153" t="s">
        <v>1580</v>
      </c>
      <c r="M12984" s="571">
        <v>40694</v>
      </c>
      <c r="O12984" s="153" t="s">
        <v>2023</v>
      </c>
    </row>
    <row r="12985" spans="11:15">
      <c r="K12985" s="153" t="s">
        <v>1580</v>
      </c>
      <c r="M12985" s="571">
        <v>40694</v>
      </c>
      <c r="O12985" s="153" t="s">
        <v>2024</v>
      </c>
    </row>
    <row r="12986" spans="11:15">
      <c r="K12986" s="153" t="s">
        <v>1577</v>
      </c>
      <c r="M12986" s="571">
        <v>40694</v>
      </c>
      <c r="O12986" s="153" t="s">
        <v>2025</v>
      </c>
    </row>
    <row r="12987" spans="11:15">
      <c r="K12987" s="153" t="s">
        <v>1577</v>
      </c>
      <c r="M12987" s="571">
        <v>40694</v>
      </c>
      <c r="O12987" s="153" t="s">
        <v>2026</v>
      </c>
    </row>
    <row r="12988" spans="11:15">
      <c r="K12988" s="153" t="s">
        <v>1577</v>
      </c>
      <c r="M12988" s="571">
        <v>40694</v>
      </c>
      <c r="O12988" s="153" t="s">
        <v>2027</v>
      </c>
    </row>
    <row r="12989" spans="11:15">
      <c r="K12989" s="153" t="s">
        <v>1674</v>
      </c>
      <c r="M12989" s="571">
        <v>40694</v>
      </c>
      <c r="O12989" s="153" t="s">
        <v>2028</v>
      </c>
    </row>
    <row r="12990" spans="11:15">
      <c r="K12990" s="153" t="s">
        <v>1674</v>
      </c>
      <c r="M12990" s="571">
        <v>40694</v>
      </c>
      <c r="O12990" s="153" t="s">
        <v>2029</v>
      </c>
    </row>
    <row r="12991" spans="11:15">
      <c r="K12991" s="153" t="s">
        <v>1674</v>
      </c>
      <c r="M12991" s="571">
        <v>40694</v>
      </c>
      <c r="O12991" s="153" t="s">
        <v>2030</v>
      </c>
    </row>
    <row r="12992" spans="11:15">
      <c r="K12992" s="153" t="s">
        <v>1674</v>
      </c>
      <c r="M12992" s="571">
        <v>40694</v>
      </c>
      <c r="O12992" s="153" t="s">
        <v>1056</v>
      </c>
    </row>
    <row r="12993" spans="11:15">
      <c r="K12993" s="153" t="s">
        <v>1674</v>
      </c>
      <c r="M12993" s="571">
        <v>40694</v>
      </c>
      <c r="O12993" s="153" t="s">
        <v>1060</v>
      </c>
    </row>
    <row r="12994" spans="11:15">
      <c r="K12994" s="153" t="s">
        <v>1674</v>
      </c>
      <c r="M12994" s="571">
        <v>40694</v>
      </c>
      <c r="O12994" s="153" t="s">
        <v>1064</v>
      </c>
    </row>
    <row r="12995" spans="11:15">
      <c r="K12995" s="153" t="s">
        <v>1674</v>
      </c>
      <c r="M12995" s="571">
        <v>40694</v>
      </c>
      <c r="O12995" s="153" t="s">
        <v>1067</v>
      </c>
    </row>
    <row r="12996" spans="11:15">
      <c r="K12996" s="153" t="s">
        <v>1674</v>
      </c>
      <c r="M12996" s="571">
        <v>40694</v>
      </c>
      <c r="O12996" s="153" t="s">
        <v>1071</v>
      </c>
    </row>
    <row r="12997" spans="11:15">
      <c r="K12997" s="153" t="s">
        <v>1674</v>
      </c>
      <c r="M12997" s="571">
        <v>40694</v>
      </c>
      <c r="O12997" s="153" t="s">
        <v>1075</v>
      </c>
    </row>
    <row r="12998" spans="11:15">
      <c r="K12998" s="153" t="s">
        <v>1674</v>
      </c>
      <c r="M12998" s="571">
        <v>40694</v>
      </c>
      <c r="O12998" s="153" t="s">
        <v>1078</v>
      </c>
    </row>
    <row r="12999" spans="11:15">
      <c r="K12999" s="153" t="s">
        <v>1674</v>
      </c>
      <c r="M12999" s="571">
        <v>40694</v>
      </c>
      <c r="O12999" s="153" t="s">
        <v>1082</v>
      </c>
    </row>
    <row r="13000" spans="11:15">
      <c r="K13000" s="153" t="s">
        <v>1674</v>
      </c>
      <c r="M13000" s="571">
        <v>40694</v>
      </c>
      <c r="O13000" s="153" t="s">
        <v>1086</v>
      </c>
    </row>
    <row r="13001" spans="11:15">
      <c r="K13001" s="153" t="s">
        <v>1674</v>
      </c>
      <c r="M13001" s="571">
        <v>40694</v>
      </c>
      <c r="O13001" s="153" t="s">
        <v>2031</v>
      </c>
    </row>
    <row r="13002" spans="11:15">
      <c r="K13002" s="153" t="s">
        <v>1674</v>
      </c>
      <c r="M13002" s="571">
        <v>40694</v>
      </c>
      <c r="O13002" s="153" t="s">
        <v>2032</v>
      </c>
    </row>
    <row r="13003" spans="11:15">
      <c r="K13003" s="153" t="s">
        <v>1674</v>
      </c>
      <c r="M13003" s="571">
        <v>40694</v>
      </c>
      <c r="O13003" s="153" t="s">
        <v>2033</v>
      </c>
    </row>
    <row r="13004" spans="11:15">
      <c r="K13004" s="153" t="s">
        <v>1674</v>
      </c>
      <c r="M13004" s="571">
        <v>40694</v>
      </c>
      <c r="O13004" s="153" t="s">
        <v>2034</v>
      </c>
    </row>
    <row r="13005" spans="11:15">
      <c r="K13005" s="153" t="s">
        <v>1674</v>
      </c>
      <c r="M13005" s="571">
        <v>40694</v>
      </c>
      <c r="O13005" s="153" t="s">
        <v>2035</v>
      </c>
    </row>
    <row r="13006" spans="11:15">
      <c r="K13006" s="153" t="s">
        <v>1674</v>
      </c>
      <c r="M13006" s="571">
        <v>40694</v>
      </c>
      <c r="O13006" s="153" t="s">
        <v>2036</v>
      </c>
    </row>
    <row r="13007" spans="11:15">
      <c r="K13007" s="153" t="s">
        <v>1674</v>
      </c>
      <c r="M13007" s="571">
        <v>40694</v>
      </c>
      <c r="O13007" s="153" t="s">
        <v>2037</v>
      </c>
    </row>
    <row r="13008" spans="11:15">
      <c r="K13008" s="153" t="s">
        <v>1674</v>
      </c>
      <c r="M13008" s="571">
        <v>40694</v>
      </c>
      <c r="O13008" s="153" t="s">
        <v>2038</v>
      </c>
    </row>
    <row r="13009" spans="11:15">
      <c r="K13009" s="153" t="s">
        <v>1674</v>
      </c>
      <c r="M13009" s="571">
        <v>40694</v>
      </c>
      <c r="O13009" s="153" t="s">
        <v>2039</v>
      </c>
    </row>
    <row r="13010" spans="11:15">
      <c r="K13010" s="153" t="s">
        <v>1674</v>
      </c>
      <c r="M13010" s="571">
        <v>40694</v>
      </c>
      <c r="O13010" s="153" t="s">
        <v>2040</v>
      </c>
    </row>
    <row r="13011" spans="11:15">
      <c r="K13011" s="153" t="s">
        <v>1674</v>
      </c>
      <c r="M13011" s="571">
        <v>40694</v>
      </c>
      <c r="O13011" s="153" t="s">
        <v>2041</v>
      </c>
    </row>
    <row r="13012" spans="11:15">
      <c r="K13012" s="153" t="s">
        <v>1674</v>
      </c>
      <c r="M13012" s="571">
        <v>40694</v>
      </c>
      <c r="O13012" s="153" t="s">
        <v>2042</v>
      </c>
    </row>
    <row r="13013" spans="11:15">
      <c r="K13013" s="153" t="s">
        <v>1674</v>
      </c>
      <c r="M13013" s="571">
        <v>40694</v>
      </c>
      <c r="O13013" s="153" t="s">
        <v>2043</v>
      </c>
    </row>
    <row r="13014" spans="11:15">
      <c r="K13014" s="153" t="s">
        <v>1674</v>
      </c>
      <c r="M13014" s="571">
        <v>40694</v>
      </c>
      <c r="O13014" s="153" t="s">
        <v>2044</v>
      </c>
    </row>
    <row r="13015" spans="11:15">
      <c r="K13015" s="153" t="s">
        <v>1674</v>
      </c>
      <c r="M13015" s="571">
        <v>40694</v>
      </c>
      <c r="O13015" s="153" t="s">
        <v>2045</v>
      </c>
    </row>
    <row r="13016" spans="11:15">
      <c r="K13016" s="153" t="s">
        <v>1674</v>
      </c>
      <c r="M13016" s="571">
        <v>40694</v>
      </c>
      <c r="O13016" s="153" t="s">
        <v>2046</v>
      </c>
    </row>
    <row r="13017" spans="11:15">
      <c r="K13017" s="153" t="s">
        <v>1674</v>
      </c>
      <c r="M13017" s="571">
        <v>40694</v>
      </c>
      <c r="O13017" s="153" t="s">
        <v>2047</v>
      </c>
    </row>
    <row r="13018" spans="11:15">
      <c r="K13018" s="153" t="s">
        <v>1674</v>
      </c>
      <c r="M13018" s="571">
        <v>40694</v>
      </c>
      <c r="O13018" s="153" t="s">
        <v>2048</v>
      </c>
    </row>
    <row r="13019" spans="11:15">
      <c r="K13019" s="153" t="s">
        <v>1674</v>
      </c>
      <c r="M13019" s="571">
        <v>40694</v>
      </c>
      <c r="O13019" s="153" t="s">
        <v>2049</v>
      </c>
    </row>
    <row r="13020" spans="11:15">
      <c r="K13020" s="153" t="s">
        <v>1674</v>
      </c>
      <c r="M13020" s="571">
        <v>40694</v>
      </c>
      <c r="O13020" s="153" t="s">
        <v>2050</v>
      </c>
    </row>
    <row r="13021" spans="11:15">
      <c r="K13021" s="153" t="s">
        <v>1674</v>
      </c>
      <c r="M13021" s="571">
        <v>40694</v>
      </c>
      <c r="O13021" s="153" t="s">
        <v>2051</v>
      </c>
    </row>
    <row r="13022" spans="11:15">
      <c r="K13022" s="153" t="s">
        <v>1674</v>
      </c>
      <c r="M13022" s="571">
        <v>40694</v>
      </c>
      <c r="O13022" s="153" t="s">
        <v>2052</v>
      </c>
    </row>
    <row r="13023" spans="11:15">
      <c r="K13023" s="153" t="s">
        <v>1674</v>
      </c>
      <c r="M13023" s="571">
        <v>40694</v>
      </c>
      <c r="O13023" s="153" t="s">
        <v>2053</v>
      </c>
    </row>
    <row r="13024" spans="11:15">
      <c r="K13024" s="153" t="s">
        <v>1674</v>
      </c>
      <c r="M13024" s="571">
        <v>40694</v>
      </c>
      <c r="O13024" s="153" t="s">
        <v>2054</v>
      </c>
    </row>
    <row r="13025" spans="11:15">
      <c r="K13025" s="153" t="s">
        <v>1674</v>
      </c>
      <c r="M13025" s="571">
        <v>40694</v>
      </c>
      <c r="O13025" s="153" t="s">
        <v>2055</v>
      </c>
    </row>
    <row r="13026" spans="11:15">
      <c r="K13026" s="153" t="s">
        <v>1674</v>
      </c>
      <c r="M13026" s="571">
        <v>40694</v>
      </c>
      <c r="O13026" s="153" t="s">
        <v>2056</v>
      </c>
    </row>
    <row r="13027" spans="11:15">
      <c r="K13027" s="153" t="s">
        <v>1674</v>
      </c>
      <c r="M13027" s="571">
        <v>40694</v>
      </c>
      <c r="O13027" s="153" t="s">
        <v>2057</v>
      </c>
    </row>
    <row r="13028" spans="11:15">
      <c r="K13028" s="153" t="s">
        <v>1674</v>
      </c>
      <c r="M13028" s="571">
        <v>40694</v>
      </c>
      <c r="O13028" s="153" t="s">
        <v>2058</v>
      </c>
    </row>
    <row r="13029" spans="11:15">
      <c r="K13029" s="153" t="s">
        <v>1674</v>
      </c>
      <c r="M13029" s="571">
        <v>40694</v>
      </c>
      <c r="O13029" s="153" t="s">
        <v>2059</v>
      </c>
    </row>
    <row r="13030" spans="11:15">
      <c r="K13030" s="153" t="s">
        <v>1776</v>
      </c>
      <c r="M13030" s="571">
        <v>40694</v>
      </c>
      <c r="O13030" s="153" t="s">
        <v>2060</v>
      </c>
    </row>
    <row r="13031" spans="11:15">
      <c r="K13031" s="153" t="s">
        <v>1674</v>
      </c>
      <c r="M13031" s="571">
        <v>40694</v>
      </c>
      <c r="O13031" s="153" t="s">
        <v>1851</v>
      </c>
    </row>
    <row r="13032" spans="11:15">
      <c r="K13032" s="153" t="s">
        <v>1674</v>
      </c>
      <c r="M13032" s="571">
        <v>40694</v>
      </c>
      <c r="O13032" s="153" t="s">
        <v>1852</v>
      </c>
    </row>
    <row r="13033" spans="11:15">
      <c r="K13033" s="153" t="s">
        <v>1674</v>
      </c>
      <c r="M13033" s="571">
        <v>40694</v>
      </c>
      <c r="O13033" s="153" t="s">
        <v>381</v>
      </c>
    </row>
    <row r="13034" spans="11:15">
      <c r="K13034" s="153" t="s">
        <v>1674</v>
      </c>
      <c r="M13034" s="571">
        <v>40694</v>
      </c>
      <c r="O13034" s="153" t="s">
        <v>1854</v>
      </c>
    </row>
    <row r="13035" spans="11:15">
      <c r="K13035" s="153" t="s">
        <v>1674</v>
      </c>
      <c r="M13035" s="571">
        <v>40694</v>
      </c>
      <c r="O13035" s="153" t="s">
        <v>1855</v>
      </c>
    </row>
    <row r="13036" spans="11:15">
      <c r="K13036" s="153" t="s">
        <v>1674</v>
      </c>
      <c r="M13036" s="571">
        <v>40694</v>
      </c>
      <c r="O13036" s="153" t="s">
        <v>1856</v>
      </c>
    </row>
    <row r="13037" spans="11:15">
      <c r="K13037" s="153" t="s">
        <v>1674</v>
      </c>
      <c r="M13037" s="571">
        <v>40694</v>
      </c>
      <c r="O13037" s="153" t="s">
        <v>1857</v>
      </c>
    </row>
    <row r="13038" spans="11:15">
      <c r="K13038" s="153" t="s">
        <v>1674</v>
      </c>
      <c r="M13038" s="571">
        <v>40694</v>
      </c>
      <c r="O13038" s="153" t="s">
        <v>1858</v>
      </c>
    </row>
    <row r="13039" spans="11:15">
      <c r="K13039" s="153" t="s">
        <v>1674</v>
      </c>
      <c r="M13039" s="571">
        <v>40694</v>
      </c>
      <c r="O13039" s="153" t="s">
        <v>2061</v>
      </c>
    </row>
    <row r="13040" spans="11:15">
      <c r="K13040" s="153" t="s">
        <v>1674</v>
      </c>
      <c r="M13040" s="571">
        <v>40694</v>
      </c>
      <c r="O13040" s="153" t="s">
        <v>2062</v>
      </c>
    </row>
    <row r="13041" spans="11:15">
      <c r="K13041" s="153" t="s">
        <v>1674</v>
      </c>
      <c r="M13041" s="571">
        <v>40694</v>
      </c>
      <c r="O13041" s="153" t="s">
        <v>1859</v>
      </c>
    </row>
    <row r="13042" spans="11:15">
      <c r="K13042" s="153" t="s">
        <v>1674</v>
      </c>
      <c r="M13042" s="571">
        <v>40694</v>
      </c>
      <c r="O13042" s="153" t="s">
        <v>1860</v>
      </c>
    </row>
    <row r="13043" spans="11:15">
      <c r="K13043" s="153" t="s">
        <v>1674</v>
      </c>
      <c r="M13043" s="571">
        <v>40694</v>
      </c>
      <c r="O13043" s="153" t="s">
        <v>2063</v>
      </c>
    </row>
    <row r="13044" spans="11:15">
      <c r="K13044" s="153" t="s">
        <v>1674</v>
      </c>
      <c r="M13044" s="571">
        <v>40694</v>
      </c>
      <c r="O13044" s="153" t="s">
        <v>2064</v>
      </c>
    </row>
    <row r="13045" spans="11:15">
      <c r="K13045" s="153" t="s">
        <v>1674</v>
      </c>
      <c r="M13045" s="571">
        <v>40694</v>
      </c>
      <c r="O13045" s="153" t="s">
        <v>1861</v>
      </c>
    </row>
    <row r="13046" spans="11:15">
      <c r="K13046" s="153" t="s">
        <v>1674</v>
      </c>
      <c r="M13046" s="571">
        <v>40694</v>
      </c>
      <c r="O13046" s="153" t="s">
        <v>1862</v>
      </c>
    </row>
    <row r="13047" spans="11:15">
      <c r="K13047" s="153" t="s">
        <v>1674</v>
      </c>
      <c r="M13047" s="571">
        <v>40694</v>
      </c>
      <c r="O13047" s="153" t="s">
        <v>1863</v>
      </c>
    </row>
    <row r="13048" spans="11:15">
      <c r="K13048" s="153" t="s">
        <v>1674</v>
      </c>
      <c r="M13048" s="571">
        <v>40694</v>
      </c>
      <c r="O13048" s="153" t="s">
        <v>1864</v>
      </c>
    </row>
    <row r="13049" spans="11:15">
      <c r="K13049" s="153" t="s">
        <v>1674</v>
      </c>
      <c r="M13049" s="571">
        <v>40694</v>
      </c>
      <c r="O13049" s="153" t="s">
        <v>1865</v>
      </c>
    </row>
    <row r="13050" spans="11:15">
      <c r="K13050" s="153" t="s">
        <v>1674</v>
      </c>
      <c r="M13050" s="571">
        <v>40694</v>
      </c>
      <c r="O13050" s="153" t="s">
        <v>1866</v>
      </c>
    </row>
    <row r="13051" spans="11:15">
      <c r="K13051" s="153" t="s">
        <v>1674</v>
      </c>
      <c r="M13051" s="571">
        <v>40694</v>
      </c>
      <c r="O13051" s="153" t="s">
        <v>1231</v>
      </c>
    </row>
    <row r="13052" spans="11:15">
      <c r="K13052" s="153" t="s">
        <v>1674</v>
      </c>
      <c r="M13052" s="571">
        <v>40694</v>
      </c>
      <c r="O13052" s="153" t="s">
        <v>1867</v>
      </c>
    </row>
    <row r="13053" spans="11:15">
      <c r="K13053" s="153" t="s">
        <v>1674</v>
      </c>
      <c r="M13053" s="571">
        <v>40694</v>
      </c>
      <c r="O13053" s="153" t="s">
        <v>1868</v>
      </c>
    </row>
    <row r="13054" spans="11:15">
      <c r="K13054" s="153" t="s">
        <v>1674</v>
      </c>
      <c r="M13054" s="571">
        <v>40694</v>
      </c>
      <c r="O13054" s="153" t="s">
        <v>1869</v>
      </c>
    </row>
    <row r="13055" spans="11:15">
      <c r="K13055" s="153" t="s">
        <v>1674</v>
      </c>
      <c r="M13055" s="571">
        <v>40694</v>
      </c>
      <c r="O13055" s="153" t="s">
        <v>1870</v>
      </c>
    </row>
    <row r="13056" spans="11:15">
      <c r="K13056" s="153" t="s">
        <v>1674</v>
      </c>
      <c r="M13056" s="571">
        <v>40694</v>
      </c>
      <c r="O13056" s="153" t="s">
        <v>1871</v>
      </c>
    </row>
    <row r="13057" spans="11:15">
      <c r="K13057" s="153" t="s">
        <v>1674</v>
      </c>
      <c r="M13057" s="571">
        <v>40694</v>
      </c>
      <c r="O13057" s="153" t="s">
        <v>2065</v>
      </c>
    </row>
    <row r="13058" spans="11:15">
      <c r="K13058" s="153" t="s">
        <v>1674</v>
      </c>
      <c r="M13058" s="571">
        <v>40694</v>
      </c>
      <c r="O13058" s="153" t="s">
        <v>2066</v>
      </c>
    </row>
    <row r="13059" spans="11:15">
      <c r="K13059" s="153" t="s">
        <v>1674</v>
      </c>
      <c r="M13059" s="571">
        <v>40694</v>
      </c>
      <c r="O13059" s="153" t="s">
        <v>2067</v>
      </c>
    </row>
    <row r="13060" spans="11:15">
      <c r="K13060" s="153" t="s">
        <v>1674</v>
      </c>
      <c r="M13060" s="571">
        <v>40694</v>
      </c>
      <c r="O13060" s="153" t="s">
        <v>1872</v>
      </c>
    </row>
    <row r="13061" spans="11:15">
      <c r="K13061" s="153" t="s">
        <v>1674</v>
      </c>
      <c r="M13061" s="571">
        <v>40694</v>
      </c>
      <c r="O13061" s="153" t="s">
        <v>2068</v>
      </c>
    </row>
    <row r="13062" spans="11:15">
      <c r="K13062" s="153" t="s">
        <v>1674</v>
      </c>
      <c r="M13062" s="571">
        <v>40694</v>
      </c>
      <c r="O13062" s="153" t="s">
        <v>2069</v>
      </c>
    </row>
    <row r="13063" spans="11:15">
      <c r="K13063" s="153" t="s">
        <v>1674</v>
      </c>
      <c r="M13063" s="571">
        <v>40694</v>
      </c>
      <c r="O13063" s="153" t="s">
        <v>1873</v>
      </c>
    </row>
    <row r="13064" spans="11:15">
      <c r="K13064" s="153" t="s">
        <v>1674</v>
      </c>
      <c r="M13064" s="571">
        <v>40694</v>
      </c>
      <c r="O13064" s="153" t="s">
        <v>1874</v>
      </c>
    </row>
    <row r="13065" spans="11:15">
      <c r="K13065" s="153" t="s">
        <v>1674</v>
      </c>
      <c r="M13065" s="571">
        <v>40694</v>
      </c>
      <c r="O13065" s="153" t="s">
        <v>1875</v>
      </c>
    </row>
    <row r="13066" spans="11:15">
      <c r="K13066" s="153" t="s">
        <v>1674</v>
      </c>
      <c r="M13066" s="571">
        <v>40694</v>
      </c>
      <c r="O13066" s="153" t="s">
        <v>1876</v>
      </c>
    </row>
    <row r="13067" spans="11:15">
      <c r="K13067" s="153" t="s">
        <v>1674</v>
      </c>
      <c r="M13067" s="571">
        <v>40694</v>
      </c>
      <c r="O13067" s="153" t="s">
        <v>1877</v>
      </c>
    </row>
    <row r="13068" spans="11:15">
      <c r="K13068" s="153" t="s">
        <v>1674</v>
      </c>
      <c r="M13068" s="571">
        <v>40694</v>
      </c>
      <c r="O13068" s="153" t="s">
        <v>1878</v>
      </c>
    </row>
    <row r="13069" spans="11:15">
      <c r="K13069" s="153" t="s">
        <v>1674</v>
      </c>
      <c r="M13069" s="571">
        <v>40694</v>
      </c>
      <c r="O13069" s="153" t="s">
        <v>1285</v>
      </c>
    </row>
    <row r="13070" spans="11:15">
      <c r="K13070" s="153" t="s">
        <v>1674</v>
      </c>
      <c r="M13070" s="571">
        <v>40694</v>
      </c>
      <c r="O13070" s="153" t="s">
        <v>1879</v>
      </c>
    </row>
    <row r="13071" spans="11:15">
      <c r="K13071" s="153" t="s">
        <v>1674</v>
      </c>
      <c r="M13071" s="571">
        <v>40694</v>
      </c>
      <c r="O13071" s="153" t="s">
        <v>1880</v>
      </c>
    </row>
    <row r="13072" spans="11:15">
      <c r="K13072" s="153" t="s">
        <v>1674</v>
      </c>
      <c r="M13072" s="571">
        <v>40694</v>
      </c>
      <c r="O13072" s="153" t="s">
        <v>1881</v>
      </c>
    </row>
    <row r="13073" spans="11:15">
      <c r="K13073" s="153" t="s">
        <v>1674</v>
      </c>
      <c r="M13073" s="571">
        <v>40694</v>
      </c>
      <c r="O13073" s="153" t="s">
        <v>1882</v>
      </c>
    </row>
    <row r="13074" spans="11:15">
      <c r="K13074" s="153" t="s">
        <v>1674</v>
      </c>
      <c r="M13074" s="571">
        <v>40694</v>
      </c>
      <c r="O13074" s="153" t="s">
        <v>1883</v>
      </c>
    </row>
    <row r="13075" spans="11:15">
      <c r="K13075" s="153" t="s">
        <v>1674</v>
      </c>
      <c r="M13075" s="571">
        <v>40694</v>
      </c>
      <c r="O13075" s="153" t="s">
        <v>2070</v>
      </c>
    </row>
    <row r="13076" spans="11:15">
      <c r="K13076" s="153" t="s">
        <v>1674</v>
      </c>
      <c r="M13076" s="571">
        <v>40694</v>
      </c>
      <c r="O13076" s="153" t="s">
        <v>2071</v>
      </c>
    </row>
    <row r="13077" spans="11:15">
      <c r="K13077" s="153" t="s">
        <v>1674</v>
      </c>
      <c r="M13077" s="571">
        <v>40694</v>
      </c>
      <c r="O13077" s="153" t="s">
        <v>1884</v>
      </c>
    </row>
    <row r="13078" spans="11:15">
      <c r="K13078" s="153" t="s">
        <v>1674</v>
      </c>
      <c r="M13078" s="571">
        <v>40694</v>
      </c>
      <c r="O13078" s="153" t="s">
        <v>1885</v>
      </c>
    </row>
    <row r="13079" spans="11:15">
      <c r="K13079" s="153" t="s">
        <v>1674</v>
      </c>
      <c r="M13079" s="571">
        <v>40694</v>
      </c>
      <c r="O13079" s="153" t="s">
        <v>2072</v>
      </c>
    </row>
    <row r="13080" spans="11:15">
      <c r="K13080" s="153" t="s">
        <v>1674</v>
      </c>
      <c r="M13080" s="571">
        <v>40694</v>
      </c>
      <c r="O13080" s="153" t="s">
        <v>2073</v>
      </c>
    </row>
    <row r="13081" spans="11:15">
      <c r="K13081" s="153" t="s">
        <v>1674</v>
      </c>
      <c r="M13081" s="571">
        <v>40694</v>
      </c>
      <c r="O13081" s="153" t="s">
        <v>1886</v>
      </c>
    </row>
    <row r="13082" spans="11:15">
      <c r="K13082" s="153" t="s">
        <v>1674</v>
      </c>
      <c r="M13082" s="571">
        <v>40694</v>
      </c>
      <c r="O13082" s="153" t="s">
        <v>1887</v>
      </c>
    </row>
    <row r="13083" spans="11:15">
      <c r="K13083" s="153" t="s">
        <v>1674</v>
      </c>
      <c r="M13083" s="571">
        <v>40694</v>
      </c>
      <c r="O13083" s="153" t="s">
        <v>1888</v>
      </c>
    </row>
    <row r="13084" spans="11:15">
      <c r="K13084" s="153" t="s">
        <v>1674</v>
      </c>
      <c r="M13084" s="571">
        <v>40694</v>
      </c>
      <c r="O13084" s="153" t="s">
        <v>1889</v>
      </c>
    </row>
    <row r="13085" spans="11:15">
      <c r="K13085" s="153" t="s">
        <v>1674</v>
      </c>
      <c r="M13085" s="571">
        <v>40694</v>
      </c>
      <c r="O13085" s="153" t="s">
        <v>1890</v>
      </c>
    </row>
    <row r="13086" spans="11:15">
      <c r="K13086" s="153" t="s">
        <v>1674</v>
      </c>
      <c r="M13086" s="571">
        <v>40694</v>
      </c>
      <c r="O13086" s="153" t="s">
        <v>1891</v>
      </c>
    </row>
    <row r="13087" spans="11:15">
      <c r="K13087" s="153" t="s">
        <v>1674</v>
      </c>
      <c r="M13087" s="571">
        <v>40694</v>
      </c>
      <c r="O13087" s="153" t="s">
        <v>1344</v>
      </c>
    </row>
    <row r="13088" spans="11:15">
      <c r="K13088" s="153" t="s">
        <v>1674</v>
      </c>
      <c r="M13088" s="571">
        <v>40694</v>
      </c>
      <c r="O13088" s="153" t="s">
        <v>1892</v>
      </c>
    </row>
    <row r="13089" spans="11:15">
      <c r="K13089" s="153" t="s">
        <v>1674</v>
      </c>
      <c r="M13089" s="571">
        <v>40694</v>
      </c>
      <c r="O13089" s="153" t="s">
        <v>1893</v>
      </c>
    </row>
    <row r="13090" spans="11:15">
      <c r="K13090" s="153" t="s">
        <v>1674</v>
      </c>
      <c r="M13090" s="571">
        <v>40694</v>
      </c>
      <c r="O13090" s="153" t="s">
        <v>1894</v>
      </c>
    </row>
    <row r="13091" spans="11:15">
      <c r="K13091" s="153" t="s">
        <v>1674</v>
      </c>
      <c r="M13091" s="571">
        <v>40694</v>
      </c>
      <c r="O13091" s="153" t="s">
        <v>1895</v>
      </c>
    </row>
    <row r="13092" spans="11:15">
      <c r="K13092" s="153" t="s">
        <v>1674</v>
      </c>
      <c r="M13092" s="571">
        <v>40694</v>
      </c>
      <c r="O13092" s="153" t="s">
        <v>1896</v>
      </c>
    </row>
    <row r="13093" spans="11:15">
      <c r="K13093" s="153" t="s">
        <v>1674</v>
      </c>
      <c r="M13093" s="571">
        <v>40694</v>
      </c>
      <c r="O13093" s="153" t="s">
        <v>2074</v>
      </c>
    </row>
    <row r="13094" spans="11:15">
      <c r="K13094" s="153" t="s">
        <v>1674</v>
      </c>
      <c r="M13094" s="571">
        <v>40694</v>
      </c>
      <c r="O13094" s="153" t="s">
        <v>2075</v>
      </c>
    </row>
    <row r="13095" spans="11:15">
      <c r="K13095" s="153" t="s">
        <v>1674</v>
      </c>
      <c r="M13095" s="571">
        <v>40694</v>
      </c>
      <c r="O13095" s="153" t="s">
        <v>1897</v>
      </c>
    </row>
    <row r="13096" spans="11:15">
      <c r="K13096" s="153" t="s">
        <v>1674</v>
      </c>
      <c r="M13096" s="571">
        <v>40694</v>
      </c>
      <c r="O13096" s="153" t="s">
        <v>1898</v>
      </c>
    </row>
    <row r="13097" spans="11:15">
      <c r="K13097" s="153" t="s">
        <v>1674</v>
      </c>
      <c r="M13097" s="571">
        <v>40694</v>
      </c>
      <c r="O13097" s="153" t="s">
        <v>2076</v>
      </c>
    </row>
    <row r="13098" spans="11:15">
      <c r="K13098" s="153" t="s">
        <v>1674</v>
      </c>
      <c r="M13098" s="571">
        <v>40694</v>
      </c>
      <c r="O13098" s="153" t="s">
        <v>2077</v>
      </c>
    </row>
    <row r="13099" spans="11:15">
      <c r="K13099" s="153" t="s">
        <v>1674</v>
      </c>
      <c r="M13099" s="571">
        <v>40694</v>
      </c>
      <c r="O13099" s="153" t="s">
        <v>1899</v>
      </c>
    </row>
    <row r="13100" spans="11:15">
      <c r="K13100" s="153" t="s">
        <v>1674</v>
      </c>
      <c r="M13100" s="571">
        <v>40694</v>
      </c>
      <c r="O13100" s="153" t="s">
        <v>1900</v>
      </c>
    </row>
    <row r="13101" spans="11:15">
      <c r="K13101" s="153" t="s">
        <v>1674</v>
      </c>
      <c r="M13101" s="571">
        <v>40694</v>
      </c>
      <c r="O13101" s="153" t="s">
        <v>1901</v>
      </c>
    </row>
    <row r="13102" spans="11:15">
      <c r="K13102" s="153" t="s">
        <v>1674</v>
      </c>
      <c r="M13102" s="571">
        <v>40694</v>
      </c>
      <c r="O13102" s="153" t="s">
        <v>1902</v>
      </c>
    </row>
    <row r="13103" spans="11:15">
      <c r="K13103" s="153" t="s">
        <v>1674</v>
      </c>
      <c r="M13103" s="571">
        <v>40694</v>
      </c>
      <c r="O13103" s="153" t="s">
        <v>1903</v>
      </c>
    </row>
    <row r="13104" spans="11:15">
      <c r="K13104" s="153" t="s">
        <v>1674</v>
      </c>
      <c r="M13104" s="571">
        <v>40694</v>
      </c>
      <c r="O13104" s="153" t="s">
        <v>1904</v>
      </c>
    </row>
    <row r="13105" spans="11:15">
      <c r="K13105" s="153" t="s">
        <v>1674</v>
      </c>
      <c r="M13105" s="571">
        <v>40694</v>
      </c>
      <c r="O13105" s="153" t="s">
        <v>1374</v>
      </c>
    </row>
    <row r="13106" spans="11:15">
      <c r="K13106" s="153" t="s">
        <v>1674</v>
      </c>
      <c r="M13106" s="571">
        <v>40694</v>
      </c>
      <c r="O13106" s="153" t="s">
        <v>1905</v>
      </c>
    </row>
    <row r="13107" spans="11:15">
      <c r="K13107" s="153" t="s">
        <v>1674</v>
      </c>
      <c r="M13107" s="571">
        <v>40694</v>
      </c>
      <c r="O13107" s="153" t="s">
        <v>1906</v>
      </c>
    </row>
    <row r="13108" spans="11:15">
      <c r="K13108" s="153" t="s">
        <v>1674</v>
      </c>
      <c r="M13108" s="571">
        <v>40694</v>
      </c>
      <c r="O13108" s="153" t="s">
        <v>1907</v>
      </c>
    </row>
    <row r="13109" spans="11:15">
      <c r="K13109" s="153" t="s">
        <v>1674</v>
      </c>
      <c r="M13109" s="571">
        <v>40694</v>
      </c>
      <c r="O13109" s="153" t="s">
        <v>1908</v>
      </c>
    </row>
    <row r="13110" spans="11:15">
      <c r="K13110" s="153" t="s">
        <v>1674</v>
      </c>
      <c r="M13110" s="571">
        <v>40694</v>
      </c>
      <c r="O13110" s="153" t="s">
        <v>1909</v>
      </c>
    </row>
    <row r="13111" spans="11:15">
      <c r="K13111" s="153" t="s">
        <v>1674</v>
      </c>
      <c r="M13111" s="571">
        <v>40694</v>
      </c>
      <c r="O13111" s="153" t="s">
        <v>2078</v>
      </c>
    </row>
    <row r="13112" spans="11:15">
      <c r="K13112" s="153" t="s">
        <v>1674</v>
      </c>
      <c r="M13112" s="571">
        <v>40694</v>
      </c>
      <c r="O13112" s="153" t="s">
        <v>2079</v>
      </c>
    </row>
    <row r="13113" spans="11:15">
      <c r="K13113" s="153" t="s">
        <v>1674</v>
      </c>
      <c r="M13113" s="571">
        <v>40694</v>
      </c>
      <c r="O13113" s="153" t="s">
        <v>1910</v>
      </c>
    </row>
    <row r="13114" spans="11:15">
      <c r="K13114" s="153" t="s">
        <v>1674</v>
      </c>
      <c r="M13114" s="571">
        <v>40694</v>
      </c>
      <c r="O13114" s="153" t="s">
        <v>1911</v>
      </c>
    </row>
    <row r="13115" spans="11:15">
      <c r="K13115" s="153" t="s">
        <v>1674</v>
      </c>
      <c r="M13115" s="571">
        <v>40694</v>
      </c>
      <c r="O13115" s="153" t="s">
        <v>2080</v>
      </c>
    </row>
    <row r="13116" spans="11:15">
      <c r="K13116" s="153" t="s">
        <v>1674</v>
      </c>
      <c r="M13116" s="571">
        <v>40694</v>
      </c>
      <c r="O13116" s="153" t="s">
        <v>2081</v>
      </c>
    </row>
    <row r="13117" spans="11:15">
      <c r="K13117" s="153" t="s">
        <v>1674</v>
      </c>
      <c r="M13117" s="571">
        <v>40694</v>
      </c>
      <c r="O13117" s="153" t="s">
        <v>1912</v>
      </c>
    </row>
    <row r="13118" spans="11:15">
      <c r="K13118" s="153" t="s">
        <v>1674</v>
      </c>
      <c r="M13118" s="571">
        <v>40694</v>
      </c>
      <c r="O13118" s="153" t="s">
        <v>1913</v>
      </c>
    </row>
    <row r="13119" spans="11:15">
      <c r="K13119" s="153" t="s">
        <v>1674</v>
      </c>
      <c r="M13119" s="571">
        <v>40694</v>
      </c>
      <c r="O13119" s="153" t="s">
        <v>1914</v>
      </c>
    </row>
    <row r="13120" spans="11:15">
      <c r="K13120" s="153" t="s">
        <v>1674</v>
      </c>
      <c r="M13120" s="571">
        <v>40694</v>
      </c>
      <c r="O13120" s="153" t="s">
        <v>1915</v>
      </c>
    </row>
    <row r="13121" spans="11:15">
      <c r="K13121" s="153" t="s">
        <v>1674</v>
      </c>
      <c r="M13121" s="571">
        <v>40694</v>
      </c>
      <c r="O13121" s="153" t="s">
        <v>1916</v>
      </c>
    </row>
    <row r="13122" spans="11:15">
      <c r="K13122" s="153" t="s">
        <v>1674</v>
      </c>
      <c r="M13122" s="571">
        <v>40694</v>
      </c>
      <c r="O13122" s="153" t="s">
        <v>1917</v>
      </c>
    </row>
    <row r="13123" spans="11:15">
      <c r="K13123" s="153" t="s">
        <v>1674</v>
      </c>
      <c r="M13123" s="571">
        <v>40694</v>
      </c>
      <c r="O13123" s="153" t="s">
        <v>1430</v>
      </c>
    </row>
    <row r="13124" spans="11:15">
      <c r="K13124" s="153" t="s">
        <v>1674</v>
      </c>
      <c r="M13124" s="571">
        <v>40694</v>
      </c>
      <c r="O13124" s="153" t="s">
        <v>1918</v>
      </c>
    </row>
    <row r="13125" spans="11:15">
      <c r="K13125" s="153" t="s">
        <v>1674</v>
      </c>
      <c r="M13125" s="571">
        <v>40694</v>
      </c>
      <c r="O13125" s="153" t="s">
        <v>1919</v>
      </c>
    </row>
    <row r="13126" spans="11:15">
      <c r="K13126" s="153" t="s">
        <v>1674</v>
      </c>
      <c r="M13126" s="571">
        <v>40694</v>
      </c>
      <c r="O13126" s="153" t="s">
        <v>1920</v>
      </c>
    </row>
    <row r="13127" spans="11:15">
      <c r="K13127" s="153" t="s">
        <v>1674</v>
      </c>
      <c r="M13127" s="571">
        <v>40694</v>
      </c>
      <c r="O13127" s="153" t="s">
        <v>1921</v>
      </c>
    </row>
    <row r="13128" spans="11:15">
      <c r="K13128" s="153" t="s">
        <v>1674</v>
      </c>
      <c r="M13128" s="571">
        <v>40694</v>
      </c>
      <c r="O13128" s="153" t="s">
        <v>1922</v>
      </c>
    </row>
    <row r="13129" spans="11:15">
      <c r="K13129" s="153" t="s">
        <v>1674</v>
      </c>
      <c r="M13129" s="571">
        <v>40694</v>
      </c>
      <c r="O13129" s="153" t="s">
        <v>2082</v>
      </c>
    </row>
    <row r="13130" spans="11:15">
      <c r="K13130" s="153" t="s">
        <v>1674</v>
      </c>
      <c r="M13130" s="571">
        <v>40694</v>
      </c>
      <c r="O13130" s="153" t="s">
        <v>2083</v>
      </c>
    </row>
    <row r="13131" spans="11:15">
      <c r="K13131" s="153" t="s">
        <v>1674</v>
      </c>
      <c r="M13131" s="571">
        <v>40694</v>
      </c>
      <c r="O13131" s="153" t="s">
        <v>1923</v>
      </c>
    </row>
    <row r="13132" spans="11:15">
      <c r="K13132" s="153" t="s">
        <v>1674</v>
      </c>
      <c r="M13132" s="571">
        <v>40694</v>
      </c>
      <c r="O13132" s="153" t="s">
        <v>1924</v>
      </c>
    </row>
    <row r="13133" spans="11:15">
      <c r="K13133" s="153" t="s">
        <v>1674</v>
      </c>
      <c r="M13133" s="571">
        <v>40694</v>
      </c>
      <c r="O13133" s="153" t="s">
        <v>2084</v>
      </c>
    </row>
    <row r="13134" spans="11:15">
      <c r="K13134" s="153" t="s">
        <v>1674</v>
      </c>
      <c r="M13134" s="571">
        <v>40694</v>
      </c>
      <c r="O13134" s="153" t="s">
        <v>2085</v>
      </c>
    </row>
    <row r="13135" spans="11:15">
      <c r="K13135" s="153" t="s">
        <v>1674</v>
      </c>
      <c r="M13135" s="571">
        <v>40694</v>
      </c>
      <c r="O13135" s="153" t="s">
        <v>1925</v>
      </c>
    </row>
    <row r="13136" spans="11:15">
      <c r="K13136" s="153" t="s">
        <v>1674</v>
      </c>
      <c r="M13136" s="571">
        <v>40694</v>
      </c>
      <c r="O13136" s="153" t="s">
        <v>1926</v>
      </c>
    </row>
    <row r="13137" spans="11:15">
      <c r="K13137" s="153" t="s">
        <v>1674</v>
      </c>
      <c r="M13137" s="571">
        <v>40694</v>
      </c>
      <c r="O13137" s="153" t="s">
        <v>1927</v>
      </c>
    </row>
    <row r="13138" spans="11:15">
      <c r="K13138" s="153" t="s">
        <v>1674</v>
      </c>
      <c r="M13138" s="571">
        <v>40694</v>
      </c>
      <c r="O13138" s="153" t="s">
        <v>1928</v>
      </c>
    </row>
    <row r="13139" spans="11:15">
      <c r="K13139" s="153" t="s">
        <v>1674</v>
      </c>
      <c r="M13139" s="571">
        <v>40694</v>
      </c>
      <c r="O13139" s="153" t="s">
        <v>1929</v>
      </c>
    </row>
    <row r="13140" spans="11:15">
      <c r="K13140" s="153" t="s">
        <v>1674</v>
      </c>
      <c r="M13140" s="571">
        <v>40694</v>
      </c>
      <c r="O13140" s="153" t="s">
        <v>1930</v>
      </c>
    </row>
    <row r="13141" spans="11:15">
      <c r="K13141" s="153" t="s">
        <v>1674</v>
      </c>
      <c r="M13141" s="571">
        <v>40694</v>
      </c>
      <c r="O13141" s="153" t="s">
        <v>1931</v>
      </c>
    </row>
    <row r="13142" spans="11:15">
      <c r="K13142" s="153" t="s">
        <v>1674</v>
      </c>
      <c r="M13142" s="571">
        <v>40694</v>
      </c>
      <c r="O13142" s="153" t="s">
        <v>1932</v>
      </c>
    </row>
    <row r="13143" spans="11:15">
      <c r="K13143" s="153" t="s">
        <v>1674</v>
      </c>
      <c r="M13143" s="571">
        <v>40694</v>
      </c>
      <c r="O13143" s="153" t="s">
        <v>1933</v>
      </c>
    </row>
    <row r="13144" spans="11:15">
      <c r="K13144" s="153" t="s">
        <v>1674</v>
      </c>
      <c r="M13144" s="571">
        <v>40694</v>
      </c>
      <c r="O13144" s="153" t="s">
        <v>1934</v>
      </c>
    </row>
    <row r="13145" spans="11:15">
      <c r="K13145" s="153" t="s">
        <v>1674</v>
      </c>
      <c r="M13145" s="571">
        <v>40694</v>
      </c>
      <c r="O13145" s="153" t="s">
        <v>1935</v>
      </c>
    </row>
    <row r="13146" spans="11:15">
      <c r="K13146" s="153" t="s">
        <v>1674</v>
      </c>
      <c r="M13146" s="571">
        <v>40694</v>
      </c>
      <c r="O13146" s="153" t="s">
        <v>1936</v>
      </c>
    </row>
    <row r="13147" spans="11:15">
      <c r="K13147" s="153" t="s">
        <v>1674</v>
      </c>
      <c r="M13147" s="571">
        <v>40694</v>
      </c>
      <c r="O13147" s="153" t="s">
        <v>2086</v>
      </c>
    </row>
    <row r="13148" spans="11:15">
      <c r="K13148" s="153" t="s">
        <v>1674</v>
      </c>
      <c r="M13148" s="571">
        <v>40694</v>
      </c>
      <c r="O13148" s="153" t="s">
        <v>2087</v>
      </c>
    </row>
    <row r="13149" spans="11:15">
      <c r="K13149" s="153" t="s">
        <v>1674</v>
      </c>
      <c r="M13149" s="571">
        <v>40694</v>
      </c>
      <c r="O13149" s="153" t="s">
        <v>1937</v>
      </c>
    </row>
    <row r="13150" spans="11:15">
      <c r="K13150" s="153" t="s">
        <v>1674</v>
      </c>
      <c r="M13150" s="571">
        <v>40694</v>
      </c>
      <c r="O13150" s="153" t="s">
        <v>1938</v>
      </c>
    </row>
    <row r="13151" spans="11:15">
      <c r="K13151" s="153" t="s">
        <v>1674</v>
      </c>
      <c r="M13151" s="571">
        <v>40694</v>
      </c>
      <c r="O13151" s="153" t="s">
        <v>1939</v>
      </c>
    </row>
    <row r="13152" spans="11:15">
      <c r="K13152" s="153" t="s">
        <v>1674</v>
      </c>
      <c r="M13152" s="571">
        <v>40694</v>
      </c>
      <c r="O13152" s="153" t="s">
        <v>2088</v>
      </c>
    </row>
    <row r="13153" spans="11:15">
      <c r="K13153" s="153" t="s">
        <v>1674</v>
      </c>
      <c r="M13153" s="571">
        <v>40694</v>
      </c>
      <c r="O13153" s="153" t="s">
        <v>2089</v>
      </c>
    </row>
    <row r="13154" spans="11:15">
      <c r="K13154" s="153" t="s">
        <v>1674</v>
      </c>
      <c r="M13154" s="571">
        <v>40694</v>
      </c>
      <c r="O13154" s="153" t="s">
        <v>2090</v>
      </c>
    </row>
    <row r="13155" spans="11:15">
      <c r="K13155" s="153" t="s">
        <v>1674</v>
      </c>
      <c r="M13155" s="571">
        <v>40694</v>
      </c>
      <c r="O13155" s="153" t="s">
        <v>1940</v>
      </c>
    </row>
    <row r="13156" spans="11:15">
      <c r="K13156" s="153" t="s">
        <v>1674</v>
      </c>
      <c r="M13156" s="571">
        <v>40694</v>
      </c>
      <c r="O13156" s="153" t="s">
        <v>1941</v>
      </c>
    </row>
    <row r="13157" spans="11:15">
      <c r="K13157" s="153" t="s">
        <v>1674</v>
      </c>
      <c r="M13157" s="571">
        <v>40694</v>
      </c>
      <c r="O13157" s="153" t="s">
        <v>1942</v>
      </c>
    </row>
    <row r="13158" spans="11:15">
      <c r="K13158" s="153" t="s">
        <v>1674</v>
      </c>
      <c r="M13158" s="571">
        <v>40694</v>
      </c>
      <c r="O13158" s="153" t="s">
        <v>1943</v>
      </c>
    </row>
    <row r="13159" spans="11:15">
      <c r="K13159" s="153" t="s">
        <v>1674</v>
      </c>
      <c r="M13159" s="571">
        <v>40694</v>
      </c>
      <c r="O13159" s="153" t="s">
        <v>1944</v>
      </c>
    </row>
    <row r="13160" spans="11:15">
      <c r="K13160" s="153" t="s">
        <v>1674</v>
      </c>
      <c r="M13160" s="571">
        <v>40694</v>
      </c>
      <c r="O13160" s="153" t="s">
        <v>1945</v>
      </c>
    </row>
    <row r="13161" spans="11:15">
      <c r="K13161" s="153" t="s">
        <v>1674</v>
      </c>
      <c r="M13161" s="571">
        <v>40694</v>
      </c>
      <c r="O13161" s="153" t="s">
        <v>1946</v>
      </c>
    </row>
    <row r="13162" spans="11:15">
      <c r="K13162" s="153" t="s">
        <v>1674</v>
      </c>
      <c r="M13162" s="571">
        <v>40694</v>
      </c>
      <c r="O13162" s="153" t="s">
        <v>1947</v>
      </c>
    </row>
    <row r="13163" spans="11:15">
      <c r="K13163" s="153" t="s">
        <v>1674</v>
      </c>
      <c r="M13163" s="571">
        <v>40694</v>
      </c>
      <c r="O13163" s="153" t="s">
        <v>1948</v>
      </c>
    </row>
    <row r="13164" spans="11:15">
      <c r="K13164" s="153" t="s">
        <v>1674</v>
      </c>
      <c r="M13164" s="571">
        <v>40694</v>
      </c>
      <c r="O13164" s="153" t="s">
        <v>1949</v>
      </c>
    </row>
    <row r="13165" spans="11:15">
      <c r="K13165" s="153" t="s">
        <v>1674</v>
      </c>
      <c r="M13165" s="571">
        <v>40694</v>
      </c>
      <c r="O13165" s="153" t="s">
        <v>1950</v>
      </c>
    </row>
    <row r="13166" spans="11:15">
      <c r="K13166" s="153" t="s">
        <v>1674</v>
      </c>
      <c r="M13166" s="571">
        <v>40694</v>
      </c>
      <c r="O13166" s="153" t="s">
        <v>1951</v>
      </c>
    </row>
    <row r="13167" spans="11:15">
      <c r="K13167" s="153" t="s">
        <v>1674</v>
      </c>
      <c r="M13167" s="571">
        <v>40694</v>
      </c>
      <c r="O13167" s="153" t="s">
        <v>2091</v>
      </c>
    </row>
    <row r="13168" spans="11:15">
      <c r="K13168" s="153" t="s">
        <v>1674</v>
      </c>
      <c r="M13168" s="571">
        <v>40694</v>
      </c>
      <c r="O13168" s="153" t="s">
        <v>2092</v>
      </c>
    </row>
    <row r="13169" spans="11:15">
      <c r="K13169" s="153" t="s">
        <v>1674</v>
      </c>
      <c r="M13169" s="571">
        <v>40694</v>
      </c>
      <c r="O13169" s="153" t="s">
        <v>1952</v>
      </c>
    </row>
    <row r="13170" spans="11:15">
      <c r="K13170" s="153" t="s">
        <v>1674</v>
      </c>
      <c r="M13170" s="571">
        <v>40694</v>
      </c>
      <c r="O13170" s="153" t="s">
        <v>1953</v>
      </c>
    </row>
    <row r="13171" spans="11:15">
      <c r="K13171" s="153" t="s">
        <v>1674</v>
      </c>
      <c r="M13171" s="571">
        <v>40694</v>
      </c>
      <c r="O13171" s="153" t="s">
        <v>1954</v>
      </c>
    </row>
    <row r="13172" spans="11:15">
      <c r="K13172" s="153" t="s">
        <v>1674</v>
      </c>
      <c r="M13172" s="571">
        <v>40694</v>
      </c>
      <c r="O13172" s="153" t="s">
        <v>2093</v>
      </c>
    </row>
    <row r="13173" spans="11:15">
      <c r="K13173" s="153" t="s">
        <v>1674</v>
      </c>
      <c r="M13173" s="571">
        <v>40694</v>
      </c>
      <c r="O13173" s="153" t="s">
        <v>2094</v>
      </c>
    </row>
    <row r="13174" spans="11:15">
      <c r="K13174" s="153" t="s">
        <v>1674</v>
      </c>
      <c r="M13174" s="571">
        <v>40694</v>
      </c>
      <c r="O13174" s="153" t="s">
        <v>2095</v>
      </c>
    </row>
    <row r="13175" spans="11:15">
      <c r="K13175" s="153" t="s">
        <v>1674</v>
      </c>
      <c r="M13175" s="571">
        <v>40694</v>
      </c>
      <c r="O13175" s="153" t="s">
        <v>1955</v>
      </c>
    </row>
    <row r="13176" spans="11:15">
      <c r="K13176" s="153" t="s">
        <v>1674</v>
      </c>
      <c r="M13176" s="571">
        <v>40694</v>
      </c>
      <c r="O13176" s="153" t="s">
        <v>1956</v>
      </c>
    </row>
    <row r="13177" spans="11:15">
      <c r="K13177" s="153" t="s">
        <v>1674</v>
      </c>
      <c r="M13177" s="571">
        <v>40694</v>
      </c>
      <c r="O13177" s="153" t="s">
        <v>1957</v>
      </c>
    </row>
    <row r="13178" spans="11:15">
      <c r="K13178" s="153" t="s">
        <v>1674</v>
      </c>
      <c r="M13178" s="571">
        <v>40694</v>
      </c>
      <c r="O13178" s="153" t="s">
        <v>1958</v>
      </c>
    </row>
    <row r="13179" spans="11:15">
      <c r="K13179" s="153" t="s">
        <v>1674</v>
      </c>
      <c r="M13179" s="571">
        <v>40694</v>
      </c>
      <c r="O13179" s="153" t="s">
        <v>1959</v>
      </c>
    </row>
    <row r="13180" spans="11:15">
      <c r="K13180" s="153" t="s">
        <v>1674</v>
      </c>
      <c r="M13180" s="571">
        <v>40694</v>
      </c>
      <c r="O13180" s="153" t="s">
        <v>1960</v>
      </c>
    </row>
    <row r="13181" spans="11:15">
      <c r="K13181" s="153" t="s">
        <v>1674</v>
      </c>
      <c r="M13181" s="571">
        <v>40694</v>
      </c>
      <c r="O13181" s="153" t="s">
        <v>1961</v>
      </c>
    </row>
    <row r="13182" spans="11:15">
      <c r="K13182" s="153" t="s">
        <v>1674</v>
      </c>
      <c r="M13182" s="571">
        <v>40694</v>
      </c>
      <c r="O13182" s="153" t="s">
        <v>1962</v>
      </c>
    </row>
    <row r="13183" spans="11:15">
      <c r="K13183" s="153" t="s">
        <v>1674</v>
      </c>
      <c r="M13183" s="571">
        <v>40694</v>
      </c>
      <c r="O13183" s="153" t="s">
        <v>1963</v>
      </c>
    </row>
    <row r="13184" spans="11:15">
      <c r="K13184" s="153" t="s">
        <v>1674</v>
      </c>
      <c r="M13184" s="571">
        <v>40694</v>
      </c>
      <c r="O13184" s="153" t="s">
        <v>1964</v>
      </c>
    </row>
    <row r="13185" spans="11:15">
      <c r="K13185" s="153" t="s">
        <v>1674</v>
      </c>
      <c r="M13185" s="571">
        <v>40694</v>
      </c>
      <c r="O13185" s="153" t="s">
        <v>1965</v>
      </c>
    </row>
    <row r="13186" spans="11:15">
      <c r="K13186" s="153" t="s">
        <v>1674</v>
      </c>
      <c r="M13186" s="571">
        <v>40694</v>
      </c>
      <c r="O13186" s="153" t="s">
        <v>1966</v>
      </c>
    </row>
    <row r="13187" spans="11:15">
      <c r="K13187" s="153" t="s">
        <v>1674</v>
      </c>
      <c r="M13187" s="571">
        <v>40694</v>
      </c>
      <c r="O13187" s="153" t="s">
        <v>2096</v>
      </c>
    </row>
    <row r="13188" spans="11:15">
      <c r="K13188" s="153" t="s">
        <v>1674</v>
      </c>
      <c r="M13188" s="571">
        <v>40694</v>
      </c>
      <c r="O13188" s="153" t="s">
        <v>2097</v>
      </c>
    </row>
    <row r="13189" spans="11:15">
      <c r="K13189" s="153" t="s">
        <v>1674</v>
      </c>
      <c r="M13189" s="571">
        <v>40694</v>
      </c>
      <c r="O13189" s="153" t="s">
        <v>1967</v>
      </c>
    </row>
    <row r="13190" spans="11:15">
      <c r="K13190" s="153" t="s">
        <v>1674</v>
      </c>
      <c r="M13190" s="571">
        <v>40694</v>
      </c>
      <c r="O13190" s="153" t="s">
        <v>1968</v>
      </c>
    </row>
    <row r="13191" spans="11:15">
      <c r="K13191" s="153" t="s">
        <v>1674</v>
      </c>
      <c r="M13191" s="571">
        <v>40694</v>
      </c>
      <c r="O13191" s="153" t="s">
        <v>1969</v>
      </c>
    </row>
    <row r="13192" spans="11:15">
      <c r="K13192" s="153" t="s">
        <v>1674</v>
      </c>
      <c r="M13192" s="571">
        <v>40694</v>
      </c>
      <c r="O13192" s="153" t="s">
        <v>2098</v>
      </c>
    </row>
    <row r="13193" spans="11:15">
      <c r="K13193" s="153" t="s">
        <v>1674</v>
      </c>
      <c r="M13193" s="571">
        <v>40694</v>
      </c>
      <c r="O13193" s="153" t="s">
        <v>2099</v>
      </c>
    </row>
    <row r="13194" spans="11:15">
      <c r="K13194" s="153" t="s">
        <v>1674</v>
      </c>
      <c r="M13194" s="571">
        <v>40694</v>
      </c>
      <c r="O13194" s="153" t="s">
        <v>2100</v>
      </c>
    </row>
    <row r="13195" spans="11:15">
      <c r="K13195" s="153" t="s">
        <v>1674</v>
      </c>
      <c r="M13195" s="571">
        <v>40694</v>
      </c>
      <c r="O13195" s="153" t="s">
        <v>1970</v>
      </c>
    </row>
    <row r="13196" spans="11:15">
      <c r="K13196" s="153" t="s">
        <v>1674</v>
      </c>
      <c r="M13196" s="571">
        <v>40694</v>
      </c>
      <c r="O13196" s="153" t="s">
        <v>1971</v>
      </c>
    </row>
    <row r="13197" spans="11:15">
      <c r="K13197" s="153" t="s">
        <v>1674</v>
      </c>
      <c r="M13197" s="571">
        <v>40694</v>
      </c>
      <c r="O13197" s="153" t="s">
        <v>1972</v>
      </c>
    </row>
    <row r="13198" spans="11:15">
      <c r="K13198" s="153" t="s">
        <v>1674</v>
      </c>
      <c r="M13198" s="571">
        <v>40694</v>
      </c>
      <c r="O13198" s="153" t="s">
        <v>1973</v>
      </c>
    </row>
    <row r="13199" spans="11:15">
      <c r="K13199" s="153" t="s">
        <v>1674</v>
      </c>
      <c r="M13199" s="571">
        <v>40694</v>
      </c>
      <c r="O13199" s="153" t="s">
        <v>1974</v>
      </c>
    </row>
    <row r="13200" spans="11:15">
      <c r="K13200" s="153" t="s">
        <v>1674</v>
      </c>
      <c r="M13200" s="571">
        <v>40694</v>
      </c>
      <c r="O13200" s="153" t="s">
        <v>1975</v>
      </c>
    </row>
    <row r="13201" spans="11:15">
      <c r="K13201" s="153" t="s">
        <v>1674</v>
      </c>
      <c r="M13201" s="571">
        <v>40694</v>
      </c>
      <c r="O13201" s="153" t="s">
        <v>1976</v>
      </c>
    </row>
    <row r="13202" spans="11:15">
      <c r="K13202" s="153" t="s">
        <v>1674</v>
      </c>
      <c r="M13202" s="571">
        <v>40694</v>
      </c>
      <c r="O13202" s="153" t="s">
        <v>1977</v>
      </c>
    </row>
    <row r="13203" spans="11:15">
      <c r="K13203" s="153" t="s">
        <v>1674</v>
      </c>
      <c r="M13203" s="571">
        <v>40694</v>
      </c>
      <c r="O13203" s="153" t="s">
        <v>1978</v>
      </c>
    </row>
    <row r="13204" spans="11:15">
      <c r="K13204" s="153" t="s">
        <v>1674</v>
      </c>
      <c r="M13204" s="571">
        <v>40694</v>
      </c>
      <c r="O13204" s="153" t="s">
        <v>1979</v>
      </c>
    </row>
    <row r="13205" spans="11:15">
      <c r="K13205" s="153" t="s">
        <v>1674</v>
      </c>
      <c r="M13205" s="571">
        <v>40694</v>
      </c>
      <c r="O13205" s="153" t="s">
        <v>1980</v>
      </c>
    </row>
    <row r="13206" spans="11:15">
      <c r="K13206" s="153" t="s">
        <v>1674</v>
      </c>
      <c r="M13206" s="571">
        <v>40694</v>
      </c>
      <c r="O13206" s="153" t="s">
        <v>1981</v>
      </c>
    </row>
    <row r="13207" spans="11:15">
      <c r="K13207" s="153" t="s">
        <v>1674</v>
      </c>
      <c r="M13207" s="571">
        <v>40694</v>
      </c>
      <c r="O13207" s="153" t="s">
        <v>1982</v>
      </c>
    </row>
    <row r="13208" spans="11:15">
      <c r="K13208" s="153" t="s">
        <v>1674</v>
      </c>
      <c r="M13208" s="571">
        <v>40694</v>
      </c>
      <c r="O13208" s="153" t="s">
        <v>1983</v>
      </c>
    </row>
    <row r="13209" spans="11:15">
      <c r="K13209" s="153" t="s">
        <v>1674</v>
      </c>
      <c r="M13209" s="571">
        <v>40694</v>
      </c>
      <c r="O13209" s="153" t="s">
        <v>2101</v>
      </c>
    </row>
    <row r="13210" spans="11:15">
      <c r="K13210" s="153" t="s">
        <v>1674</v>
      </c>
      <c r="M13210" s="571">
        <v>40694</v>
      </c>
      <c r="O13210" s="153" t="s">
        <v>2102</v>
      </c>
    </row>
    <row r="13211" spans="11:15">
      <c r="K13211" s="153" t="s">
        <v>1674</v>
      </c>
      <c r="M13211" s="571">
        <v>40694</v>
      </c>
      <c r="O13211" s="153" t="s">
        <v>1984</v>
      </c>
    </row>
    <row r="13212" spans="11:15">
      <c r="K13212" s="153" t="s">
        <v>1674</v>
      </c>
      <c r="M13212" s="571">
        <v>40694</v>
      </c>
      <c r="O13212" s="153" t="s">
        <v>1985</v>
      </c>
    </row>
    <row r="13213" spans="11:15">
      <c r="K13213" s="153" t="s">
        <v>1674</v>
      </c>
      <c r="M13213" s="571">
        <v>40694</v>
      </c>
      <c r="O13213" s="153" t="s">
        <v>1986</v>
      </c>
    </row>
    <row r="13214" spans="11:15">
      <c r="K13214" s="153" t="s">
        <v>1674</v>
      </c>
      <c r="M13214" s="571">
        <v>40694</v>
      </c>
      <c r="O13214" s="153" t="s">
        <v>2103</v>
      </c>
    </row>
    <row r="13215" spans="11:15">
      <c r="K13215" s="153" t="s">
        <v>1674</v>
      </c>
      <c r="M13215" s="571">
        <v>40694</v>
      </c>
      <c r="O13215" s="153" t="s">
        <v>2104</v>
      </c>
    </row>
    <row r="13216" spans="11:15">
      <c r="K13216" s="153" t="s">
        <v>1674</v>
      </c>
      <c r="M13216" s="571">
        <v>40694</v>
      </c>
      <c r="O13216" s="153" t="s">
        <v>2105</v>
      </c>
    </row>
    <row r="13217" spans="10:15">
      <c r="K13217" s="153" t="s">
        <v>1674</v>
      </c>
      <c r="M13217" s="571">
        <v>40694</v>
      </c>
      <c r="O13217" s="153" t="s">
        <v>1987</v>
      </c>
    </row>
    <row r="13218" spans="10:15">
      <c r="K13218" s="153" t="s">
        <v>1674</v>
      </c>
      <c r="M13218" s="571">
        <v>40694</v>
      </c>
      <c r="O13218" s="153" t="s">
        <v>1988</v>
      </c>
    </row>
    <row r="13219" spans="10:15">
      <c r="K13219" s="153" t="s">
        <v>1674</v>
      </c>
      <c r="M13219" s="571">
        <v>40694</v>
      </c>
      <c r="O13219" s="153" t="s">
        <v>1989</v>
      </c>
    </row>
    <row r="13220" spans="10:15">
      <c r="K13220" s="153" t="s">
        <v>1674</v>
      </c>
      <c r="M13220" s="571">
        <v>40694</v>
      </c>
      <c r="O13220" s="153" t="s">
        <v>1990</v>
      </c>
    </row>
    <row r="13221" spans="10:15">
      <c r="J13221" s="570"/>
    </row>
    <row r="13222" spans="10:15">
      <c r="J13222" s="570"/>
    </row>
    <row r="13223" spans="10:15">
      <c r="J13223" s="570"/>
    </row>
    <row r="13224" spans="10:15">
      <c r="J13224" s="570"/>
    </row>
    <row r="13225" spans="10:15">
      <c r="J13225" s="570"/>
    </row>
    <row r="13226" spans="10:15">
      <c r="J13226" s="570"/>
    </row>
    <row r="13227" spans="10:15">
      <c r="J13227" s="570"/>
    </row>
    <row r="13228" spans="10:15">
      <c r="J13228" s="570"/>
    </row>
    <row r="13229" spans="10:15">
      <c r="J13229" s="570"/>
    </row>
    <row r="13230" spans="10:15">
      <c r="J13230" s="570"/>
    </row>
    <row r="13231" spans="10:15">
      <c r="J13231" s="570"/>
    </row>
    <row r="13232" spans="10:15">
      <c r="J13232" s="570"/>
    </row>
    <row r="13233" spans="10:10">
      <c r="J13233" s="570"/>
    </row>
    <row r="13234" spans="10:10">
      <c r="J13234" s="570"/>
    </row>
    <row r="13235" spans="10:10">
      <c r="J13235" s="570"/>
    </row>
    <row r="13236" spans="10:10">
      <c r="J13236" s="570"/>
    </row>
    <row r="13237" spans="10:10">
      <c r="J13237" s="570"/>
    </row>
    <row r="13238" spans="10:10">
      <c r="J13238" s="570"/>
    </row>
    <row r="13239" spans="10:10">
      <c r="J13239" s="570"/>
    </row>
    <row r="13240" spans="10:10">
      <c r="J13240" s="570"/>
    </row>
    <row r="13241" spans="10:10">
      <c r="J13241" s="570"/>
    </row>
    <row r="13242" spans="10:10">
      <c r="J13242" s="570"/>
    </row>
    <row r="13243" spans="10:10">
      <c r="J13243" s="570"/>
    </row>
    <row r="13244" spans="10:10">
      <c r="J13244" s="570"/>
    </row>
    <row r="13245" spans="10:10">
      <c r="J13245" s="570"/>
    </row>
    <row r="13246" spans="10:10">
      <c r="J13246" s="570"/>
    </row>
    <row r="13247" spans="10:10">
      <c r="J13247" s="570"/>
    </row>
    <row r="13248" spans="10:10">
      <c r="J13248" s="570"/>
    </row>
    <row r="13249" spans="10:10">
      <c r="J13249" s="570"/>
    </row>
    <row r="13250" spans="10:10">
      <c r="J13250" s="570"/>
    </row>
    <row r="13251" spans="10:10">
      <c r="J13251" s="570"/>
    </row>
    <row r="13252" spans="10:10">
      <c r="J13252" s="570"/>
    </row>
    <row r="13253" spans="10:10">
      <c r="J13253" s="570"/>
    </row>
    <row r="13254" spans="10:10">
      <c r="J13254" s="570"/>
    </row>
    <row r="13255" spans="10:10">
      <c r="J13255" s="570"/>
    </row>
    <row r="13256" spans="10:10">
      <c r="J13256" s="570"/>
    </row>
    <row r="13257" spans="10:10">
      <c r="J13257" s="570"/>
    </row>
    <row r="13258" spans="10:10">
      <c r="J13258" s="570"/>
    </row>
    <row r="13259" spans="10:10">
      <c r="J13259" s="570"/>
    </row>
    <row r="13260" spans="10:10">
      <c r="J13260" s="570"/>
    </row>
    <row r="13261" spans="10:10">
      <c r="J13261" s="570"/>
    </row>
    <row r="13262" spans="10:10">
      <c r="J13262" s="570"/>
    </row>
    <row r="13263" spans="10:10">
      <c r="J13263" s="570"/>
    </row>
    <row r="13264" spans="10:10">
      <c r="J13264" s="570"/>
    </row>
    <row r="13265" spans="10:10">
      <c r="J13265" s="570"/>
    </row>
    <row r="13266" spans="10:10">
      <c r="J13266" s="570"/>
    </row>
    <row r="13267" spans="10:10">
      <c r="J13267" s="570"/>
    </row>
    <row r="13268" spans="10:10">
      <c r="J13268" s="570"/>
    </row>
    <row r="13269" spans="10:10">
      <c r="J13269" s="570"/>
    </row>
    <row r="13270" spans="10:10">
      <c r="J13270" s="570"/>
    </row>
    <row r="13271" spans="10:10">
      <c r="J13271" s="570"/>
    </row>
    <row r="13272" spans="10:10">
      <c r="J13272" s="577"/>
    </row>
    <row r="13273" spans="10:10">
      <c r="J13273" s="577"/>
    </row>
    <row r="13274" spans="10:10">
      <c r="J13274" s="577"/>
    </row>
    <row r="13275" spans="10:10">
      <c r="J13275" s="577"/>
    </row>
    <row r="13276" spans="10:10">
      <c r="J13276" s="577"/>
    </row>
    <row r="13277" spans="10:10">
      <c r="J13277" s="577"/>
    </row>
    <row r="13278" spans="10:10">
      <c r="J13278" s="570"/>
    </row>
    <row r="13279" spans="10:10">
      <c r="J13279" s="570"/>
    </row>
    <row r="13280" spans="10:10">
      <c r="J13280" s="570"/>
    </row>
    <row r="13281" spans="10:10">
      <c r="J13281" s="570"/>
    </row>
    <row r="13282" spans="10:10">
      <c r="J13282" s="570"/>
    </row>
    <row r="13283" spans="10:10">
      <c r="J13283" s="570"/>
    </row>
    <row r="13284" spans="10:10">
      <c r="J13284" s="570"/>
    </row>
    <row r="13285" spans="10:10">
      <c r="J13285" s="570"/>
    </row>
    <row r="13286" spans="10:10">
      <c r="J13286" s="570"/>
    </row>
    <row r="13287" spans="10:10">
      <c r="J13287" s="570"/>
    </row>
    <row r="13288" spans="10:10">
      <c r="J13288" s="570"/>
    </row>
    <row r="13289" spans="10:10">
      <c r="J13289" s="570"/>
    </row>
    <row r="13290" spans="10:10">
      <c r="J13290" s="570"/>
    </row>
    <row r="13291" spans="10:10">
      <c r="J13291" s="570"/>
    </row>
    <row r="13292" spans="10:10">
      <c r="J13292" s="570"/>
    </row>
    <row r="13293" spans="10:10">
      <c r="J13293" s="570"/>
    </row>
    <row r="13294" spans="10:10">
      <c r="J13294" s="570"/>
    </row>
    <row r="13295" spans="10:10">
      <c r="J13295" s="570"/>
    </row>
    <row r="13296" spans="10:10">
      <c r="J13296" s="570"/>
    </row>
    <row r="13297" spans="10:10">
      <c r="J13297" s="570"/>
    </row>
    <row r="13298" spans="10:10">
      <c r="J13298" s="570"/>
    </row>
    <row r="13299" spans="10:10">
      <c r="J13299" s="570"/>
    </row>
    <row r="13300" spans="10:10">
      <c r="J13300" s="570"/>
    </row>
    <row r="13301" spans="10:10">
      <c r="J13301" s="570"/>
    </row>
    <row r="13302" spans="10:10">
      <c r="J13302" s="570"/>
    </row>
    <row r="13303" spans="10:10">
      <c r="J13303" s="570"/>
    </row>
    <row r="13304" spans="10:10">
      <c r="J13304" s="570"/>
    </row>
    <row r="13305" spans="10:10">
      <c r="J13305" s="570"/>
    </row>
    <row r="13306" spans="10:10">
      <c r="J13306" s="570"/>
    </row>
    <row r="13307" spans="10:10">
      <c r="J13307" s="570"/>
    </row>
    <row r="13308" spans="10:10">
      <c r="J13308" s="570"/>
    </row>
    <row r="13309" spans="10:10">
      <c r="J13309" s="570"/>
    </row>
    <row r="13310" spans="10:10">
      <c r="J13310" s="570"/>
    </row>
    <row r="13311" spans="10:10">
      <c r="J13311" s="570"/>
    </row>
    <row r="13312" spans="10:10">
      <c r="J13312" s="570"/>
    </row>
    <row r="13313" spans="10:10">
      <c r="J13313" s="570"/>
    </row>
    <row r="13314" spans="10:10">
      <c r="J13314" s="570"/>
    </row>
    <row r="13315" spans="10:10">
      <c r="J13315" s="570"/>
    </row>
    <row r="13316" spans="10:10">
      <c r="J13316" s="570"/>
    </row>
    <row r="13317" spans="10:10">
      <c r="J13317" s="570"/>
    </row>
    <row r="13318" spans="10:10">
      <c r="J13318" s="570"/>
    </row>
    <row r="13319" spans="10:10">
      <c r="J13319" s="570"/>
    </row>
    <row r="13320" spans="10:10">
      <c r="J13320" s="570"/>
    </row>
    <row r="13321" spans="10:10">
      <c r="J13321" s="570"/>
    </row>
    <row r="13322" spans="10:10">
      <c r="J13322" s="570"/>
    </row>
    <row r="13323" spans="10:10">
      <c r="J13323" s="570"/>
    </row>
    <row r="13324" spans="10:10">
      <c r="J13324" s="570"/>
    </row>
    <row r="13325" spans="10:10">
      <c r="J13325" s="570"/>
    </row>
    <row r="13326" spans="10:10">
      <c r="J13326" s="570"/>
    </row>
    <row r="13327" spans="10:10">
      <c r="J13327" s="570"/>
    </row>
    <row r="13328" spans="10:10">
      <c r="J13328" s="570"/>
    </row>
    <row r="13329" spans="10:10">
      <c r="J13329" s="570"/>
    </row>
    <row r="13330" spans="10:10">
      <c r="J13330" s="570"/>
    </row>
    <row r="13331" spans="10:10">
      <c r="J13331" s="570"/>
    </row>
    <row r="13332" spans="10:10">
      <c r="J13332" s="570"/>
    </row>
    <row r="13333" spans="10:10">
      <c r="J13333" s="570"/>
    </row>
    <row r="13334" spans="10:10">
      <c r="J13334" s="570"/>
    </row>
    <row r="13335" spans="10:10">
      <c r="J13335" s="570"/>
    </row>
    <row r="13336" spans="10:10">
      <c r="J13336" s="570"/>
    </row>
    <row r="13337" spans="10:10">
      <c r="J13337" s="570"/>
    </row>
    <row r="13338" spans="10:10">
      <c r="J13338" s="570"/>
    </row>
    <row r="13339" spans="10:10">
      <c r="J13339" s="570"/>
    </row>
    <row r="13340" spans="10:10">
      <c r="J13340" s="570"/>
    </row>
    <row r="13341" spans="10:10">
      <c r="J13341" s="570"/>
    </row>
    <row r="13342" spans="10:10">
      <c r="J13342" s="570"/>
    </row>
    <row r="13343" spans="10:10">
      <c r="J13343" s="570"/>
    </row>
    <row r="13344" spans="10:10">
      <c r="J13344" s="570"/>
    </row>
    <row r="13345" spans="10:10">
      <c r="J13345" s="570"/>
    </row>
    <row r="13346" spans="10:10">
      <c r="J13346" s="570"/>
    </row>
    <row r="13347" spans="10:10">
      <c r="J13347" s="570"/>
    </row>
    <row r="13348" spans="10:10">
      <c r="J13348" s="570"/>
    </row>
    <row r="13349" spans="10:10">
      <c r="J13349" s="570"/>
    </row>
    <row r="13350" spans="10:10">
      <c r="J13350" s="570"/>
    </row>
    <row r="13351" spans="10:10">
      <c r="J13351" s="570"/>
    </row>
    <row r="13352" spans="10:10">
      <c r="J13352" s="570"/>
    </row>
    <row r="13353" spans="10:10">
      <c r="J13353" s="570"/>
    </row>
    <row r="13354" spans="10:10">
      <c r="J13354" s="570"/>
    </row>
    <row r="13355" spans="10:10">
      <c r="J13355" s="570"/>
    </row>
    <row r="13356" spans="10:10">
      <c r="J13356" s="570"/>
    </row>
    <row r="13357" spans="10:10">
      <c r="J13357" s="570"/>
    </row>
    <row r="13358" spans="10:10">
      <c r="J13358" s="570"/>
    </row>
    <row r="13359" spans="10:10">
      <c r="J13359" s="570"/>
    </row>
    <row r="13360" spans="10:10">
      <c r="J13360" s="570"/>
    </row>
    <row r="13361" spans="10:10">
      <c r="J13361" s="570"/>
    </row>
    <row r="13362" spans="10:10">
      <c r="J13362" s="570"/>
    </row>
    <row r="13363" spans="10:10">
      <c r="J13363" s="570"/>
    </row>
    <row r="13364" spans="10:10">
      <c r="J13364" s="570"/>
    </row>
    <row r="13365" spans="10:10">
      <c r="J13365" s="570"/>
    </row>
    <row r="13366" spans="10:10">
      <c r="J13366" s="570"/>
    </row>
    <row r="13367" spans="10:10">
      <c r="J13367" s="570"/>
    </row>
    <row r="13368" spans="10:10">
      <c r="J13368" s="570"/>
    </row>
    <row r="13369" spans="10:10">
      <c r="J13369" s="570"/>
    </row>
    <row r="13370" spans="10:10">
      <c r="J13370" s="570"/>
    </row>
    <row r="13371" spans="10:10">
      <c r="J13371" s="570"/>
    </row>
    <row r="13372" spans="10:10">
      <c r="J13372" s="570"/>
    </row>
    <row r="13373" spans="10:10">
      <c r="J13373" s="570"/>
    </row>
    <row r="13374" spans="10:10">
      <c r="J13374" s="570"/>
    </row>
    <row r="13375" spans="10:10">
      <c r="J13375" s="570"/>
    </row>
    <row r="13376" spans="10:10">
      <c r="J13376" s="570"/>
    </row>
    <row r="13377" spans="10:10">
      <c r="J13377" s="570"/>
    </row>
    <row r="13378" spans="10:10">
      <c r="J13378" s="570"/>
    </row>
    <row r="13379" spans="10:10">
      <c r="J13379" s="570"/>
    </row>
    <row r="13380" spans="10:10">
      <c r="J13380" s="570"/>
    </row>
    <row r="13381" spans="10:10">
      <c r="J13381" s="570"/>
    </row>
    <row r="13382" spans="10:10">
      <c r="J13382" s="570"/>
    </row>
    <row r="13383" spans="10:10">
      <c r="J13383" s="570"/>
    </row>
    <row r="13384" spans="10:10">
      <c r="J13384" s="570"/>
    </row>
    <row r="13385" spans="10:10">
      <c r="J13385" s="570"/>
    </row>
    <row r="13386" spans="10:10">
      <c r="J13386" s="570"/>
    </row>
    <row r="13387" spans="10:10">
      <c r="J13387" s="570"/>
    </row>
    <row r="13388" spans="10:10">
      <c r="J13388" s="570"/>
    </row>
    <row r="13389" spans="10:10">
      <c r="J13389" s="570"/>
    </row>
    <row r="13390" spans="10:10">
      <c r="J13390" s="570"/>
    </row>
    <row r="13391" spans="10:10">
      <c r="J13391" s="570"/>
    </row>
    <row r="13392" spans="10:10">
      <c r="J13392" s="570"/>
    </row>
    <row r="13393" spans="10:10">
      <c r="J13393" s="570"/>
    </row>
    <row r="13394" spans="10:10">
      <c r="J13394" s="570"/>
    </row>
    <row r="13395" spans="10:10">
      <c r="J13395" s="570"/>
    </row>
    <row r="13396" spans="10:10">
      <c r="J13396" s="570"/>
    </row>
    <row r="13397" spans="10:10">
      <c r="J13397" s="570"/>
    </row>
    <row r="13398" spans="10:10">
      <c r="J13398" s="570"/>
    </row>
    <row r="13399" spans="10:10">
      <c r="J13399" s="570"/>
    </row>
    <row r="13400" spans="10:10">
      <c r="J13400" s="570"/>
    </row>
    <row r="13401" spans="10:10">
      <c r="J13401" s="570"/>
    </row>
    <row r="13402" spans="10:10">
      <c r="J13402" s="570"/>
    </row>
    <row r="13403" spans="10:10">
      <c r="J13403" s="570"/>
    </row>
    <row r="13404" spans="10:10">
      <c r="J13404" s="570"/>
    </row>
    <row r="13405" spans="10:10">
      <c r="J13405" s="570"/>
    </row>
    <row r="13406" spans="10:10">
      <c r="J13406" s="570"/>
    </row>
    <row r="13407" spans="10:10">
      <c r="J13407" s="570"/>
    </row>
    <row r="13408" spans="10:10">
      <c r="J13408" s="570"/>
    </row>
    <row r="13409" spans="10:10">
      <c r="J13409" s="570"/>
    </row>
    <row r="13410" spans="10:10">
      <c r="J13410" s="570"/>
    </row>
    <row r="13411" spans="10:10">
      <c r="J13411" s="570"/>
    </row>
    <row r="13412" spans="10:10">
      <c r="J13412" s="570"/>
    </row>
    <row r="13413" spans="10:10">
      <c r="J13413" s="570"/>
    </row>
    <row r="13414" spans="10:10">
      <c r="J13414" s="570"/>
    </row>
    <row r="13415" spans="10:10">
      <c r="J13415" s="570"/>
    </row>
    <row r="13416" spans="10:10">
      <c r="J13416" s="570"/>
    </row>
    <row r="13417" spans="10:10">
      <c r="J13417" s="570"/>
    </row>
    <row r="13418" spans="10:10">
      <c r="J13418" s="570"/>
    </row>
    <row r="13419" spans="10:10">
      <c r="J13419" s="570"/>
    </row>
    <row r="13420" spans="10:10">
      <c r="J13420" s="570"/>
    </row>
    <row r="13421" spans="10:10">
      <c r="J13421" s="570"/>
    </row>
    <row r="13422" spans="10:10">
      <c r="J13422" s="570"/>
    </row>
    <row r="13423" spans="10:10">
      <c r="J13423" s="570"/>
    </row>
    <row r="13424" spans="10:10">
      <c r="J13424" s="570"/>
    </row>
    <row r="13425" spans="10:10">
      <c r="J13425" s="570"/>
    </row>
    <row r="13426" spans="10:10">
      <c r="J13426" s="570"/>
    </row>
    <row r="13427" spans="10:10">
      <c r="J13427" s="570"/>
    </row>
    <row r="13428" spans="10:10">
      <c r="J13428" s="570"/>
    </row>
    <row r="13429" spans="10:10">
      <c r="J13429" s="570"/>
    </row>
    <row r="13430" spans="10:10">
      <c r="J13430" s="570"/>
    </row>
    <row r="13431" spans="10:10">
      <c r="J13431" s="570"/>
    </row>
    <row r="13432" spans="10:10">
      <c r="J13432" s="570"/>
    </row>
    <row r="13433" spans="10:10">
      <c r="J13433" s="570"/>
    </row>
    <row r="13434" spans="10:10">
      <c r="J13434" s="570"/>
    </row>
    <row r="13435" spans="10:10">
      <c r="J13435" s="570"/>
    </row>
    <row r="13436" spans="10:10">
      <c r="J13436" s="570"/>
    </row>
    <row r="13437" spans="10:10">
      <c r="J13437" s="570"/>
    </row>
    <row r="13438" spans="10:10">
      <c r="J13438" s="570"/>
    </row>
    <row r="13439" spans="10:10">
      <c r="J13439" s="570"/>
    </row>
    <row r="13440" spans="10:10">
      <c r="J13440" s="570"/>
    </row>
    <row r="13441" spans="10:10">
      <c r="J13441" s="570"/>
    </row>
    <row r="13442" spans="10:10">
      <c r="J13442" s="570"/>
    </row>
    <row r="13443" spans="10:10">
      <c r="J13443" s="570"/>
    </row>
    <row r="13444" spans="10:10">
      <c r="J13444" s="570"/>
    </row>
    <row r="13445" spans="10:10">
      <c r="J13445" s="570"/>
    </row>
    <row r="13446" spans="10:10">
      <c r="J13446" s="570"/>
    </row>
    <row r="13447" spans="10:10">
      <c r="J13447" s="570"/>
    </row>
    <row r="13448" spans="10:10">
      <c r="J13448" s="570"/>
    </row>
    <row r="13449" spans="10:10">
      <c r="J13449" s="570"/>
    </row>
    <row r="13450" spans="10:10">
      <c r="J13450" s="570"/>
    </row>
    <row r="13451" spans="10:10">
      <c r="J13451" s="570"/>
    </row>
    <row r="13452" spans="10:10">
      <c r="J13452" s="570"/>
    </row>
    <row r="13453" spans="10:10">
      <c r="J13453" s="570"/>
    </row>
    <row r="13454" spans="10:10">
      <c r="J13454" s="570"/>
    </row>
    <row r="13455" spans="10:10">
      <c r="J13455" s="570"/>
    </row>
    <row r="13456" spans="10:10">
      <c r="J13456" s="570"/>
    </row>
    <row r="13457" spans="10:10">
      <c r="J13457" s="570"/>
    </row>
    <row r="13458" spans="10:10">
      <c r="J13458" s="570"/>
    </row>
    <row r="13459" spans="10:10">
      <c r="J13459" s="570"/>
    </row>
    <row r="13460" spans="10:10">
      <c r="J13460" s="570"/>
    </row>
    <row r="13461" spans="10:10">
      <c r="J13461" s="570"/>
    </row>
    <row r="13462" spans="10:10">
      <c r="J13462" s="570"/>
    </row>
    <row r="13463" spans="10:10">
      <c r="J13463" s="570"/>
    </row>
    <row r="13464" spans="10:10">
      <c r="J13464" s="570"/>
    </row>
    <row r="13465" spans="10:10">
      <c r="J13465" s="570"/>
    </row>
    <row r="13466" spans="10:10">
      <c r="J13466" s="570"/>
    </row>
    <row r="13467" spans="10:10">
      <c r="J13467" s="570"/>
    </row>
    <row r="13468" spans="10:10">
      <c r="J13468" s="570"/>
    </row>
    <row r="13469" spans="10:10">
      <c r="J13469" s="570"/>
    </row>
    <row r="13470" spans="10:10">
      <c r="J13470" s="570"/>
    </row>
    <row r="13471" spans="10:10">
      <c r="J13471" s="570"/>
    </row>
    <row r="13472" spans="10:10">
      <c r="J13472" s="570"/>
    </row>
    <row r="13473" spans="10:10">
      <c r="J13473" s="570"/>
    </row>
    <row r="13474" spans="10:10">
      <c r="J13474" s="570"/>
    </row>
    <row r="13475" spans="10:10">
      <c r="J13475" s="570"/>
    </row>
    <row r="13476" spans="10:10">
      <c r="J13476" s="570"/>
    </row>
    <row r="13477" spans="10:10">
      <c r="J13477" s="570"/>
    </row>
    <row r="13478" spans="10:10">
      <c r="J13478" s="570"/>
    </row>
    <row r="13479" spans="10:10">
      <c r="J13479" s="570"/>
    </row>
    <row r="13480" spans="10:10">
      <c r="J13480" s="570"/>
    </row>
    <row r="13481" spans="10:10">
      <c r="J13481" s="570"/>
    </row>
    <row r="13482" spans="10:10">
      <c r="J13482" s="570"/>
    </row>
    <row r="13483" spans="10:10">
      <c r="J13483" s="570"/>
    </row>
    <row r="13484" spans="10:10">
      <c r="J13484" s="570"/>
    </row>
    <row r="13485" spans="10:10">
      <c r="J13485" s="570"/>
    </row>
    <row r="13486" spans="10:10">
      <c r="J13486" s="570"/>
    </row>
    <row r="13487" spans="10:10">
      <c r="J13487" s="570"/>
    </row>
    <row r="13488" spans="10:10">
      <c r="J13488" s="570"/>
    </row>
    <row r="13489" spans="10:10">
      <c r="J13489" s="570"/>
    </row>
    <row r="13490" spans="10:10">
      <c r="J13490" s="570"/>
    </row>
    <row r="13491" spans="10:10">
      <c r="J13491" s="570"/>
    </row>
    <row r="13492" spans="10:10">
      <c r="J13492" s="570"/>
    </row>
    <row r="13493" spans="10:10">
      <c r="J13493" s="570"/>
    </row>
    <row r="13494" spans="10:10">
      <c r="J13494" s="570"/>
    </row>
    <row r="13495" spans="10:10">
      <c r="J13495" s="570"/>
    </row>
    <row r="13496" spans="10:10">
      <c r="J13496" s="570"/>
    </row>
    <row r="13497" spans="10:10">
      <c r="J13497" s="570"/>
    </row>
    <row r="13498" spans="10:10">
      <c r="J13498" s="570"/>
    </row>
    <row r="13499" spans="10:10">
      <c r="J13499" s="570"/>
    </row>
    <row r="13500" spans="10:10">
      <c r="J13500" s="570"/>
    </row>
    <row r="13501" spans="10:10">
      <c r="J13501" s="570"/>
    </row>
    <row r="13502" spans="10:10">
      <c r="J13502" s="570"/>
    </row>
    <row r="13503" spans="10:10">
      <c r="J13503" s="570"/>
    </row>
    <row r="13504" spans="10:10">
      <c r="J13504" s="570"/>
    </row>
    <row r="13505" spans="10:15">
      <c r="J13505" s="570"/>
    </row>
    <row r="13506" spans="10:15">
      <c r="J13506" s="570"/>
    </row>
    <row r="13507" spans="10:15">
      <c r="M13507" s="571">
        <v>40694</v>
      </c>
      <c r="O13507" s="153" t="s">
        <v>824</v>
      </c>
    </row>
    <row r="13508" spans="10:15">
      <c r="M13508" s="571">
        <v>40694</v>
      </c>
      <c r="O13508" s="153" t="s">
        <v>829</v>
      </c>
    </row>
    <row r="13509" spans="10:15">
      <c r="M13509" s="571">
        <v>40694</v>
      </c>
      <c r="O13509" s="153" t="s">
        <v>833</v>
      </c>
    </row>
    <row r="13510" spans="10:15">
      <c r="M13510" s="571">
        <v>40694</v>
      </c>
      <c r="O13510" s="153" t="s">
        <v>837</v>
      </c>
    </row>
    <row r="13511" spans="10:15">
      <c r="M13511" s="571">
        <v>40694</v>
      </c>
      <c r="O13511" s="153" t="s">
        <v>842</v>
      </c>
    </row>
    <row r="13512" spans="10:15">
      <c r="M13512" s="571">
        <v>40694</v>
      </c>
      <c r="O13512" s="153" t="s">
        <v>846</v>
      </c>
    </row>
    <row r="13513" spans="10:15">
      <c r="M13513" s="571">
        <v>40694</v>
      </c>
      <c r="O13513" s="153" t="s">
        <v>850</v>
      </c>
    </row>
    <row r="13514" spans="10:15">
      <c r="M13514" s="571">
        <v>40694</v>
      </c>
      <c r="O13514" s="153" t="s">
        <v>854</v>
      </c>
    </row>
    <row r="13515" spans="10:15">
      <c r="M13515" s="571">
        <v>40694</v>
      </c>
      <c r="O13515" s="153" t="s">
        <v>858</v>
      </c>
    </row>
    <row r="13516" spans="10:15">
      <c r="M13516" s="571">
        <v>40694</v>
      </c>
      <c r="O13516" s="153" t="s">
        <v>862</v>
      </c>
    </row>
    <row r="13517" spans="10:15">
      <c r="M13517" s="571">
        <v>40694</v>
      </c>
      <c r="O13517" s="153" t="s">
        <v>866</v>
      </c>
    </row>
    <row r="13518" spans="10:15">
      <c r="M13518" s="571">
        <v>40694</v>
      </c>
      <c r="O13518" s="153" t="s">
        <v>870</v>
      </c>
    </row>
    <row r="13519" spans="10:15">
      <c r="M13519" s="571">
        <v>40694</v>
      </c>
      <c r="O13519" s="153" t="s">
        <v>1997</v>
      </c>
    </row>
    <row r="13520" spans="10:15">
      <c r="M13520" s="571">
        <v>40694</v>
      </c>
      <c r="O13520" s="153" t="s">
        <v>1998</v>
      </c>
    </row>
    <row r="13521" spans="11:15">
      <c r="M13521" s="571">
        <v>40694</v>
      </c>
      <c r="O13521" s="153" t="s">
        <v>1999</v>
      </c>
    </row>
    <row r="13522" spans="11:15">
      <c r="M13522" s="571">
        <v>40694</v>
      </c>
      <c r="O13522" s="153" t="s">
        <v>885</v>
      </c>
    </row>
    <row r="13523" spans="11:15">
      <c r="K13523" s="153" t="s">
        <v>1580</v>
      </c>
      <c r="M13523" s="571">
        <v>40694</v>
      </c>
      <c r="O13523" s="153" t="s">
        <v>890</v>
      </c>
    </row>
    <row r="13524" spans="11:15">
      <c r="K13524" s="153" t="s">
        <v>1580</v>
      </c>
      <c r="M13524" s="571">
        <v>40694</v>
      </c>
      <c r="O13524" s="153" t="s">
        <v>2000</v>
      </c>
    </row>
    <row r="13525" spans="11:15">
      <c r="K13525" s="153" t="s">
        <v>1580</v>
      </c>
      <c r="M13525" s="571">
        <v>40694</v>
      </c>
      <c r="O13525" s="153" t="s">
        <v>2001</v>
      </c>
    </row>
    <row r="13526" spans="11:15">
      <c r="K13526" s="153" t="s">
        <v>1674</v>
      </c>
      <c r="M13526" s="571">
        <v>40694</v>
      </c>
      <c r="O13526" s="153" t="s">
        <v>902</v>
      </c>
    </row>
    <row r="13527" spans="11:15">
      <c r="K13527" s="153" t="s">
        <v>1580</v>
      </c>
      <c r="M13527" s="571">
        <v>40694</v>
      </c>
      <c r="O13527" s="153" t="s">
        <v>2002</v>
      </c>
    </row>
    <row r="13528" spans="11:15">
      <c r="K13528" s="153" t="s">
        <v>1580</v>
      </c>
      <c r="M13528" s="571">
        <v>40694</v>
      </c>
      <c r="O13528" s="153" t="s">
        <v>2003</v>
      </c>
    </row>
    <row r="13529" spans="11:15">
      <c r="K13529" s="153" t="s">
        <v>1674</v>
      </c>
      <c r="M13529" s="571">
        <v>40694</v>
      </c>
      <c r="O13529" s="153" t="s">
        <v>2004</v>
      </c>
    </row>
    <row r="13530" spans="11:15">
      <c r="K13530" s="153" t="s">
        <v>1674</v>
      </c>
      <c r="M13530" s="571">
        <v>40694</v>
      </c>
      <c r="O13530" s="153" t="s">
        <v>919</v>
      </c>
    </row>
    <row r="13531" spans="11:15">
      <c r="K13531" s="153" t="s">
        <v>1674</v>
      </c>
      <c r="M13531" s="571">
        <v>40694</v>
      </c>
      <c r="O13531" s="153" t="s">
        <v>923</v>
      </c>
    </row>
    <row r="13532" spans="11:15">
      <c r="K13532" s="153" t="s">
        <v>1674</v>
      </c>
      <c r="M13532" s="571">
        <v>40694</v>
      </c>
      <c r="O13532" s="153" t="s">
        <v>2005</v>
      </c>
    </row>
    <row r="13533" spans="11:15">
      <c r="K13533" s="153" t="s">
        <v>1580</v>
      </c>
      <c r="M13533" s="571">
        <v>40694</v>
      </c>
      <c r="O13533" s="153" t="s">
        <v>934</v>
      </c>
    </row>
    <row r="13534" spans="11:15">
      <c r="K13534" s="153" t="s">
        <v>1580</v>
      </c>
      <c r="M13534" s="571">
        <v>40694</v>
      </c>
      <c r="O13534" s="153" t="s">
        <v>2006</v>
      </c>
    </row>
    <row r="13535" spans="11:15">
      <c r="K13535" s="153" t="s">
        <v>1580</v>
      </c>
      <c r="M13535" s="571">
        <v>40694</v>
      </c>
      <c r="O13535" s="153" t="s">
        <v>2007</v>
      </c>
    </row>
    <row r="13536" spans="11:15">
      <c r="K13536" s="153" t="s">
        <v>1580</v>
      </c>
      <c r="M13536" s="571">
        <v>40694</v>
      </c>
      <c r="O13536" s="153" t="s">
        <v>947</v>
      </c>
    </row>
    <row r="13537" spans="11:15">
      <c r="K13537" s="153" t="s">
        <v>1580</v>
      </c>
      <c r="M13537" s="571">
        <v>40694</v>
      </c>
      <c r="O13537" s="153" t="s">
        <v>2008</v>
      </c>
    </row>
    <row r="13538" spans="11:15">
      <c r="K13538" s="153" t="s">
        <v>1580</v>
      </c>
      <c r="M13538" s="571">
        <v>40694</v>
      </c>
      <c r="O13538" s="153" t="s">
        <v>2009</v>
      </c>
    </row>
    <row r="13539" spans="11:15">
      <c r="K13539" s="153" t="s">
        <v>1674</v>
      </c>
      <c r="M13539" s="571">
        <v>40694</v>
      </c>
      <c r="O13539" s="153" t="s">
        <v>960</v>
      </c>
    </row>
    <row r="13540" spans="11:15">
      <c r="K13540" s="153" t="s">
        <v>1674</v>
      </c>
      <c r="M13540" s="571">
        <v>40694</v>
      </c>
      <c r="O13540" s="153" t="s">
        <v>2010</v>
      </c>
    </row>
    <row r="13541" spans="11:15">
      <c r="K13541" s="153" t="s">
        <v>1674</v>
      </c>
      <c r="M13541" s="571">
        <v>40694</v>
      </c>
      <c r="O13541" s="153" t="s">
        <v>2011</v>
      </c>
    </row>
    <row r="13542" spans="11:15">
      <c r="K13542" s="153" t="s">
        <v>1580</v>
      </c>
      <c r="M13542" s="571">
        <v>40694</v>
      </c>
      <c r="O13542" s="153" t="s">
        <v>973</v>
      </c>
    </row>
    <row r="13543" spans="11:15">
      <c r="K13543" s="153" t="s">
        <v>1674</v>
      </c>
      <c r="M13543" s="571">
        <v>40694</v>
      </c>
      <c r="O13543" s="153" t="s">
        <v>2012</v>
      </c>
    </row>
    <row r="13544" spans="11:15">
      <c r="K13544" s="153" t="s">
        <v>1674</v>
      </c>
      <c r="M13544" s="571">
        <v>40694</v>
      </c>
      <c r="O13544" s="153" t="s">
        <v>2013</v>
      </c>
    </row>
    <row r="13545" spans="11:15">
      <c r="K13545" s="153" t="s">
        <v>1674</v>
      </c>
      <c r="M13545" s="571">
        <v>40694</v>
      </c>
      <c r="O13545" s="153" t="s">
        <v>2014</v>
      </c>
    </row>
    <row r="13546" spans="11:15">
      <c r="K13546" s="153" t="s">
        <v>1674</v>
      </c>
      <c r="M13546" s="571">
        <v>40694</v>
      </c>
      <c r="O13546" s="153" t="s">
        <v>2015</v>
      </c>
    </row>
    <row r="13547" spans="11:15">
      <c r="K13547" s="153" t="s">
        <v>1674</v>
      </c>
      <c r="M13547" s="571">
        <v>40694</v>
      </c>
      <c r="O13547" s="153" t="s">
        <v>2016</v>
      </c>
    </row>
    <row r="13548" spans="11:15">
      <c r="K13548" s="153" t="s">
        <v>1674</v>
      </c>
      <c r="M13548" s="571">
        <v>40694</v>
      </c>
      <c r="O13548" s="153" t="s">
        <v>2017</v>
      </c>
    </row>
    <row r="13549" spans="11:15">
      <c r="K13549" s="153" t="s">
        <v>1674</v>
      </c>
      <c r="M13549" s="571">
        <v>40694</v>
      </c>
      <c r="O13549" s="153" t="s">
        <v>2018</v>
      </c>
    </row>
    <row r="13550" spans="11:15">
      <c r="K13550" s="153" t="s">
        <v>1674</v>
      </c>
      <c r="M13550" s="571">
        <v>40694</v>
      </c>
      <c r="O13550" s="153" t="s">
        <v>2019</v>
      </c>
    </row>
    <row r="13551" spans="11:15">
      <c r="K13551" s="153" t="s">
        <v>1674</v>
      </c>
      <c r="M13551" s="571">
        <v>40694</v>
      </c>
      <c r="O13551" s="153" t="s">
        <v>2020</v>
      </c>
    </row>
    <row r="13552" spans="11:15">
      <c r="K13552" s="153" t="s">
        <v>1674</v>
      </c>
      <c r="M13552" s="571">
        <v>40694</v>
      </c>
      <c r="O13552" s="153" t="s">
        <v>2021</v>
      </c>
    </row>
    <row r="13553" spans="11:15">
      <c r="K13553" s="153" t="s">
        <v>1674</v>
      </c>
      <c r="M13553" s="571">
        <v>40694</v>
      </c>
      <c r="O13553" s="153" t="s">
        <v>1023</v>
      </c>
    </row>
    <row r="13554" spans="11:15">
      <c r="K13554" s="153" t="s">
        <v>1674</v>
      </c>
      <c r="M13554" s="571">
        <v>40694</v>
      </c>
      <c r="O13554" s="153" t="s">
        <v>1027</v>
      </c>
    </row>
    <row r="13555" spans="11:15">
      <c r="K13555" s="153" t="s">
        <v>1580</v>
      </c>
      <c r="M13555" s="571">
        <v>40694</v>
      </c>
      <c r="O13555" s="153" t="s">
        <v>2022</v>
      </c>
    </row>
    <row r="13556" spans="11:15">
      <c r="K13556" s="153" t="s">
        <v>1580</v>
      </c>
      <c r="M13556" s="571">
        <v>40694</v>
      </c>
      <c r="O13556" s="153" t="s">
        <v>2023</v>
      </c>
    </row>
    <row r="13557" spans="11:15">
      <c r="K13557" s="153" t="s">
        <v>1580</v>
      </c>
      <c r="M13557" s="571">
        <v>40694</v>
      </c>
      <c r="O13557" s="153" t="s">
        <v>2024</v>
      </c>
    </row>
    <row r="13558" spans="11:15">
      <c r="K13558" s="153" t="s">
        <v>1776</v>
      </c>
      <c r="M13558" s="571">
        <v>40694</v>
      </c>
      <c r="O13558" s="153" t="s">
        <v>2025</v>
      </c>
    </row>
    <row r="13559" spans="11:15">
      <c r="K13559" s="153" t="s">
        <v>1674</v>
      </c>
      <c r="M13559" s="571">
        <v>40694</v>
      </c>
      <c r="O13559" s="153" t="s">
        <v>2026</v>
      </c>
    </row>
    <row r="13560" spans="11:15">
      <c r="K13560" s="153" t="s">
        <v>1776</v>
      </c>
      <c r="M13560" s="571">
        <v>40694</v>
      </c>
      <c r="O13560" s="153" t="s">
        <v>2027</v>
      </c>
    </row>
    <row r="13561" spans="11:15">
      <c r="K13561" s="153" t="s">
        <v>1579</v>
      </c>
      <c r="M13561" s="571">
        <v>40694</v>
      </c>
      <c r="O13561" s="153" t="s">
        <v>2028</v>
      </c>
    </row>
    <row r="13562" spans="11:15">
      <c r="K13562" s="153" t="s">
        <v>1674</v>
      </c>
      <c r="M13562" s="571">
        <v>40694</v>
      </c>
      <c r="O13562" s="153" t="s">
        <v>2029</v>
      </c>
    </row>
    <row r="13563" spans="11:15">
      <c r="K13563" s="153" t="s">
        <v>1674</v>
      </c>
      <c r="M13563" s="571">
        <v>40694</v>
      </c>
      <c r="O13563" s="153" t="s">
        <v>2030</v>
      </c>
    </row>
    <row r="13564" spans="11:15">
      <c r="K13564" s="153" t="s">
        <v>1674</v>
      </c>
      <c r="M13564" s="571">
        <v>40694</v>
      </c>
      <c r="O13564" s="153" t="s">
        <v>1056</v>
      </c>
    </row>
    <row r="13565" spans="11:15">
      <c r="K13565" s="153" t="s">
        <v>1674</v>
      </c>
      <c r="M13565" s="571">
        <v>40694</v>
      </c>
      <c r="O13565" s="153" t="s">
        <v>1060</v>
      </c>
    </row>
    <row r="13566" spans="11:15">
      <c r="K13566" s="153" t="s">
        <v>1674</v>
      </c>
      <c r="M13566" s="571">
        <v>40694</v>
      </c>
      <c r="O13566" s="153" t="s">
        <v>1064</v>
      </c>
    </row>
    <row r="13567" spans="11:15">
      <c r="K13567" s="153" t="s">
        <v>1674</v>
      </c>
      <c r="M13567" s="571">
        <v>40694</v>
      </c>
      <c r="O13567" s="153" t="s">
        <v>1067</v>
      </c>
    </row>
    <row r="13568" spans="11:15">
      <c r="K13568" s="153" t="s">
        <v>1674</v>
      </c>
      <c r="M13568" s="571">
        <v>40694</v>
      </c>
      <c r="O13568" s="153" t="s">
        <v>1071</v>
      </c>
    </row>
    <row r="13569" spans="11:15">
      <c r="K13569" s="153" t="s">
        <v>1674</v>
      </c>
      <c r="M13569" s="571">
        <v>40694</v>
      </c>
      <c r="O13569" s="153" t="s">
        <v>1075</v>
      </c>
    </row>
    <row r="13570" spans="11:15">
      <c r="K13570" s="153" t="s">
        <v>1674</v>
      </c>
      <c r="M13570" s="571">
        <v>40694</v>
      </c>
      <c r="O13570" s="153" t="s">
        <v>1078</v>
      </c>
    </row>
    <row r="13571" spans="11:15">
      <c r="K13571" s="153" t="s">
        <v>1674</v>
      </c>
      <c r="M13571" s="571">
        <v>40694</v>
      </c>
      <c r="O13571" s="153" t="s">
        <v>1082</v>
      </c>
    </row>
    <row r="13572" spans="11:15">
      <c r="K13572" s="153" t="s">
        <v>1674</v>
      </c>
      <c r="M13572" s="571">
        <v>40694</v>
      </c>
      <c r="O13572" s="153" t="s">
        <v>1086</v>
      </c>
    </row>
    <row r="13573" spans="11:15">
      <c r="K13573" s="153" t="s">
        <v>1674</v>
      </c>
      <c r="M13573" s="571">
        <v>40694</v>
      </c>
      <c r="O13573" s="153" t="s">
        <v>2031</v>
      </c>
    </row>
    <row r="13574" spans="11:15">
      <c r="K13574" s="153" t="s">
        <v>1674</v>
      </c>
      <c r="M13574" s="571">
        <v>40694</v>
      </c>
      <c r="O13574" s="153" t="s">
        <v>2032</v>
      </c>
    </row>
    <row r="13575" spans="11:15">
      <c r="K13575" s="153" t="s">
        <v>1674</v>
      </c>
      <c r="M13575" s="571">
        <v>40694</v>
      </c>
      <c r="O13575" s="153" t="s">
        <v>2033</v>
      </c>
    </row>
    <row r="13576" spans="11:15">
      <c r="K13576" s="153" t="s">
        <v>1674</v>
      </c>
      <c r="M13576" s="571">
        <v>40694</v>
      </c>
      <c r="O13576" s="153" t="s">
        <v>2034</v>
      </c>
    </row>
    <row r="13577" spans="11:15">
      <c r="K13577" s="153" t="s">
        <v>1674</v>
      </c>
      <c r="M13577" s="571">
        <v>40694</v>
      </c>
      <c r="O13577" s="153" t="s">
        <v>2035</v>
      </c>
    </row>
    <row r="13578" spans="11:15">
      <c r="K13578" s="153" t="s">
        <v>1674</v>
      </c>
      <c r="M13578" s="571">
        <v>40694</v>
      </c>
      <c r="O13578" s="153" t="s">
        <v>2036</v>
      </c>
    </row>
    <row r="13579" spans="11:15">
      <c r="K13579" s="153" t="s">
        <v>1674</v>
      </c>
      <c r="M13579" s="571">
        <v>40694</v>
      </c>
      <c r="O13579" s="153" t="s">
        <v>2037</v>
      </c>
    </row>
    <row r="13580" spans="11:15">
      <c r="K13580" s="153" t="s">
        <v>1674</v>
      </c>
      <c r="M13580" s="571">
        <v>40694</v>
      </c>
      <c r="O13580" s="153" t="s">
        <v>2038</v>
      </c>
    </row>
    <row r="13581" spans="11:15">
      <c r="K13581" s="153" t="s">
        <v>1674</v>
      </c>
      <c r="M13581" s="571">
        <v>40694</v>
      </c>
      <c r="O13581" s="153" t="s">
        <v>2039</v>
      </c>
    </row>
    <row r="13582" spans="11:15">
      <c r="K13582" s="153" t="s">
        <v>1674</v>
      </c>
      <c r="M13582" s="571">
        <v>40694</v>
      </c>
      <c r="O13582" s="153" t="s">
        <v>2040</v>
      </c>
    </row>
    <row r="13583" spans="11:15">
      <c r="K13583" s="153" t="s">
        <v>1674</v>
      </c>
      <c r="M13583" s="571">
        <v>40694</v>
      </c>
      <c r="O13583" s="153" t="s">
        <v>2041</v>
      </c>
    </row>
    <row r="13584" spans="11:15">
      <c r="K13584" s="153" t="s">
        <v>1674</v>
      </c>
      <c r="M13584" s="571">
        <v>40694</v>
      </c>
      <c r="O13584" s="153" t="s">
        <v>2042</v>
      </c>
    </row>
    <row r="13585" spans="11:15">
      <c r="K13585" s="153" t="s">
        <v>1674</v>
      </c>
      <c r="M13585" s="571">
        <v>40694</v>
      </c>
      <c r="O13585" s="153" t="s">
        <v>2043</v>
      </c>
    </row>
    <row r="13586" spans="11:15">
      <c r="K13586" s="153" t="s">
        <v>1674</v>
      </c>
      <c r="M13586" s="571">
        <v>40694</v>
      </c>
      <c r="O13586" s="153" t="s">
        <v>2044</v>
      </c>
    </row>
    <row r="13587" spans="11:15">
      <c r="K13587" s="153" t="s">
        <v>1674</v>
      </c>
      <c r="M13587" s="571">
        <v>40694</v>
      </c>
      <c r="O13587" s="153" t="s">
        <v>2045</v>
      </c>
    </row>
    <row r="13588" spans="11:15">
      <c r="K13588" s="153" t="s">
        <v>1674</v>
      </c>
      <c r="M13588" s="571">
        <v>40694</v>
      </c>
      <c r="O13588" s="153" t="s">
        <v>2046</v>
      </c>
    </row>
    <row r="13589" spans="11:15">
      <c r="K13589" s="153" t="s">
        <v>1674</v>
      </c>
      <c r="M13589" s="571">
        <v>40694</v>
      </c>
      <c r="O13589" s="153" t="s">
        <v>2047</v>
      </c>
    </row>
    <row r="13590" spans="11:15">
      <c r="K13590" s="153" t="s">
        <v>1674</v>
      </c>
      <c r="M13590" s="571">
        <v>40694</v>
      </c>
      <c r="O13590" s="153" t="s">
        <v>2048</v>
      </c>
    </row>
    <row r="13591" spans="11:15">
      <c r="K13591" s="153" t="s">
        <v>1674</v>
      </c>
      <c r="M13591" s="571">
        <v>40694</v>
      </c>
      <c r="O13591" s="153" t="s">
        <v>2049</v>
      </c>
    </row>
    <row r="13592" spans="11:15">
      <c r="K13592" s="153" t="s">
        <v>1674</v>
      </c>
      <c r="M13592" s="571">
        <v>40694</v>
      </c>
      <c r="O13592" s="153" t="s">
        <v>2050</v>
      </c>
    </row>
    <row r="13593" spans="11:15">
      <c r="K13593" s="153" t="s">
        <v>1674</v>
      </c>
      <c r="M13593" s="571">
        <v>40694</v>
      </c>
      <c r="O13593" s="153" t="s">
        <v>2051</v>
      </c>
    </row>
    <row r="13594" spans="11:15">
      <c r="K13594" s="153" t="s">
        <v>1674</v>
      </c>
      <c r="M13594" s="571">
        <v>40694</v>
      </c>
      <c r="O13594" s="153" t="s">
        <v>2052</v>
      </c>
    </row>
    <row r="13595" spans="11:15">
      <c r="K13595" s="153" t="s">
        <v>1674</v>
      </c>
      <c r="M13595" s="571">
        <v>40694</v>
      </c>
      <c r="O13595" s="153" t="s">
        <v>2053</v>
      </c>
    </row>
    <row r="13596" spans="11:15">
      <c r="K13596" s="153" t="s">
        <v>1674</v>
      </c>
      <c r="M13596" s="571">
        <v>40694</v>
      </c>
      <c r="O13596" s="153" t="s">
        <v>2054</v>
      </c>
    </row>
    <row r="13597" spans="11:15">
      <c r="K13597" s="153" t="s">
        <v>1674</v>
      </c>
      <c r="M13597" s="571">
        <v>40694</v>
      </c>
      <c r="O13597" s="153" t="s">
        <v>2055</v>
      </c>
    </row>
    <row r="13598" spans="11:15">
      <c r="K13598" s="153" t="s">
        <v>1674</v>
      </c>
      <c r="M13598" s="571">
        <v>40694</v>
      </c>
      <c r="O13598" s="153" t="s">
        <v>2056</v>
      </c>
    </row>
    <row r="13599" spans="11:15">
      <c r="K13599" s="153" t="s">
        <v>1674</v>
      </c>
      <c r="M13599" s="571">
        <v>40694</v>
      </c>
      <c r="O13599" s="153" t="s">
        <v>2057</v>
      </c>
    </row>
    <row r="13600" spans="11:15">
      <c r="K13600" s="153" t="s">
        <v>1674</v>
      </c>
      <c r="M13600" s="571">
        <v>40694</v>
      </c>
      <c r="O13600" s="153" t="s">
        <v>2058</v>
      </c>
    </row>
    <row r="13601" spans="11:15">
      <c r="K13601" s="153" t="s">
        <v>1674</v>
      </c>
      <c r="M13601" s="571">
        <v>40694</v>
      </c>
      <c r="O13601" s="153" t="s">
        <v>2059</v>
      </c>
    </row>
    <row r="13602" spans="11:15">
      <c r="K13602" s="153" t="s">
        <v>1776</v>
      </c>
      <c r="M13602" s="571">
        <v>40694</v>
      </c>
      <c r="O13602" s="153" t="s">
        <v>2060</v>
      </c>
    </row>
    <row r="13603" spans="11:15">
      <c r="K13603" s="153" t="s">
        <v>1674</v>
      </c>
      <c r="M13603" s="571">
        <v>40694</v>
      </c>
      <c r="O13603" s="153" t="s">
        <v>1851</v>
      </c>
    </row>
    <row r="13604" spans="11:15">
      <c r="K13604" s="153" t="s">
        <v>1674</v>
      </c>
      <c r="M13604" s="571">
        <v>40694</v>
      </c>
      <c r="O13604" s="153" t="s">
        <v>1852</v>
      </c>
    </row>
    <row r="13605" spans="11:15">
      <c r="K13605" s="153" t="s">
        <v>1674</v>
      </c>
      <c r="M13605" s="571">
        <v>40694</v>
      </c>
      <c r="O13605" s="153" t="s">
        <v>381</v>
      </c>
    </row>
    <row r="13606" spans="11:15">
      <c r="K13606" s="153" t="s">
        <v>1674</v>
      </c>
      <c r="M13606" s="571">
        <v>40694</v>
      </c>
      <c r="O13606" s="153" t="s">
        <v>1854</v>
      </c>
    </row>
    <row r="13607" spans="11:15">
      <c r="K13607" s="153" t="s">
        <v>1674</v>
      </c>
      <c r="M13607" s="571">
        <v>40694</v>
      </c>
      <c r="O13607" s="153" t="s">
        <v>1855</v>
      </c>
    </row>
    <row r="13608" spans="11:15">
      <c r="K13608" s="153" t="s">
        <v>1674</v>
      </c>
      <c r="M13608" s="571">
        <v>40694</v>
      </c>
      <c r="O13608" s="153" t="s">
        <v>1856</v>
      </c>
    </row>
    <row r="13609" spans="11:15">
      <c r="K13609" s="153" t="s">
        <v>1674</v>
      </c>
      <c r="M13609" s="571">
        <v>40694</v>
      </c>
      <c r="O13609" s="153" t="s">
        <v>1857</v>
      </c>
    </row>
    <row r="13610" spans="11:15">
      <c r="K13610" s="153" t="s">
        <v>1674</v>
      </c>
      <c r="M13610" s="571">
        <v>40694</v>
      </c>
      <c r="O13610" s="153" t="s">
        <v>1858</v>
      </c>
    </row>
    <row r="13611" spans="11:15">
      <c r="K13611" s="153" t="s">
        <v>1674</v>
      </c>
      <c r="M13611" s="571">
        <v>40694</v>
      </c>
      <c r="O13611" s="153" t="s">
        <v>2061</v>
      </c>
    </row>
    <row r="13612" spans="11:15">
      <c r="K13612" s="153" t="s">
        <v>1674</v>
      </c>
      <c r="M13612" s="571">
        <v>40694</v>
      </c>
      <c r="O13612" s="153" t="s">
        <v>2062</v>
      </c>
    </row>
    <row r="13613" spans="11:15">
      <c r="K13613" s="153" t="s">
        <v>1674</v>
      </c>
      <c r="M13613" s="571">
        <v>40694</v>
      </c>
      <c r="O13613" s="153" t="s">
        <v>1859</v>
      </c>
    </row>
    <row r="13614" spans="11:15">
      <c r="K13614" s="153" t="s">
        <v>1674</v>
      </c>
      <c r="M13614" s="571">
        <v>40694</v>
      </c>
      <c r="O13614" s="153" t="s">
        <v>1860</v>
      </c>
    </row>
    <row r="13615" spans="11:15">
      <c r="K13615" s="153" t="s">
        <v>1674</v>
      </c>
      <c r="M13615" s="571">
        <v>40694</v>
      </c>
      <c r="O13615" s="153" t="s">
        <v>2063</v>
      </c>
    </row>
    <row r="13616" spans="11:15">
      <c r="K13616" s="153" t="s">
        <v>1674</v>
      </c>
      <c r="M13616" s="571">
        <v>40694</v>
      </c>
      <c r="O13616" s="153" t="s">
        <v>2064</v>
      </c>
    </row>
    <row r="13617" spans="11:15">
      <c r="K13617" s="153" t="s">
        <v>1674</v>
      </c>
      <c r="M13617" s="571">
        <v>40694</v>
      </c>
      <c r="O13617" s="153" t="s">
        <v>1861</v>
      </c>
    </row>
    <row r="13618" spans="11:15">
      <c r="K13618" s="153" t="s">
        <v>1674</v>
      </c>
      <c r="M13618" s="571">
        <v>40694</v>
      </c>
      <c r="O13618" s="153" t="s">
        <v>1862</v>
      </c>
    </row>
    <row r="13619" spans="11:15">
      <c r="K13619" s="153" t="s">
        <v>1674</v>
      </c>
      <c r="M13619" s="571">
        <v>40694</v>
      </c>
      <c r="O13619" s="153" t="s">
        <v>1863</v>
      </c>
    </row>
    <row r="13620" spans="11:15">
      <c r="K13620" s="153" t="s">
        <v>1674</v>
      </c>
      <c r="M13620" s="571">
        <v>40694</v>
      </c>
      <c r="O13620" s="153" t="s">
        <v>1864</v>
      </c>
    </row>
    <row r="13621" spans="11:15">
      <c r="K13621" s="153" t="s">
        <v>1674</v>
      </c>
      <c r="M13621" s="571">
        <v>40694</v>
      </c>
      <c r="O13621" s="153" t="s">
        <v>1865</v>
      </c>
    </row>
    <row r="13622" spans="11:15">
      <c r="K13622" s="153" t="s">
        <v>1674</v>
      </c>
      <c r="M13622" s="571">
        <v>40694</v>
      </c>
      <c r="O13622" s="153" t="s">
        <v>1866</v>
      </c>
    </row>
    <row r="13623" spans="11:15">
      <c r="K13623" s="153" t="s">
        <v>1674</v>
      </c>
      <c r="M13623" s="571">
        <v>40694</v>
      </c>
      <c r="O13623" s="153" t="s">
        <v>1231</v>
      </c>
    </row>
    <row r="13624" spans="11:15">
      <c r="K13624" s="153" t="s">
        <v>1674</v>
      </c>
      <c r="M13624" s="571">
        <v>40694</v>
      </c>
      <c r="O13624" s="153" t="s">
        <v>1867</v>
      </c>
    </row>
    <row r="13625" spans="11:15">
      <c r="K13625" s="153" t="s">
        <v>1674</v>
      </c>
      <c r="M13625" s="571">
        <v>40694</v>
      </c>
      <c r="O13625" s="153" t="s">
        <v>1868</v>
      </c>
    </row>
    <row r="13626" spans="11:15">
      <c r="K13626" s="153" t="s">
        <v>1674</v>
      </c>
      <c r="M13626" s="571">
        <v>40694</v>
      </c>
      <c r="O13626" s="153" t="s">
        <v>1869</v>
      </c>
    </row>
    <row r="13627" spans="11:15">
      <c r="K13627" s="153" t="s">
        <v>1674</v>
      </c>
      <c r="M13627" s="571">
        <v>40694</v>
      </c>
      <c r="O13627" s="153" t="s">
        <v>1870</v>
      </c>
    </row>
    <row r="13628" spans="11:15">
      <c r="K13628" s="153" t="s">
        <v>1674</v>
      </c>
      <c r="M13628" s="571">
        <v>40694</v>
      </c>
      <c r="O13628" s="153" t="s">
        <v>1871</v>
      </c>
    </row>
    <row r="13629" spans="11:15">
      <c r="K13629" s="153" t="s">
        <v>1674</v>
      </c>
      <c r="M13629" s="571">
        <v>40694</v>
      </c>
      <c r="O13629" s="153" t="s">
        <v>2065</v>
      </c>
    </row>
    <row r="13630" spans="11:15">
      <c r="K13630" s="153" t="s">
        <v>1674</v>
      </c>
      <c r="M13630" s="571">
        <v>40694</v>
      </c>
      <c r="O13630" s="153" t="s">
        <v>2066</v>
      </c>
    </row>
    <row r="13631" spans="11:15">
      <c r="K13631" s="153" t="s">
        <v>1674</v>
      </c>
      <c r="M13631" s="571">
        <v>40694</v>
      </c>
      <c r="O13631" s="153" t="s">
        <v>2067</v>
      </c>
    </row>
    <row r="13632" spans="11:15">
      <c r="K13632" s="153" t="s">
        <v>1674</v>
      </c>
      <c r="M13632" s="571">
        <v>40694</v>
      </c>
      <c r="O13632" s="153" t="s">
        <v>1872</v>
      </c>
    </row>
    <row r="13633" spans="11:15">
      <c r="K13633" s="153" t="s">
        <v>1674</v>
      </c>
      <c r="M13633" s="571">
        <v>40694</v>
      </c>
      <c r="O13633" s="153" t="s">
        <v>2068</v>
      </c>
    </row>
    <row r="13634" spans="11:15">
      <c r="K13634" s="153" t="s">
        <v>1674</v>
      </c>
      <c r="M13634" s="571">
        <v>40694</v>
      </c>
      <c r="O13634" s="153" t="s">
        <v>2069</v>
      </c>
    </row>
    <row r="13635" spans="11:15">
      <c r="K13635" s="153" t="s">
        <v>1674</v>
      </c>
      <c r="M13635" s="571">
        <v>40694</v>
      </c>
      <c r="O13635" s="153" t="s">
        <v>1873</v>
      </c>
    </row>
    <row r="13636" spans="11:15">
      <c r="K13636" s="153" t="s">
        <v>1674</v>
      </c>
      <c r="M13636" s="571">
        <v>40694</v>
      </c>
      <c r="O13636" s="153" t="s">
        <v>1874</v>
      </c>
    </row>
    <row r="13637" spans="11:15">
      <c r="K13637" s="153" t="s">
        <v>1674</v>
      </c>
      <c r="M13637" s="571">
        <v>40694</v>
      </c>
      <c r="O13637" s="153" t="s">
        <v>1875</v>
      </c>
    </row>
    <row r="13638" spans="11:15">
      <c r="K13638" s="153" t="s">
        <v>1674</v>
      </c>
      <c r="M13638" s="571">
        <v>40694</v>
      </c>
      <c r="O13638" s="153" t="s">
        <v>1876</v>
      </c>
    </row>
    <row r="13639" spans="11:15">
      <c r="K13639" s="153" t="s">
        <v>1674</v>
      </c>
      <c r="M13639" s="571">
        <v>40694</v>
      </c>
      <c r="O13639" s="153" t="s">
        <v>1877</v>
      </c>
    </row>
    <row r="13640" spans="11:15">
      <c r="K13640" s="153" t="s">
        <v>1674</v>
      </c>
      <c r="M13640" s="571">
        <v>40694</v>
      </c>
      <c r="O13640" s="153" t="s">
        <v>1878</v>
      </c>
    </row>
    <row r="13641" spans="11:15">
      <c r="K13641" s="153" t="s">
        <v>1674</v>
      </c>
      <c r="M13641" s="571">
        <v>40694</v>
      </c>
      <c r="O13641" s="153" t="s">
        <v>1285</v>
      </c>
    </row>
    <row r="13642" spans="11:15">
      <c r="K13642" s="153" t="s">
        <v>1674</v>
      </c>
      <c r="M13642" s="571">
        <v>40694</v>
      </c>
      <c r="O13642" s="153" t="s">
        <v>1879</v>
      </c>
    </row>
    <row r="13643" spans="11:15">
      <c r="K13643" s="153" t="s">
        <v>1674</v>
      </c>
      <c r="M13643" s="571">
        <v>40694</v>
      </c>
      <c r="O13643" s="153" t="s">
        <v>1880</v>
      </c>
    </row>
    <row r="13644" spans="11:15">
      <c r="K13644" s="153" t="s">
        <v>1674</v>
      </c>
      <c r="M13644" s="571">
        <v>40694</v>
      </c>
      <c r="O13644" s="153" t="s">
        <v>1881</v>
      </c>
    </row>
    <row r="13645" spans="11:15">
      <c r="K13645" s="153" t="s">
        <v>1674</v>
      </c>
      <c r="M13645" s="571">
        <v>40694</v>
      </c>
      <c r="O13645" s="153" t="s">
        <v>1882</v>
      </c>
    </row>
    <row r="13646" spans="11:15">
      <c r="K13646" s="153" t="s">
        <v>1674</v>
      </c>
      <c r="M13646" s="571">
        <v>40694</v>
      </c>
      <c r="O13646" s="153" t="s">
        <v>1883</v>
      </c>
    </row>
    <row r="13647" spans="11:15">
      <c r="K13647" s="153" t="s">
        <v>1674</v>
      </c>
      <c r="M13647" s="571">
        <v>40694</v>
      </c>
      <c r="O13647" s="153" t="s">
        <v>2070</v>
      </c>
    </row>
    <row r="13648" spans="11:15">
      <c r="K13648" s="153" t="s">
        <v>1674</v>
      </c>
      <c r="M13648" s="571">
        <v>40694</v>
      </c>
      <c r="O13648" s="153" t="s">
        <v>2071</v>
      </c>
    </row>
    <row r="13649" spans="11:15">
      <c r="K13649" s="153" t="s">
        <v>1674</v>
      </c>
      <c r="M13649" s="571">
        <v>40694</v>
      </c>
      <c r="O13649" s="153" t="s">
        <v>1884</v>
      </c>
    </row>
    <row r="13650" spans="11:15">
      <c r="K13650" s="153" t="s">
        <v>1674</v>
      </c>
      <c r="M13650" s="571">
        <v>40694</v>
      </c>
      <c r="O13650" s="153" t="s">
        <v>1885</v>
      </c>
    </row>
    <row r="13651" spans="11:15">
      <c r="K13651" s="153" t="s">
        <v>1674</v>
      </c>
      <c r="M13651" s="571">
        <v>40694</v>
      </c>
      <c r="O13651" s="153" t="s">
        <v>2072</v>
      </c>
    </row>
    <row r="13652" spans="11:15">
      <c r="K13652" s="153" t="s">
        <v>1674</v>
      </c>
      <c r="M13652" s="571">
        <v>40694</v>
      </c>
      <c r="O13652" s="153" t="s">
        <v>2073</v>
      </c>
    </row>
    <row r="13653" spans="11:15">
      <c r="K13653" s="153" t="s">
        <v>1674</v>
      </c>
      <c r="M13653" s="571">
        <v>40694</v>
      </c>
      <c r="O13653" s="153" t="s">
        <v>1886</v>
      </c>
    </row>
    <row r="13654" spans="11:15">
      <c r="K13654" s="153" t="s">
        <v>1674</v>
      </c>
      <c r="M13654" s="571">
        <v>40694</v>
      </c>
      <c r="O13654" s="153" t="s">
        <v>1887</v>
      </c>
    </row>
    <row r="13655" spans="11:15">
      <c r="K13655" s="153" t="s">
        <v>1674</v>
      </c>
      <c r="M13655" s="571">
        <v>40694</v>
      </c>
      <c r="O13655" s="153" t="s">
        <v>1888</v>
      </c>
    </row>
    <row r="13656" spans="11:15">
      <c r="K13656" s="153" t="s">
        <v>1674</v>
      </c>
      <c r="M13656" s="571">
        <v>40694</v>
      </c>
      <c r="O13656" s="153" t="s">
        <v>1889</v>
      </c>
    </row>
    <row r="13657" spans="11:15">
      <c r="K13657" s="153" t="s">
        <v>1674</v>
      </c>
      <c r="M13657" s="571">
        <v>40694</v>
      </c>
      <c r="O13657" s="153" t="s">
        <v>1890</v>
      </c>
    </row>
    <row r="13658" spans="11:15">
      <c r="K13658" s="153" t="s">
        <v>1674</v>
      </c>
      <c r="M13658" s="571">
        <v>40694</v>
      </c>
      <c r="O13658" s="153" t="s">
        <v>1891</v>
      </c>
    </row>
    <row r="13659" spans="11:15">
      <c r="K13659" s="153" t="s">
        <v>1674</v>
      </c>
      <c r="M13659" s="571">
        <v>40694</v>
      </c>
      <c r="O13659" s="153" t="s">
        <v>1344</v>
      </c>
    </row>
    <row r="13660" spans="11:15">
      <c r="K13660" s="153" t="s">
        <v>1674</v>
      </c>
      <c r="M13660" s="571">
        <v>40694</v>
      </c>
      <c r="O13660" s="153" t="s">
        <v>1892</v>
      </c>
    </row>
    <row r="13661" spans="11:15">
      <c r="K13661" s="153" t="s">
        <v>1674</v>
      </c>
      <c r="M13661" s="571">
        <v>40694</v>
      </c>
      <c r="O13661" s="153" t="s">
        <v>1893</v>
      </c>
    </row>
    <row r="13662" spans="11:15">
      <c r="K13662" s="153" t="s">
        <v>1674</v>
      </c>
      <c r="M13662" s="571">
        <v>40694</v>
      </c>
      <c r="O13662" s="153" t="s">
        <v>1894</v>
      </c>
    </row>
    <row r="13663" spans="11:15">
      <c r="K13663" s="153" t="s">
        <v>1674</v>
      </c>
      <c r="M13663" s="571">
        <v>40694</v>
      </c>
      <c r="O13663" s="153" t="s">
        <v>1895</v>
      </c>
    </row>
    <row r="13664" spans="11:15">
      <c r="K13664" s="153" t="s">
        <v>1776</v>
      </c>
      <c r="M13664" s="571">
        <v>40694</v>
      </c>
      <c r="O13664" s="153" t="s">
        <v>1896</v>
      </c>
    </row>
    <row r="13665" spans="11:15">
      <c r="K13665" s="153" t="s">
        <v>1674</v>
      </c>
      <c r="M13665" s="571">
        <v>40694</v>
      </c>
      <c r="O13665" s="153" t="s">
        <v>2074</v>
      </c>
    </row>
    <row r="13666" spans="11:15">
      <c r="K13666" s="153" t="s">
        <v>1674</v>
      </c>
      <c r="M13666" s="571">
        <v>40694</v>
      </c>
      <c r="O13666" s="153" t="s">
        <v>2075</v>
      </c>
    </row>
    <row r="13667" spans="11:15">
      <c r="K13667" s="153" t="s">
        <v>1674</v>
      </c>
      <c r="M13667" s="571">
        <v>40694</v>
      </c>
      <c r="O13667" s="153" t="s">
        <v>1897</v>
      </c>
    </row>
    <row r="13668" spans="11:15">
      <c r="K13668" s="153" t="s">
        <v>1674</v>
      </c>
      <c r="M13668" s="571">
        <v>40694</v>
      </c>
      <c r="O13668" s="153" t="s">
        <v>1898</v>
      </c>
    </row>
    <row r="13669" spans="11:15">
      <c r="K13669" s="153" t="s">
        <v>1674</v>
      </c>
      <c r="M13669" s="571">
        <v>40694</v>
      </c>
      <c r="O13669" s="153" t="s">
        <v>2076</v>
      </c>
    </row>
    <row r="13670" spans="11:15">
      <c r="K13670" s="153" t="s">
        <v>1674</v>
      </c>
      <c r="M13670" s="571">
        <v>40694</v>
      </c>
      <c r="O13670" s="153" t="s">
        <v>2077</v>
      </c>
    </row>
    <row r="13671" spans="11:15">
      <c r="K13671" s="153" t="s">
        <v>1674</v>
      </c>
      <c r="M13671" s="571">
        <v>40694</v>
      </c>
      <c r="O13671" s="153" t="s">
        <v>1899</v>
      </c>
    </row>
    <row r="13672" spans="11:15">
      <c r="K13672" s="153" t="s">
        <v>1674</v>
      </c>
      <c r="M13672" s="571">
        <v>40694</v>
      </c>
      <c r="O13672" s="153" t="s">
        <v>1900</v>
      </c>
    </row>
    <row r="13673" spans="11:15">
      <c r="K13673" s="153" t="s">
        <v>1674</v>
      </c>
      <c r="M13673" s="571">
        <v>40694</v>
      </c>
      <c r="O13673" s="153" t="s">
        <v>1901</v>
      </c>
    </row>
    <row r="13674" spans="11:15">
      <c r="K13674" s="153" t="s">
        <v>1674</v>
      </c>
      <c r="M13674" s="571">
        <v>40694</v>
      </c>
      <c r="O13674" s="153" t="s">
        <v>1902</v>
      </c>
    </row>
    <row r="13675" spans="11:15">
      <c r="K13675" s="153" t="s">
        <v>1674</v>
      </c>
      <c r="M13675" s="571">
        <v>40694</v>
      </c>
      <c r="O13675" s="153" t="s">
        <v>1903</v>
      </c>
    </row>
    <row r="13676" spans="11:15">
      <c r="K13676" s="153" t="s">
        <v>1674</v>
      </c>
      <c r="M13676" s="571">
        <v>40694</v>
      </c>
      <c r="O13676" s="153" t="s">
        <v>1904</v>
      </c>
    </row>
    <row r="13677" spans="11:15">
      <c r="K13677" s="153" t="s">
        <v>1674</v>
      </c>
      <c r="M13677" s="571">
        <v>40694</v>
      </c>
      <c r="O13677" s="153" t="s">
        <v>1374</v>
      </c>
    </row>
    <row r="13678" spans="11:15">
      <c r="K13678" s="153" t="s">
        <v>1674</v>
      </c>
      <c r="M13678" s="571">
        <v>40694</v>
      </c>
      <c r="O13678" s="153" t="s">
        <v>1905</v>
      </c>
    </row>
    <row r="13679" spans="11:15">
      <c r="K13679" s="153" t="s">
        <v>1674</v>
      </c>
      <c r="M13679" s="571">
        <v>40694</v>
      </c>
      <c r="O13679" s="153" t="s">
        <v>1906</v>
      </c>
    </row>
    <row r="13680" spans="11:15">
      <c r="K13680" s="153" t="s">
        <v>1674</v>
      </c>
      <c r="M13680" s="571">
        <v>40694</v>
      </c>
      <c r="O13680" s="153" t="s">
        <v>1907</v>
      </c>
    </row>
    <row r="13681" spans="11:15">
      <c r="K13681" s="153" t="s">
        <v>1674</v>
      </c>
      <c r="M13681" s="571">
        <v>40694</v>
      </c>
      <c r="O13681" s="153" t="s">
        <v>1908</v>
      </c>
    </row>
    <row r="13682" spans="11:15">
      <c r="K13682" s="153" t="s">
        <v>1674</v>
      </c>
      <c r="M13682" s="571">
        <v>40694</v>
      </c>
      <c r="O13682" s="153" t="s">
        <v>1909</v>
      </c>
    </row>
    <row r="13683" spans="11:15">
      <c r="K13683" s="153" t="s">
        <v>1674</v>
      </c>
      <c r="M13683" s="571">
        <v>40694</v>
      </c>
      <c r="O13683" s="153" t="s">
        <v>2078</v>
      </c>
    </row>
    <row r="13684" spans="11:15">
      <c r="K13684" s="153" t="s">
        <v>1674</v>
      </c>
      <c r="M13684" s="571">
        <v>40694</v>
      </c>
      <c r="O13684" s="153" t="s">
        <v>2079</v>
      </c>
    </row>
    <row r="13685" spans="11:15">
      <c r="K13685" s="153" t="s">
        <v>1674</v>
      </c>
      <c r="M13685" s="571">
        <v>40694</v>
      </c>
      <c r="O13685" s="153" t="s">
        <v>1910</v>
      </c>
    </row>
    <row r="13686" spans="11:15">
      <c r="K13686" s="153" t="s">
        <v>1674</v>
      </c>
      <c r="M13686" s="571">
        <v>40694</v>
      </c>
      <c r="O13686" s="153" t="s">
        <v>1911</v>
      </c>
    </row>
    <row r="13687" spans="11:15">
      <c r="K13687" s="153" t="s">
        <v>1674</v>
      </c>
      <c r="M13687" s="571">
        <v>40694</v>
      </c>
      <c r="O13687" s="153" t="s">
        <v>2080</v>
      </c>
    </row>
    <row r="13688" spans="11:15">
      <c r="K13688" s="153" t="s">
        <v>1674</v>
      </c>
      <c r="M13688" s="571">
        <v>40694</v>
      </c>
      <c r="O13688" s="153" t="s">
        <v>2081</v>
      </c>
    </row>
    <row r="13689" spans="11:15">
      <c r="K13689" s="153" t="s">
        <v>1674</v>
      </c>
      <c r="M13689" s="571">
        <v>40694</v>
      </c>
      <c r="O13689" s="153" t="s">
        <v>1912</v>
      </c>
    </row>
    <row r="13690" spans="11:15">
      <c r="K13690" s="153" t="s">
        <v>1674</v>
      </c>
      <c r="M13690" s="571">
        <v>40694</v>
      </c>
      <c r="O13690" s="153" t="s">
        <v>1913</v>
      </c>
    </row>
    <row r="13691" spans="11:15">
      <c r="K13691" s="153" t="s">
        <v>1674</v>
      </c>
      <c r="M13691" s="571">
        <v>40694</v>
      </c>
      <c r="O13691" s="153" t="s">
        <v>1914</v>
      </c>
    </row>
    <row r="13692" spans="11:15">
      <c r="K13692" s="153" t="s">
        <v>1674</v>
      </c>
      <c r="M13692" s="571">
        <v>40694</v>
      </c>
      <c r="O13692" s="153" t="s">
        <v>1915</v>
      </c>
    </row>
    <row r="13693" spans="11:15">
      <c r="K13693" s="153" t="s">
        <v>1674</v>
      </c>
      <c r="M13693" s="571">
        <v>40694</v>
      </c>
      <c r="O13693" s="153" t="s">
        <v>1916</v>
      </c>
    </row>
    <row r="13694" spans="11:15">
      <c r="K13694" s="153" t="s">
        <v>1674</v>
      </c>
      <c r="M13694" s="571">
        <v>40694</v>
      </c>
      <c r="O13694" s="153" t="s">
        <v>1917</v>
      </c>
    </row>
    <row r="13695" spans="11:15">
      <c r="K13695" s="153" t="s">
        <v>1674</v>
      </c>
      <c r="M13695" s="571">
        <v>40694</v>
      </c>
      <c r="O13695" s="153" t="s">
        <v>1430</v>
      </c>
    </row>
    <row r="13696" spans="11:15">
      <c r="K13696" s="153" t="s">
        <v>1674</v>
      </c>
      <c r="M13696" s="571">
        <v>40694</v>
      </c>
      <c r="O13696" s="153" t="s">
        <v>1918</v>
      </c>
    </row>
    <row r="13697" spans="11:15">
      <c r="K13697" s="153" t="s">
        <v>1674</v>
      </c>
      <c r="M13697" s="571">
        <v>40694</v>
      </c>
      <c r="O13697" s="153" t="s">
        <v>1919</v>
      </c>
    </row>
    <row r="13698" spans="11:15">
      <c r="K13698" s="153" t="s">
        <v>1674</v>
      </c>
      <c r="M13698" s="571">
        <v>40694</v>
      </c>
      <c r="O13698" s="153" t="s">
        <v>1920</v>
      </c>
    </row>
    <row r="13699" spans="11:15">
      <c r="K13699" s="153" t="s">
        <v>1674</v>
      </c>
      <c r="M13699" s="571">
        <v>40694</v>
      </c>
      <c r="O13699" s="153" t="s">
        <v>1921</v>
      </c>
    </row>
    <row r="13700" spans="11:15">
      <c r="K13700" s="153" t="s">
        <v>1674</v>
      </c>
      <c r="M13700" s="571">
        <v>40694</v>
      </c>
      <c r="O13700" s="153" t="s">
        <v>1922</v>
      </c>
    </row>
    <row r="13701" spans="11:15">
      <c r="K13701" s="153" t="s">
        <v>1674</v>
      </c>
      <c r="M13701" s="571">
        <v>40694</v>
      </c>
      <c r="O13701" s="153" t="s">
        <v>2082</v>
      </c>
    </row>
    <row r="13702" spans="11:15">
      <c r="K13702" s="153" t="s">
        <v>1674</v>
      </c>
      <c r="M13702" s="571">
        <v>40694</v>
      </c>
      <c r="O13702" s="153" t="s">
        <v>2083</v>
      </c>
    </row>
    <row r="13703" spans="11:15">
      <c r="K13703" s="153" t="s">
        <v>1674</v>
      </c>
      <c r="M13703" s="571">
        <v>40694</v>
      </c>
      <c r="O13703" s="153" t="s">
        <v>1923</v>
      </c>
    </row>
    <row r="13704" spans="11:15">
      <c r="K13704" s="153" t="s">
        <v>1674</v>
      </c>
      <c r="M13704" s="571">
        <v>40694</v>
      </c>
      <c r="O13704" s="153" t="s">
        <v>1924</v>
      </c>
    </row>
    <row r="13705" spans="11:15">
      <c r="K13705" s="153" t="s">
        <v>1674</v>
      </c>
      <c r="M13705" s="571">
        <v>40694</v>
      </c>
      <c r="O13705" s="153" t="s">
        <v>2084</v>
      </c>
    </row>
    <row r="13706" spans="11:15">
      <c r="K13706" s="153" t="s">
        <v>1674</v>
      </c>
      <c r="M13706" s="571">
        <v>40694</v>
      </c>
      <c r="O13706" s="153" t="s">
        <v>2085</v>
      </c>
    </row>
    <row r="13707" spans="11:15">
      <c r="K13707" s="153" t="s">
        <v>1674</v>
      </c>
      <c r="M13707" s="571">
        <v>40694</v>
      </c>
      <c r="O13707" s="153" t="s">
        <v>1925</v>
      </c>
    </row>
    <row r="13708" spans="11:15">
      <c r="K13708" s="153" t="s">
        <v>1674</v>
      </c>
      <c r="M13708" s="571">
        <v>40694</v>
      </c>
      <c r="O13708" s="153" t="s">
        <v>1926</v>
      </c>
    </row>
    <row r="13709" spans="11:15">
      <c r="K13709" s="153" t="s">
        <v>1674</v>
      </c>
      <c r="M13709" s="571">
        <v>40694</v>
      </c>
      <c r="O13709" s="153" t="s">
        <v>1927</v>
      </c>
    </row>
    <row r="13710" spans="11:15">
      <c r="K13710" s="153" t="s">
        <v>1674</v>
      </c>
      <c r="M13710" s="571">
        <v>40694</v>
      </c>
      <c r="O13710" s="153" t="s">
        <v>1928</v>
      </c>
    </row>
    <row r="13711" spans="11:15">
      <c r="K13711" s="153" t="s">
        <v>1674</v>
      </c>
      <c r="M13711" s="571">
        <v>40694</v>
      </c>
      <c r="O13711" s="153" t="s">
        <v>1929</v>
      </c>
    </row>
    <row r="13712" spans="11:15">
      <c r="K13712" s="153" t="s">
        <v>1674</v>
      </c>
      <c r="M13712" s="571">
        <v>40694</v>
      </c>
      <c r="O13712" s="153" t="s">
        <v>1930</v>
      </c>
    </row>
    <row r="13713" spans="11:15">
      <c r="K13713" s="153" t="s">
        <v>1674</v>
      </c>
      <c r="M13713" s="571">
        <v>40694</v>
      </c>
      <c r="O13713" s="153" t="s">
        <v>1931</v>
      </c>
    </row>
    <row r="13714" spans="11:15">
      <c r="K13714" s="153" t="s">
        <v>1674</v>
      </c>
      <c r="M13714" s="571">
        <v>40694</v>
      </c>
      <c r="O13714" s="153" t="s">
        <v>1932</v>
      </c>
    </row>
    <row r="13715" spans="11:15">
      <c r="K13715" s="153" t="s">
        <v>1674</v>
      </c>
      <c r="M13715" s="571">
        <v>40694</v>
      </c>
      <c r="O13715" s="153" t="s">
        <v>1933</v>
      </c>
    </row>
    <row r="13716" spans="11:15">
      <c r="K13716" s="153" t="s">
        <v>1674</v>
      </c>
      <c r="M13716" s="571">
        <v>40694</v>
      </c>
      <c r="O13716" s="153" t="s">
        <v>1934</v>
      </c>
    </row>
    <row r="13717" spans="11:15">
      <c r="K13717" s="153" t="s">
        <v>1674</v>
      </c>
      <c r="M13717" s="571">
        <v>40694</v>
      </c>
      <c r="O13717" s="153" t="s">
        <v>1935</v>
      </c>
    </row>
    <row r="13718" spans="11:15">
      <c r="K13718" s="153" t="s">
        <v>1674</v>
      </c>
      <c r="M13718" s="571">
        <v>40694</v>
      </c>
      <c r="O13718" s="153" t="s">
        <v>1936</v>
      </c>
    </row>
    <row r="13719" spans="11:15">
      <c r="K13719" s="153" t="s">
        <v>1674</v>
      </c>
      <c r="M13719" s="571">
        <v>40694</v>
      </c>
      <c r="O13719" s="153" t="s">
        <v>2086</v>
      </c>
    </row>
    <row r="13720" spans="11:15">
      <c r="K13720" s="153" t="s">
        <v>1674</v>
      </c>
      <c r="M13720" s="571">
        <v>40694</v>
      </c>
      <c r="O13720" s="153" t="s">
        <v>2087</v>
      </c>
    </row>
    <row r="13721" spans="11:15">
      <c r="K13721" s="153" t="s">
        <v>1776</v>
      </c>
      <c r="M13721" s="571">
        <v>40694</v>
      </c>
      <c r="O13721" s="153" t="s">
        <v>1937</v>
      </c>
    </row>
    <row r="13722" spans="11:15">
      <c r="K13722" s="153" t="s">
        <v>1776</v>
      </c>
      <c r="M13722" s="571">
        <v>40694</v>
      </c>
      <c r="O13722" s="153" t="s">
        <v>1938</v>
      </c>
    </row>
    <row r="13723" spans="11:15">
      <c r="K13723" s="153" t="s">
        <v>1674</v>
      </c>
      <c r="M13723" s="571">
        <v>40694</v>
      </c>
      <c r="O13723" s="153" t="s">
        <v>1939</v>
      </c>
    </row>
    <row r="13724" spans="11:15">
      <c r="K13724" s="153" t="s">
        <v>1674</v>
      </c>
      <c r="M13724" s="571">
        <v>40694</v>
      </c>
      <c r="O13724" s="153" t="s">
        <v>2088</v>
      </c>
    </row>
    <row r="13725" spans="11:15">
      <c r="K13725" s="153" t="s">
        <v>1674</v>
      </c>
      <c r="M13725" s="571">
        <v>40694</v>
      </c>
      <c r="O13725" s="153" t="s">
        <v>2089</v>
      </c>
    </row>
    <row r="13726" spans="11:15">
      <c r="K13726" s="153" t="s">
        <v>1674</v>
      </c>
      <c r="M13726" s="571">
        <v>40694</v>
      </c>
      <c r="O13726" s="153" t="s">
        <v>2090</v>
      </c>
    </row>
    <row r="13727" spans="11:15">
      <c r="K13727" s="153" t="s">
        <v>1674</v>
      </c>
      <c r="M13727" s="571">
        <v>40694</v>
      </c>
      <c r="O13727" s="153" t="s">
        <v>1940</v>
      </c>
    </row>
    <row r="13728" spans="11:15">
      <c r="K13728" s="153" t="s">
        <v>1674</v>
      </c>
      <c r="M13728" s="571">
        <v>40694</v>
      </c>
      <c r="O13728" s="153" t="s">
        <v>1941</v>
      </c>
    </row>
    <row r="13729" spans="11:15">
      <c r="K13729" s="153" t="s">
        <v>1674</v>
      </c>
      <c r="M13729" s="571">
        <v>40694</v>
      </c>
      <c r="O13729" s="153" t="s">
        <v>1942</v>
      </c>
    </row>
    <row r="13730" spans="11:15">
      <c r="K13730" s="153" t="s">
        <v>1674</v>
      </c>
      <c r="M13730" s="571">
        <v>40694</v>
      </c>
      <c r="O13730" s="153" t="s">
        <v>1943</v>
      </c>
    </row>
    <row r="13731" spans="11:15">
      <c r="K13731" s="153" t="s">
        <v>1674</v>
      </c>
      <c r="M13731" s="571">
        <v>40694</v>
      </c>
      <c r="O13731" s="153" t="s">
        <v>1944</v>
      </c>
    </row>
    <row r="13732" spans="11:15">
      <c r="K13732" s="153" t="s">
        <v>1674</v>
      </c>
      <c r="M13732" s="571">
        <v>40694</v>
      </c>
      <c r="O13732" s="153" t="s">
        <v>1945</v>
      </c>
    </row>
    <row r="13733" spans="11:15">
      <c r="K13733" s="153" t="s">
        <v>1674</v>
      </c>
      <c r="M13733" s="571">
        <v>40694</v>
      </c>
      <c r="O13733" s="153" t="s">
        <v>1946</v>
      </c>
    </row>
    <row r="13734" spans="11:15">
      <c r="K13734" s="153" t="s">
        <v>1674</v>
      </c>
      <c r="M13734" s="571">
        <v>40694</v>
      </c>
      <c r="O13734" s="153" t="s">
        <v>1947</v>
      </c>
    </row>
    <row r="13735" spans="11:15">
      <c r="K13735" s="153" t="s">
        <v>1674</v>
      </c>
      <c r="M13735" s="571">
        <v>40694</v>
      </c>
      <c r="O13735" s="153" t="s">
        <v>1948</v>
      </c>
    </row>
    <row r="13736" spans="11:15">
      <c r="K13736" s="153" t="s">
        <v>1674</v>
      </c>
      <c r="M13736" s="571">
        <v>40694</v>
      </c>
      <c r="O13736" s="153" t="s">
        <v>1949</v>
      </c>
    </row>
    <row r="13737" spans="11:15">
      <c r="K13737" s="153" t="s">
        <v>1674</v>
      </c>
      <c r="M13737" s="571">
        <v>40694</v>
      </c>
      <c r="O13737" s="153" t="s">
        <v>1950</v>
      </c>
    </row>
    <row r="13738" spans="11:15">
      <c r="K13738" s="153" t="s">
        <v>1674</v>
      </c>
      <c r="M13738" s="571">
        <v>40694</v>
      </c>
      <c r="O13738" s="153" t="s">
        <v>1951</v>
      </c>
    </row>
    <row r="13739" spans="11:15">
      <c r="K13739" s="153" t="s">
        <v>1674</v>
      </c>
      <c r="M13739" s="571">
        <v>40694</v>
      </c>
      <c r="O13739" s="153" t="s">
        <v>2091</v>
      </c>
    </row>
    <row r="13740" spans="11:15">
      <c r="K13740" s="153" t="s">
        <v>1674</v>
      </c>
      <c r="M13740" s="571">
        <v>40694</v>
      </c>
      <c r="O13740" s="153" t="s">
        <v>2092</v>
      </c>
    </row>
    <row r="13741" spans="11:15">
      <c r="K13741" s="153" t="s">
        <v>1674</v>
      </c>
      <c r="M13741" s="571">
        <v>40694</v>
      </c>
      <c r="O13741" s="153" t="s">
        <v>1952</v>
      </c>
    </row>
    <row r="13742" spans="11:15">
      <c r="K13742" s="153" t="s">
        <v>1674</v>
      </c>
      <c r="M13742" s="571">
        <v>40694</v>
      </c>
      <c r="O13742" s="153" t="s">
        <v>1953</v>
      </c>
    </row>
    <row r="13743" spans="11:15">
      <c r="K13743" s="153" t="s">
        <v>1674</v>
      </c>
      <c r="M13743" s="571">
        <v>40694</v>
      </c>
      <c r="O13743" s="153" t="s">
        <v>1954</v>
      </c>
    </row>
    <row r="13744" spans="11:15">
      <c r="K13744" s="153" t="s">
        <v>1674</v>
      </c>
      <c r="M13744" s="571">
        <v>40694</v>
      </c>
      <c r="O13744" s="153" t="s">
        <v>2093</v>
      </c>
    </row>
    <row r="13745" spans="11:15">
      <c r="K13745" s="153" t="s">
        <v>1674</v>
      </c>
      <c r="M13745" s="571">
        <v>40694</v>
      </c>
      <c r="O13745" s="153" t="s">
        <v>2094</v>
      </c>
    </row>
    <row r="13746" spans="11:15">
      <c r="K13746" s="153" t="s">
        <v>1674</v>
      </c>
      <c r="M13746" s="571">
        <v>40694</v>
      </c>
      <c r="O13746" s="153" t="s">
        <v>2095</v>
      </c>
    </row>
    <row r="13747" spans="11:15">
      <c r="K13747" s="153" t="s">
        <v>1674</v>
      </c>
      <c r="M13747" s="571">
        <v>40694</v>
      </c>
      <c r="O13747" s="153" t="s">
        <v>1955</v>
      </c>
    </row>
    <row r="13748" spans="11:15">
      <c r="K13748" s="153" t="s">
        <v>1674</v>
      </c>
      <c r="M13748" s="571">
        <v>40694</v>
      </c>
      <c r="O13748" s="153" t="s">
        <v>1956</v>
      </c>
    </row>
    <row r="13749" spans="11:15">
      <c r="K13749" s="153" t="s">
        <v>1674</v>
      </c>
      <c r="M13749" s="571">
        <v>40694</v>
      </c>
      <c r="O13749" s="153" t="s">
        <v>1957</v>
      </c>
    </row>
    <row r="13750" spans="11:15">
      <c r="K13750" s="153" t="s">
        <v>1674</v>
      </c>
      <c r="M13750" s="571">
        <v>40694</v>
      </c>
      <c r="O13750" s="153" t="s">
        <v>1958</v>
      </c>
    </row>
    <row r="13751" spans="11:15">
      <c r="K13751" s="153" t="s">
        <v>1674</v>
      </c>
      <c r="M13751" s="571">
        <v>40694</v>
      </c>
      <c r="O13751" s="153" t="s">
        <v>1959</v>
      </c>
    </row>
    <row r="13752" spans="11:15">
      <c r="K13752" s="153" t="s">
        <v>1674</v>
      </c>
      <c r="M13752" s="571">
        <v>40694</v>
      </c>
      <c r="O13752" s="153" t="s">
        <v>1960</v>
      </c>
    </row>
    <row r="13753" spans="11:15">
      <c r="K13753" s="153" t="s">
        <v>1674</v>
      </c>
      <c r="M13753" s="571">
        <v>40694</v>
      </c>
      <c r="O13753" s="153" t="s">
        <v>1961</v>
      </c>
    </row>
    <row r="13754" spans="11:15">
      <c r="K13754" s="153" t="s">
        <v>1674</v>
      </c>
      <c r="M13754" s="571">
        <v>40694</v>
      </c>
      <c r="O13754" s="153" t="s">
        <v>1962</v>
      </c>
    </row>
    <row r="13755" spans="11:15">
      <c r="K13755" s="153" t="s">
        <v>1674</v>
      </c>
      <c r="M13755" s="571">
        <v>40694</v>
      </c>
      <c r="O13755" s="153" t="s">
        <v>1963</v>
      </c>
    </row>
    <row r="13756" spans="11:15">
      <c r="K13756" s="153" t="s">
        <v>1674</v>
      </c>
      <c r="M13756" s="571">
        <v>40694</v>
      </c>
      <c r="O13756" s="153" t="s">
        <v>1964</v>
      </c>
    </row>
    <row r="13757" spans="11:15">
      <c r="K13757" s="153" t="s">
        <v>1674</v>
      </c>
      <c r="M13757" s="571">
        <v>40694</v>
      </c>
      <c r="O13757" s="153" t="s">
        <v>1965</v>
      </c>
    </row>
    <row r="13758" spans="11:15">
      <c r="K13758" s="153" t="s">
        <v>1674</v>
      </c>
      <c r="M13758" s="571">
        <v>40694</v>
      </c>
      <c r="O13758" s="153" t="s">
        <v>1966</v>
      </c>
    </row>
    <row r="13759" spans="11:15">
      <c r="K13759" s="153" t="s">
        <v>1674</v>
      </c>
      <c r="M13759" s="571">
        <v>40694</v>
      </c>
      <c r="O13759" s="153" t="s">
        <v>2096</v>
      </c>
    </row>
    <row r="13760" spans="11:15">
      <c r="K13760" s="153" t="s">
        <v>1674</v>
      </c>
      <c r="M13760" s="571">
        <v>40694</v>
      </c>
      <c r="O13760" s="153" t="s">
        <v>2097</v>
      </c>
    </row>
    <row r="13761" spans="11:15">
      <c r="K13761" s="153" t="s">
        <v>1674</v>
      </c>
      <c r="M13761" s="571">
        <v>40694</v>
      </c>
      <c r="O13761" s="153" t="s">
        <v>1967</v>
      </c>
    </row>
    <row r="13762" spans="11:15">
      <c r="K13762" s="153" t="s">
        <v>1674</v>
      </c>
      <c r="M13762" s="571">
        <v>40694</v>
      </c>
      <c r="O13762" s="153" t="s">
        <v>1968</v>
      </c>
    </row>
    <row r="13763" spans="11:15">
      <c r="K13763" s="153" t="s">
        <v>1674</v>
      </c>
      <c r="M13763" s="571">
        <v>40694</v>
      </c>
      <c r="O13763" s="153" t="s">
        <v>1969</v>
      </c>
    </row>
    <row r="13764" spans="11:15">
      <c r="K13764" s="153" t="s">
        <v>1674</v>
      </c>
      <c r="M13764" s="571">
        <v>40694</v>
      </c>
      <c r="O13764" s="153" t="s">
        <v>2098</v>
      </c>
    </row>
    <row r="13765" spans="11:15">
      <c r="K13765" s="153" t="s">
        <v>1674</v>
      </c>
      <c r="M13765" s="571">
        <v>40694</v>
      </c>
      <c r="O13765" s="153" t="s">
        <v>2099</v>
      </c>
    </row>
    <row r="13766" spans="11:15">
      <c r="K13766" s="153" t="s">
        <v>1674</v>
      </c>
      <c r="M13766" s="571">
        <v>40694</v>
      </c>
      <c r="O13766" s="153" t="s">
        <v>2100</v>
      </c>
    </row>
    <row r="13767" spans="11:15">
      <c r="K13767" s="153" t="s">
        <v>1674</v>
      </c>
      <c r="M13767" s="571">
        <v>40694</v>
      </c>
      <c r="O13767" s="153" t="s">
        <v>1970</v>
      </c>
    </row>
    <row r="13768" spans="11:15">
      <c r="K13768" s="153" t="s">
        <v>1674</v>
      </c>
      <c r="M13768" s="571">
        <v>40694</v>
      </c>
      <c r="O13768" s="153" t="s">
        <v>1971</v>
      </c>
    </row>
    <row r="13769" spans="11:15">
      <c r="K13769" s="153" t="s">
        <v>1674</v>
      </c>
      <c r="M13769" s="571">
        <v>40694</v>
      </c>
      <c r="O13769" s="153" t="s">
        <v>1972</v>
      </c>
    </row>
    <row r="13770" spans="11:15">
      <c r="K13770" s="153" t="s">
        <v>1674</v>
      </c>
      <c r="M13770" s="571">
        <v>40694</v>
      </c>
      <c r="O13770" s="153" t="s">
        <v>1973</v>
      </c>
    </row>
    <row r="13771" spans="11:15">
      <c r="K13771" s="153" t="s">
        <v>1674</v>
      </c>
      <c r="M13771" s="571">
        <v>40694</v>
      </c>
      <c r="O13771" s="153" t="s">
        <v>1974</v>
      </c>
    </row>
    <row r="13772" spans="11:15">
      <c r="K13772" s="153" t="s">
        <v>1674</v>
      </c>
      <c r="M13772" s="571">
        <v>40694</v>
      </c>
      <c r="O13772" s="153" t="s">
        <v>1975</v>
      </c>
    </row>
    <row r="13773" spans="11:15">
      <c r="K13773" s="153" t="s">
        <v>1674</v>
      </c>
      <c r="M13773" s="571">
        <v>40694</v>
      </c>
      <c r="O13773" s="153" t="s">
        <v>1976</v>
      </c>
    </row>
    <row r="13774" spans="11:15">
      <c r="K13774" s="153" t="s">
        <v>1674</v>
      </c>
      <c r="M13774" s="571">
        <v>40694</v>
      </c>
      <c r="O13774" s="153" t="s">
        <v>1977</v>
      </c>
    </row>
    <row r="13775" spans="11:15">
      <c r="K13775" s="153" t="s">
        <v>1674</v>
      </c>
      <c r="M13775" s="571">
        <v>40694</v>
      </c>
      <c r="O13775" s="153" t="s">
        <v>1978</v>
      </c>
    </row>
    <row r="13776" spans="11:15">
      <c r="K13776" s="153" t="s">
        <v>1674</v>
      </c>
      <c r="M13776" s="571">
        <v>40694</v>
      </c>
      <c r="O13776" s="153" t="s">
        <v>1979</v>
      </c>
    </row>
    <row r="13777" spans="11:15">
      <c r="K13777" s="153" t="s">
        <v>1674</v>
      </c>
      <c r="M13777" s="571">
        <v>40694</v>
      </c>
      <c r="O13777" s="153" t="s">
        <v>1980</v>
      </c>
    </row>
    <row r="13778" spans="11:15">
      <c r="K13778" s="153" t="s">
        <v>1674</v>
      </c>
      <c r="M13778" s="571">
        <v>40694</v>
      </c>
      <c r="O13778" s="153" t="s">
        <v>1981</v>
      </c>
    </row>
    <row r="13779" spans="11:15">
      <c r="K13779" s="153" t="s">
        <v>1674</v>
      </c>
      <c r="M13779" s="571">
        <v>40694</v>
      </c>
      <c r="O13779" s="153" t="s">
        <v>1982</v>
      </c>
    </row>
    <row r="13780" spans="11:15">
      <c r="K13780" s="153" t="s">
        <v>1674</v>
      </c>
      <c r="M13780" s="571">
        <v>40694</v>
      </c>
      <c r="O13780" s="153" t="s">
        <v>1983</v>
      </c>
    </row>
    <row r="13781" spans="11:15">
      <c r="K13781" s="153" t="s">
        <v>1674</v>
      </c>
      <c r="M13781" s="571">
        <v>40694</v>
      </c>
      <c r="O13781" s="153" t="s">
        <v>2101</v>
      </c>
    </row>
    <row r="13782" spans="11:15">
      <c r="K13782" s="153" t="s">
        <v>1674</v>
      </c>
      <c r="M13782" s="571">
        <v>40694</v>
      </c>
      <c r="O13782" s="153" t="s">
        <v>2102</v>
      </c>
    </row>
    <row r="13783" spans="11:15">
      <c r="K13783" s="153" t="s">
        <v>1674</v>
      </c>
      <c r="M13783" s="571">
        <v>40694</v>
      </c>
      <c r="O13783" s="153" t="s">
        <v>1984</v>
      </c>
    </row>
    <row r="13784" spans="11:15">
      <c r="K13784" s="153" t="s">
        <v>1674</v>
      </c>
      <c r="M13784" s="571">
        <v>40694</v>
      </c>
      <c r="O13784" s="153" t="s">
        <v>1985</v>
      </c>
    </row>
    <row r="13785" spans="11:15">
      <c r="K13785" s="153" t="s">
        <v>1674</v>
      </c>
      <c r="M13785" s="571">
        <v>40694</v>
      </c>
      <c r="O13785" s="153" t="s">
        <v>1986</v>
      </c>
    </row>
    <row r="13786" spans="11:15">
      <c r="K13786" s="153" t="s">
        <v>1674</v>
      </c>
      <c r="M13786" s="571">
        <v>40694</v>
      </c>
      <c r="O13786" s="153" t="s">
        <v>2103</v>
      </c>
    </row>
    <row r="13787" spans="11:15">
      <c r="K13787" s="153" t="s">
        <v>1674</v>
      </c>
      <c r="M13787" s="571">
        <v>40694</v>
      </c>
      <c r="O13787" s="153" t="s">
        <v>2104</v>
      </c>
    </row>
    <row r="13788" spans="11:15">
      <c r="K13788" s="153" t="s">
        <v>1674</v>
      </c>
      <c r="M13788" s="571">
        <v>40694</v>
      </c>
      <c r="O13788" s="153" t="s">
        <v>2105</v>
      </c>
    </row>
    <row r="13789" spans="11:15">
      <c r="K13789" s="153" t="s">
        <v>1674</v>
      </c>
      <c r="M13789" s="571">
        <v>40694</v>
      </c>
      <c r="O13789" s="153" t="s">
        <v>1987</v>
      </c>
    </row>
    <row r="13790" spans="11:15">
      <c r="K13790" s="153" t="s">
        <v>1674</v>
      </c>
      <c r="M13790" s="571">
        <v>40694</v>
      </c>
      <c r="O13790" s="153" t="s">
        <v>1988</v>
      </c>
    </row>
    <row r="13791" spans="11:15">
      <c r="K13791" s="153" t="s">
        <v>1674</v>
      </c>
      <c r="M13791" s="571">
        <v>40694</v>
      </c>
      <c r="O13791" s="153" t="s">
        <v>1989</v>
      </c>
    </row>
    <row r="13792" spans="11:15">
      <c r="K13792" s="153" t="s">
        <v>1674</v>
      </c>
      <c r="M13792" s="571">
        <v>40694</v>
      </c>
      <c r="O13792" s="153" t="s">
        <v>1990</v>
      </c>
    </row>
    <row r="13793" spans="13:15">
      <c r="M13793" s="571">
        <v>40694</v>
      </c>
      <c r="O13793" s="153" t="s">
        <v>824</v>
      </c>
    </row>
    <row r="13794" spans="13:15">
      <c r="M13794" s="571">
        <v>40694</v>
      </c>
      <c r="O13794" s="153" t="s">
        <v>829</v>
      </c>
    </row>
    <row r="13795" spans="13:15">
      <c r="M13795" s="571">
        <v>40694</v>
      </c>
      <c r="O13795" s="153" t="s">
        <v>833</v>
      </c>
    </row>
    <row r="13796" spans="13:15">
      <c r="M13796" s="571">
        <v>40694</v>
      </c>
      <c r="O13796" s="153" t="s">
        <v>837</v>
      </c>
    </row>
    <row r="13797" spans="13:15">
      <c r="M13797" s="571">
        <v>40694</v>
      </c>
      <c r="O13797" s="153" t="s">
        <v>842</v>
      </c>
    </row>
    <row r="13798" spans="13:15">
      <c r="M13798" s="571">
        <v>40694</v>
      </c>
      <c r="O13798" s="153" t="s">
        <v>846</v>
      </c>
    </row>
    <row r="13799" spans="13:15">
      <c r="M13799" s="571">
        <v>40694</v>
      </c>
      <c r="O13799" s="153" t="s">
        <v>850</v>
      </c>
    </row>
    <row r="13800" spans="13:15">
      <c r="M13800" s="571">
        <v>40694</v>
      </c>
      <c r="O13800" s="153" t="s">
        <v>854</v>
      </c>
    </row>
    <row r="13801" spans="13:15">
      <c r="M13801" s="571">
        <v>40694</v>
      </c>
      <c r="O13801" s="153" t="s">
        <v>858</v>
      </c>
    </row>
    <row r="13802" spans="13:15">
      <c r="M13802" s="571">
        <v>40694</v>
      </c>
      <c r="O13802" s="153" t="s">
        <v>862</v>
      </c>
    </row>
    <row r="13803" spans="13:15">
      <c r="M13803" s="571">
        <v>40694</v>
      </c>
      <c r="O13803" s="153" t="s">
        <v>866</v>
      </c>
    </row>
    <row r="13804" spans="13:15">
      <c r="M13804" s="571">
        <v>40694</v>
      </c>
      <c r="O13804" s="153" t="s">
        <v>870</v>
      </c>
    </row>
    <row r="13805" spans="13:15">
      <c r="M13805" s="571">
        <v>40694</v>
      </c>
      <c r="O13805" s="153" t="s">
        <v>1997</v>
      </c>
    </row>
    <row r="13806" spans="13:15">
      <c r="M13806" s="571">
        <v>40694</v>
      </c>
      <c r="O13806" s="153" t="s">
        <v>1998</v>
      </c>
    </row>
    <row r="13807" spans="13:15">
      <c r="M13807" s="571">
        <v>40694</v>
      </c>
      <c r="O13807" s="153" t="s">
        <v>1999</v>
      </c>
    </row>
    <row r="13808" spans="13:15">
      <c r="M13808" s="571">
        <v>40694</v>
      </c>
      <c r="O13808" s="153" t="s">
        <v>885</v>
      </c>
    </row>
    <row r="13809" spans="11:15">
      <c r="K13809" s="153" t="s">
        <v>1577</v>
      </c>
      <c r="M13809" s="571">
        <v>40694</v>
      </c>
      <c r="O13809" s="153" t="s">
        <v>890</v>
      </c>
    </row>
    <row r="13810" spans="11:15">
      <c r="K13810" s="153" t="s">
        <v>1577</v>
      </c>
      <c r="M13810" s="571">
        <v>40694</v>
      </c>
      <c r="O13810" s="153" t="s">
        <v>2000</v>
      </c>
    </row>
    <row r="13811" spans="11:15">
      <c r="K13811" s="153" t="s">
        <v>1577</v>
      </c>
      <c r="M13811" s="571">
        <v>40694</v>
      </c>
      <c r="O13811" s="153" t="s">
        <v>2001</v>
      </c>
    </row>
    <row r="13812" spans="11:15">
      <c r="K13812" s="153" t="s">
        <v>1577</v>
      </c>
      <c r="M13812" s="571">
        <v>40694</v>
      </c>
      <c r="O13812" s="153" t="s">
        <v>902</v>
      </c>
    </row>
    <row r="13813" spans="11:15">
      <c r="K13813" s="153" t="s">
        <v>1577</v>
      </c>
      <c r="M13813" s="571">
        <v>40694</v>
      </c>
      <c r="O13813" s="153" t="s">
        <v>2002</v>
      </c>
    </row>
    <row r="13814" spans="11:15">
      <c r="K13814" s="153" t="s">
        <v>1577</v>
      </c>
      <c r="M13814" s="571">
        <v>40694</v>
      </c>
      <c r="O13814" s="153" t="s">
        <v>2003</v>
      </c>
    </row>
    <row r="13815" spans="11:15">
      <c r="K13815" s="153" t="s">
        <v>1577</v>
      </c>
      <c r="M13815" s="571">
        <v>40694</v>
      </c>
      <c r="O13815" s="153" t="s">
        <v>2004</v>
      </c>
    </row>
    <row r="13816" spans="11:15">
      <c r="K13816" s="153" t="s">
        <v>1674</v>
      </c>
      <c r="M13816" s="571">
        <v>40694</v>
      </c>
      <c r="O13816" s="153" t="s">
        <v>919</v>
      </c>
    </row>
    <row r="13817" spans="11:15">
      <c r="K13817" s="153" t="s">
        <v>1674</v>
      </c>
      <c r="M13817" s="571">
        <v>40694</v>
      </c>
      <c r="O13817" s="153" t="s">
        <v>923</v>
      </c>
    </row>
    <row r="13818" spans="11:15">
      <c r="K13818" s="153" t="s">
        <v>1674</v>
      </c>
      <c r="M13818" s="571">
        <v>40694</v>
      </c>
      <c r="O13818" s="153" t="s">
        <v>2005</v>
      </c>
    </row>
    <row r="13819" spans="11:15">
      <c r="K13819" s="153" t="s">
        <v>1578</v>
      </c>
      <c r="M13819" s="571">
        <v>40694</v>
      </c>
      <c r="O13819" s="153" t="s">
        <v>934</v>
      </c>
    </row>
    <row r="13820" spans="11:15">
      <c r="K13820" s="153" t="s">
        <v>1577</v>
      </c>
      <c r="M13820" s="571">
        <v>40694</v>
      </c>
      <c r="O13820" s="153" t="s">
        <v>2006</v>
      </c>
    </row>
    <row r="13821" spans="11:15">
      <c r="K13821" s="153" t="s">
        <v>1577</v>
      </c>
      <c r="M13821" s="571">
        <v>40694</v>
      </c>
      <c r="O13821" s="153" t="s">
        <v>2007</v>
      </c>
    </row>
    <row r="13822" spans="11:15">
      <c r="K13822" s="153" t="s">
        <v>1578</v>
      </c>
      <c r="M13822" s="571">
        <v>40694</v>
      </c>
      <c r="O13822" s="153" t="s">
        <v>947</v>
      </c>
    </row>
    <row r="13823" spans="11:15">
      <c r="K13823" s="153" t="s">
        <v>1577</v>
      </c>
      <c r="M13823" s="571">
        <v>40694</v>
      </c>
      <c r="O13823" s="153" t="s">
        <v>2008</v>
      </c>
    </row>
    <row r="13824" spans="11:15">
      <c r="K13824" s="153" t="s">
        <v>1577</v>
      </c>
      <c r="M13824" s="571">
        <v>40694</v>
      </c>
      <c r="O13824" s="153" t="s">
        <v>2009</v>
      </c>
    </row>
    <row r="13825" spans="11:15">
      <c r="K13825" s="153" t="s">
        <v>1578</v>
      </c>
      <c r="M13825" s="571">
        <v>40694</v>
      </c>
      <c r="O13825" s="153" t="s">
        <v>960</v>
      </c>
    </row>
    <row r="13826" spans="11:15">
      <c r="K13826" s="153" t="s">
        <v>1577</v>
      </c>
      <c r="M13826" s="571">
        <v>40694</v>
      </c>
      <c r="O13826" s="153" t="s">
        <v>2010</v>
      </c>
    </row>
    <row r="13827" spans="11:15">
      <c r="K13827" s="153" t="s">
        <v>1577</v>
      </c>
      <c r="M13827" s="571">
        <v>40694</v>
      </c>
      <c r="O13827" s="153" t="s">
        <v>2011</v>
      </c>
    </row>
    <row r="13828" spans="11:15">
      <c r="K13828" s="153" t="s">
        <v>1577</v>
      </c>
      <c r="M13828" s="571">
        <v>40694</v>
      </c>
      <c r="O13828" s="153" t="s">
        <v>973</v>
      </c>
    </row>
    <row r="13829" spans="11:15">
      <c r="K13829" s="153" t="s">
        <v>1577</v>
      </c>
      <c r="M13829" s="571">
        <v>40694</v>
      </c>
      <c r="O13829" s="153" t="s">
        <v>2012</v>
      </c>
    </row>
    <row r="13830" spans="11:15">
      <c r="K13830" s="153" t="s">
        <v>1577</v>
      </c>
      <c r="M13830" s="571">
        <v>40694</v>
      </c>
      <c r="O13830" s="153" t="s">
        <v>2013</v>
      </c>
    </row>
    <row r="13831" spans="11:15">
      <c r="K13831" s="153" t="s">
        <v>1577</v>
      </c>
      <c r="M13831" s="571">
        <v>40694</v>
      </c>
      <c r="O13831" s="153" t="s">
        <v>2014</v>
      </c>
    </row>
    <row r="13832" spans="11:15">
      <c r="K13832" s="153" t="s">
        <v>1674</v>
      </c>
      <c r="M13832" s="571">
        <v>40694</v>
      </c>
      <c r="O13832" s="153" t="s">
        <v>2015</v>
      </c>
    </row>
    <row r="13833" spans="11:15">
      <c r="K13833" s="153" t="s">
        <v>1674</v>
      </c>
      <c r="M13833" s="571">
        <v>40694</v>
      </c>
      <c r="O13833" s="153" t="s">
        <v>2016</v>
      </c>
    </row>
    <row r="13834" spans="11:15">
      <c r="K13834" s="153" t="s">
        <v>1674</v>
      </c>
      <c r="M13834" s="571">
        <v>40694</v>
      </c>
      <c r="O13834" s="153" t="s">
        <v>2017</v>
      </c>
    </row>
    <row r="13835" spans="11:15">
      <c r="K13835" s="153" t="s">
        <v>1674</v>
      </c>
      <c r="M13835" s="571">
        <v>40694</v>
      </c>
      <c r="O13835" s="153" t="s">
        <v>2018</v>
      </c>
    </row>
    <row r="13836" spans="11:15">
      <c r="K13836" s="153" t="s">
        <v>1674</v>
      </c>
      <c r="M13836" s="571">
        <v>40694</v>
      </c>
      <c r="O13836" s="153" t="s">
        <v>2019</v>
      </c>
    </row>
    <row r="13837" spans="11:15">
      <c r="K13837" s="153" t="s">
        <v>1674</v>
      </c>
      <c r="M13837" s="571">
        <v>40694</v>
      </c>
      <c r="O13837" s="153" t="s">
        <v>2020</v>
      </c>
    </row>
    <row r="13838" spans="11:15">
      <c r="K13838" s="153" t="s">
        <v>1674</v>
      </c>
      <c r="M13838" s="571">
        <v>40694</v>
      </c>
      <c r="O13838" s="153" t="s">
        <v>2021</v>
      </c>
    </row>
    <row r="13839" spans="11:15">
      <c r="K13839" s="153" t="s">
        <v>1674</v>
      </c>
      <c r="M13839" s="571">
        <v>40694</v>
      </c>
      <c r="O13839" s="153" t="s">
        <v>1023</v>
      </c>
    </row>
    <row r="13840" spans="11:15">
      <c r="K13840" s="153" t="s">
        <v>1674</v>
      </c>
      <c r="M13840" s="571">
        <v>40694</v>
      </c>
      <c r="O13840" s="153" t="s">
        <v>1027</v>
      </c>
    </row>
    <row r="13841" spans="11:15">
      <c r="K13841" s="153" t="s">
        <v>1580</v>
      </c>
      <c r="M13841" s="571">
        <v>40694</v>
      </c>
      <c r="O13841" s="153" t="s">
        <v>2022</v>
      </c>
    </row>
    <row r="13842" spans="11:15">
      <c r="K13842" s="153" t="s">
        <v>1580</v>
      </c>
      <c r="M13842" s="571">
        <v>40694</v>
      </c>
      <c r="O13842" s="153" t="s">
        <v>2023</v>
      </c>
    </row>
    <row r="13843" spans="11:15">
      <c r="K13843" s="153" t="s">
        <v>1580</v>
      </c>
      <c r="M13843" s="571">
        <v>40694</v>
      </c>
      <c r="O13843" s="153" t="s">
        <v>2024</v>
      </c>
    </row>
    <row r="13844" spans="11:15">
      <c r="K13844" s="153" t="s">
        <v>1674</v>
      </c>
      <c r="M13844" s="571">
        <v>40694</v>
      </c>
      <c r="O13844" s="153" t="s">
        <v>2025</v>
      </c>
    </row>
    <row r="13845" spans="11:15">
      <c r="K13845" s="153" t="s">
        <v>1674</v>
      </c>
      <c r="M13845" s="571">
        <v>40694</v>
      </c>
      <c r="O13845" s="153" t="s">
        <v>2026</v>
      </c>
    </row>
    <row r="13846" spans="11:15">
      <c r="K13846" s="153" t="s">
        <v>1674</v>
      </c>
      <c r="M13846" s="571">
        <v>40694</v>
      </c>
      <c r="O13846" s="153" t="s">
        <v>2027</v>
      </c>
    </row>
    <row r="13847" spans="11:15">
      <c r="K13847" s="153" t="s">
        <v>1674</v>
      </c>
      <c r="M13847" s="571">
        <v>40694</v>
      </c>
      <c r="O13847" s="153" t="s">
        <v>2028</v>
      </c>
    </row>
    <row r="13848" spans="11:15">
      <c r="K13848" s="153" t="s">
        <v>1674</v>
      </c>
      <c r="M13848" s="571">
        <v>40694</v>
      </c>
      <c r="O13848" s="153" t="s">
        <v>2029</v>
      </c>
    </row>
    <row r="13849" spans="11:15">
      <c r="K13849" s="153" t="s">
        <v>1674</v>
      </c>
      <c r="M13849" s="571">
        <v>40694</v>
      </c>
      <c r="O13849" s="153" t="s">
        <v>2030</v>
      </c>
    </row>
    <row r="13850" spans="11:15">
      <c r="K13850" s="153" t="s">
        <v>1674</v>
      </c>
      <c r="M13850" s="571">
        <v>40694</v>
      </c>
      <c r="O13850" s="153" t="s">
        <v>1056</v>
      </c>
    </row>
    <row r="13851" spans="11:15">
      <c r="K13851" s="153" t="s">
        <v>1674</v>
      </c>
      <c r="M13851" s="571">
        <v>40694</v>
      </c>
      <c r="O13851" s="153" t="s">
        <v>1060</v>
      </c>
    </row>
    <row r="13852" spans="11:15">
      <c r="K13852" s="153" t="s">
        <v>1674</v>
      </c>
      <c r="M13852" s="571">
        <v>40694</v>
      </c>
      <c r="O13852" s="153" t="s">
        <v>1064</v>
      </c>
    </row>
    <row r="13853" spans="11:15">
      <c r="K13853" s="153" t="s">
        <v>1674</v>
      </c>
      <c r="M13853" s="571">
        <v>40694</v>
      </c>
      <c r="O13853" s="153" t="s">
        <v>1067</v>
      </c>
    </row>
    <row r="13854" spans="11:15">
      <c r="K13854" s="153" t="s">
        <v>1674</v>
      </c>
      <c r="M13854" s="571">
        <v>40694</v>
      </c>
      <c r="O13854" s="153" t="s">
        <v>1071</v>
      </c>
    </row>
    <row r="13855" spans="11:15">
      <c r="K13855" s="153" t="s">
        <v>1674</v>
      </c>
      <c r="M13855" s="571">
        <v>40694</v>
      </c>
      <c r="O13855" s="153" t="s">
        <v>1075</v>
      </c>
    </row>
    <row r="13856" spans="11:15">
      <c r="K13856" s="153" t="s">
        <v>1674</v>
      </c>
      <c r="M13856" s="571">
        <v>40694</v>
      </c>
      <c r="O13856" s="153" t="s">
        <v>1078</v>
      </c>
    </row>
    <row r="13857" spans="11:15">
      <c r="K13857" s="153" t="s">
        <v>1674</v>
      </c>
      <c r="M13857" s="571">
        <v>40694</v>
      </c>
      <c r="O13857" s="153" t="s">
        <v>1082</v>
      </c>
    </row>
    <row r="13858" spans="11:15">
      <c r="K13858" s="153" t="s">
        <v>1674</v>
      </c>
      <c r="M13858" s="571">
        <v>40694</v>
      </c>
      <c r="O13858" s="153" t="s">
        <v>1086</v>
      </c>
    </row>
    <row r="13859" spans="11:15">
      <c r="K13859" s="153" t="s">
        <v>1578</v>
      </c>
      <c r="M13859" s="571">
        <v>40694</v>
      </c>
      <c r="O13859" s="153" t="s">
        <v>2031</v>
      </c>
    </row>
    <row r="13860" spans="11:15">
      <c r="K13860" s="153" t="s">
        <v>1578</v>
      </c>
      <c r="M13860" s="571">
        <v>40694</v>
      </c>
      <c r="O13860" s="153" t="s">
        <v>2032</v>
      </c>
    </row>
    <row r="13861" spans="11:15">
      <c r="K13861" s="153" t="s">
        <v>1578</v>
      </c>
      <c r="M13861" s="571">
        <v>40694</v>
      </c>
      <c r="O13861" s="153" t="s">
        <v>2033</v>
      </c>
    </row>
    <row r="13862" spans="11:15">
      <c r="K13862" s="153" t="s">
        <v>1674</v>
      </c>
      <c r="M13862" s="571">
        <v>40694</v>
      </c>
      <c r="O13862" s="153" t="s">
        <v>2034</v>
      </c>
    </row>
    <row r="13863" spans="11:15">
      <c r="K13863" s="153" t="s">
        <v>1674</v>
      </c>
      <c r="M13863" s="571">
        <v>40694</v>
      </c>
      <c r="O13863" s="153" t="s">
        <v>2035</v>
      </c>
    </row>
    <row r="13864" spans="11:15">
      <c r="K13864" s="153" t="s">
        <v>1674</v>
      </c>
      <c r="M13864" s="571">
        <v>40694</v>
      </c>
      <c r="O13864" s="153" t="s">
        <v>2036</v>
      </c>
    </row>
    <row r="13865" spans="11:15">
      <c r="K13865" s="153" t="s">
        <v>1674</v>
      </c>
      <c r="M13865" s="571">
        <v>40694</v>
      </c>
      <c r="O13865" s="153" t="s">
        <v>2037</v>
      </c>
    </row>
    <row r="13866" spans="11:15">
      <c r="K13866" s="153" t="s">
        <v>1674</v>
      </c>
      <c r="M13866" s="571">
        <v>40694</v>
      </c>
      <c r="O13866" s="153" t="s">
        <v>2038</v>
      </c>
    </row>
    <row r="13867" spans="11:15">
      <c r="K13867" s="153" t="s">
        <v>1674</v>
      </c>
      <c r="M13867" s="571">
        <v>40694</v>
      </c>
      <c r="O13867" s="153" t="s">
        <v>2039</v>
      </c>
    </row>
    <row r="13868" spans="11:15">
      <c r="K13868" s="153" t="s">
        <v>1674</v>
      </c>
      <c r="M13868" s="571">
        <v>40694</v>
      </c>
      <c r="O13868" s="153" t="s">
        <v>2040</v>
      </c>
    </row>
    <row r="13869" spans="11:15">
      <c r="K13869" s="153" t="s">
        <v>1674</v>
      </c>
      <c r="M13869" s="571">
        <v>40694</v>
      </c>
      <c r="O13869" s="153" t="s">
        <v>2041</v>
      </c>
    </row>
    <row r="13870" spans="11:15">
      <c r="K13870" s="153" t="s">
        <v>1674</v>
      </c>
      <c r="M13870" s="571">
        <v>40694</v>
      </c>
      <c r="O13870" s="153" t="s">
        <v>2042</v>
      </c>
    </row>
    <row r="13871" spans="11:15">
      <c r="K13871" s="153" t="s">
        <v>1674</v>
      </c>
      <c r="M13871" s="571">
        <v>40694</v>
      </c>
      <c r="O13871" s="153" t="s">
        <v>2043</v>
      </c>
    </row>
    <row r="13872" spans="11:15">
      <c r="K13872" s="153" t="s">
        <v>1674</v>
      </c>
      <c r="M13872" s="571">
        <v>40694</v>
      </c>
      <c r="O13872" s="153" t="s">
        <v>2044</v>
      </c>
    </row>
    <row r="13873" spans="11:15">
      <c r="K13873" s="153" t="s">
        <v>1674</v>
      </c>
      <c r="M13873" s="571">
        <v>40694</v>
      </c>
      <c r="O13873" s="153" t="s">
        <v>2045</v>
      </c>
    </row>
    <row r="13874" spans="11:15">
      <c r="K13874" s="153" t="s">
        <v>1674</v>
      </c>
      <c r="M13874" s="571">
        <v>40694</v>
      </c>
      <c r="O13874" s="153" t="s">
        <v>2046</v>
      </c>
    </row>
    <row r="13875" spans="11:15">
      <c r="K13875" s="153" t="s">
        <v>1674</v>
      </c>
      <c r="M13875" s="571">
        <v>40694</v>
      </c>
      <c r="O13875" s="153" t="s">
        <v>2047</v>
      </c>
    </row>
    <row r="13876" spans="11:15">
      <c r="K13876" s="153" t="s">
        <v>1674</v>
      </c>
      <c r="M13876" s="571">
        <v>40694</v>
      </c>
      <c r="O13876" s="153" t="s">
        <v>2048</v>
      </c>
    </row>
    <row r="13877" spans="11:15">
      <c r="K13877" s="153" t="s">
        <v>1674</v>
      </c>
      <c r="M13877" s="571">
        <v>40694</v>
      </c>
      <c r="O13877" s="153" t="s">
        <v>2049</v>
      </c>
    </row>
    <row r="13878" spans="11:15">
      <c r="K13878" s="153" t="s">
        <v>1674</v>
      </c>
      <c r="M13878" s="571">
        <v>40694</v>
      </c>
      <c r="O13878" s="153" t="s">
        <v>2050</v>
      </c>
    </row>
    <row r="13879" spans="11:15">
      <c r="K13879" s="153" t="s">
        <v>1674</v>
      </c>
      <c r="M13879" s="571">
        <v>40694</v>
      </c>
      <c r="O13879" s="153" t="s">
        <v>2051</v>
      </c>
    </row>
    <row r="13880" spans="11:15">
      <c r="K13880" s="153" t="s">
        <v>1674</v>
      </c>
      <c r="M13880" s="571">
        <v>40694</v>
      </c>
      <c r="O13880" s="153" t="s">
        <v>2052</v>
      </c>
    </row>
    <row r="13881" spans="11:15">
      <c r="K13881" s="153" t="s">
        <v>1674</v>
      </c>
      <c r="M13881" s="571">
        <v>40694</v>
      </c>
      <c r="O13881" s="153" t="s">
        <v>2053</v>
      </c>
    </row>
    <row r="13882" spans="11:15">
      <c r="K13882" s="153" t="s">
        <v>1674</v>
      </c>
      <c r="M13882" s="571">
        <v>40694</v>
      </c>
      <c r="O13882" s="153" t="s">
        <v>2054</v>
      </c>
    </row>
    <row r="13883" spans="11:15">
      <c r="K13883" s="153" t="s">
        <v>1674</v>
      </c>
      <c r="M13883" s="571">
        <v>40694</v>
      </c>
      <c r="O13883" s="153" t="s">
        <v>2055</v>
      </c>
    </row>
    <row r="13884" spans="11:15">
      <c r="K13884" s="153" t="s">
        <v>1674</v>
      </c>
      <c r="M13884" s="571">
        <v>40694</v>
      </c>
      <c r="O13884" s="153" t="s">
        <v>2056</v>
      </c>
    </row>
    <row r="13885" spans="11:15">
      <c r="K13885" s="153" t="s">
        <v>1674</v>
      </c>
      <c r="M13885" s="571">
        <v>40694</v>
      </c>
      <c r="O13885" s="153" t="s">
        <v>2057</v>
      </c>
    </row>
    <row r="13886" spans="11:15">
      <c r="K13886" s="153" t="s">
        <v>1674</v>
      </c>
      <c r="M13886" s="571">
        <v>40694</v>
      </c>
      <c r="O13886" s="153" t="s">
        <v>2058</v>
      </c>
    </row>
    <row r="13887" spans="11:15">
      <c r="K13887" s="153" t="s">
        <v>1674</v>
      </c>
      <c r="M13887" s="571">
        <v>40694</v>
      </c>
      <c r="O13887" s="153" t="s">
        <v>2059</v>
      </c>
    </row>
    <row r="13888" spans="11:15">
      <c r="K13888" s="153" t="s">
        <v>1776</v>
      </c>
      <c r="M13888" s="571">
        <v>40694</v>
      </c>
      <c r="O13888" s="153" t="s">
        <v>2060</v>
      </c>
    </row>
    <row r="13889" spans="11:15">
      <c r="K13889" s="153" t="s">
        <v>1674</v>
      </c>
      <c r="M13889" s="571">
        <v>40694</v>
      </c>
      <c r="O13889" s="153" t="s">
        <v>1851</v>
      </c>
    </row>
    <row r="13890" spans="11:15">
      <c r="K13890" s="153" t="s">
        <v>1674</v>
      </c>
      <c r="M13890" s="571">
        <v>40694</v>
      </c>
      <c r="O13890" s="153" t="s">
        <v>1852</v>
      </c>
    </row>
    <row r="13891" spans="11:15">
      <c r="K13891" s="153" t="s">
        <v>1674</v>
      </c>
      <c r="M13891" s="571">
        <v>40694</v>
      </c>
      <c r="O13891" s="153" t="s">
        <v>381</v>
      </c>
    </row>
    <row r="13892" spans="11:15">
      <c r="K13892" s="153" t="s">
        <v>1674</v>
      </c>
      <c r="M13892" s="571">
        <v>40694</v>
      </c>
      <c r="O13892" s="153" t="s">
        <v>1854</v>
      </c>
    </row>
    <row r="13893" spans="11:15">
      <c r="K13893" s="153" t="s">
        <v>1674</v>
      </c>
      <c r="M13893" s="571">
        <v>40694</v>
      </c>
      <c r="O13893" s="153" t="s">
        <v>1855</v>
      </c>
    </row>
    <row r="13894" spans="11:15">
      <c r="K13894" s="153" t="s">
        <v>1674</v>
      </c>
      <c r="M13894" s="571">
        <v>40694</v>
      </c>
      <c r="O13894" s="153" t="s">
        <v>1856</v>
      </c>
    </row>
    <row r="13895" spans="11:15">
      <c r="K13895" s="153" t="s">
        <v>1674</v>
      </c>
      <c r="M13895" s="571">
        <v>40694</v>
      </c>
      <c r="O13895" s="153" t="s">
        <v>1857</v>
      </c>
    </row>
    <row r="13896" spans="11:15">
      <c r="K13896" s="153" t="s">
        <v>1674</v>
      </c>
      <c r="M13896" s="571">
        <v>40694</v>
      </c>
      <c r="O13896" s="153" t="s">
        <v>1858</v>
      </c>
    </row>
    <row r="13897" spans="11:15">
      <c r="K13897" s="153" t="s">
        <v>1674</v>
      </c>
      <c r="M13897" s="571">
        <v>40694</v>
      </c>
      <c r="O13897" s="153" t="s">
        <v>2061</v>
      </c>
    </row>
    <row r="13898" spans="11:15">
      <c r="K13898" s="153" t="s">
        <v>1674</v>
      </c>
      <c r="M13898" s="571">
        <v>40694</v>
      </c>
      <c r="O13898" s="153" t="s">
        <v>2062</v>
      </c>
    </row>
    <row r="13899" spans="11:15">
      <c r="K13899" s="153" t="s">
        <v>1674</v>
      </c>
      <c r="M13899" s="571">
        <v>40694</v>
      </c>
      <c r="O13899" s="153" t="s">
        <v>1859</v>
      </c>
    </row>
    <row r="13900" spans="11:15">
      <c r="K13900" s="153" t="s">
        <v>1674</v>
      </c>
      <c r="M13900" s="571">
        <v>40694</v>
      </c>
      <c r="O13900" s="153" t="s">
        <v>1860</v>
      </c>
    </row>
    <row r="13901" spans="11:15">
      <c r="K13901" s="153" t="s">
        <v>1674</v>
      </c>
      <c r="M13901" s="571">
        <v>40694</v>
      </c>
      <c r="O13901" s="153" t="s">
        <v>2063</v>
      </c>
    </row>
    <row r="13902" spans="11:15">
      <c r="K13902" s="153" t="s">
        <v>1674</v>
      </c>
      <c r="M13902" s="571">
        <v>40694</v>
      </c>
      <c r="O13902" s="153" t="s">
        <v>2064</v>
      </c>
    </row>
    <row r="13903" spans="11:15">
      <c r="K13903" s="153" t="s">
        <v>1674</v>
      </c>
      <c r="M13903" s="571">
        <v>40694</v>
      </c>
      <c r="O13903" s="153" t="s">
        <v>1861</v>
      </c>
    </row>
    <row r="13904" spans="11:15">
      <c r="K13904" s="153" t="s">
        <v>1674</v>
      </c>
      <c r="M13904" s="571">
        <v>40694</v>
      </c>
      <c r="O13904" s="153" t="s">
        <v>1862</v>
      </c>
    </row>
    <row r="13905" spans="11:15">
      <c r="K13905" s="153" t="s">
        <v>1674</v>
      </c>
      <c r="M13905" s="571">
        <v>40694</v>
      </c>
      <c r="O13905" s="153" t="s">
        <v>1863</v>
      </c>
    </row>
    <row r="13906" spans="11:15">
      <c r="K13906" s="153" t="s">
        <v>1674</v>
      </c>
      <c r="M13906" s="571">
        <v>40694</v>
      </c>
      <c r="O13906" s="153" t="s">
        <v>1864</v>
      </c>
    </row>
    <row r="13907" spans="11:15">
      <c r="K13907" s="153" t="s">
        <v>1674</v>
      </c>
      <c r="M13907" s="571">
        <v>40694</v>
      </c>
      <c r="O13907" s="153" t="s">
        <v>1865</v>
      </c>
    </row>
    <row r="13908" spans="11:15">
      <c r="K13908" s="153" t="s">
        <v>1674</v>
      </c>
      <c r="M13908" s="571">
        <v>40694</v>
      </c>
      <c r="O13908" s="153" t="s">
        <v>1866</v>
      </c>
    </row>
    <row r="13909" spans="11:15">
      <c r="K13909" s="153" t="s">
        <v>1674</v>
      </c>
      <c r="M13909" s="571">
        <v>40694</v>
      </c>
      <c r="O13909" s="153" t="s">
        <v>1231</v>
      </c>
    </row>
    <row r="13910" spans="11:15">
      <c r="K13910" s="153" t="s">
        <v>1674</v>
      </c>
      <c r="M13910" s="571">
        <v>40694</v>
      </c>
      <c r="O13910" s="153" t="s">
        <v>1867</v>
      </c>
    </row>
    <row r="13911" spans="11:15">
      <c r="K13911" s="153" t="s">
        <v>1674</v>
      </c>
      <c r="M13911" s="571">
        <v>40694</v>
      </c>
      <c r="O13911" s="153" t="s">
        <v>1868</v>
      </c>
    </row>
    <row r="13912" spans="11:15">
      <c r="K13912" s="153" t="s">
        <v>1674</v>
      </c>
      <c r="M13912" s="571">
        <v>40694</v>
      </c>
      <c r="O13912" s="153" t="s">
        <v>1869</v>
      </c>
    </row>
    <row r="13913" spans="11:15">
      <c r="K13913" s="153" t="s">
        <v>1674</v>
      </c>
      <c r="M13913" s="571">
        <v>40694</v>
      </c>
      <c r="O13913" s="153" t="s">
        <v>1870</v>
      </c>
    </row>
    <row r="13914" spans="11:15">
      <c r="K13914" s="153" t="s">
        <v>1674</v>
      </c>
      <c r="M13914" s="571">
        <v>40694</v>
      </c>
      <c r="O13914" s="153" t="s">
        <v>1871</v>
      </c>
    </row>
    <row r="13915" spans="11:15">
      <c r="K13915" s="153" t="s">
        <v>1674</v>
      </c>
      <c r="M13915" s="571">
        <v>40694</v>
      </c>
      <c r="O13915" s="153" t="s">
        <v>2065</v>
      </c>
    </row>
    <row r="13916" spans="11:15">
      <c r="K13916" s="153" t="s">
        <v>1674</v>
      </c>
      <c r="M13916" s="571">
        <v>40694</v>
      </c>
      <c r="O13916" s="153" t="s">
        <v>2066</v>
      </c>
    </row>
    <row r="13917" spans="11:15">
      <c r="K13917" s="153" t="s">
        <v>1674</v>
      </c>
      <c r="M13917" s="571">
        <v>40694</v>
      </c>
      <c r="O13917" s="153" t="s">
        <v>2067</v>
      </c>
    </row>
    <row r="13918" spans="11:15">
      <c r="K13918" s="153" t="s">
        <v>1674</v>
      </c>
      <c r="M13918" s="571">
        <v>40694</v>
      </c>
      <c r="O13918" s="153" t="s">
        <v>1872</v>
      </c>
    </row>
    <row r="13919" spans="11:15">
      <c r="K13919" s="153" t="s">
        <v>1674</v>
      </c>
      <c r="M13919" s="571">
        <v>40694</v>
      </c>
      <c r="O13919" s="153" t="s">
        <v>2068</v>
      </c>
    </row>
    <row r="13920" spans="11:15">
      <c r="K13920" s="153" t="s">
        <v>1674</v>
      </c>
      <c r="M13920" s="571">
        <v>40694</v>
      </c>
      <c r="O13920" s="153" t="s">
        <v>2069</v>
      </c>
    </row>
    <row r="13921" spans="11:15">
      <c r="K13921" s="153" t="s">
        <v>1674</v>
      </c>
      <c r="M13921" s="571">
        <v>40694</v>
      </c>
      <c r="O13921" s="153" t="s">
        <v>1873</v>
      </c>
    </row>
    <row r="13922" spans="11:15">
      <c r="K13922" s="153" t="s">
        <v>1674</v>
      </c>
      <c r="M13922" s="571">
        <v>40694</v>
      </c>
      <c r="O13922" s="153" t="s">
        <v>1874</v>
      </c>
    </row>
    <row r="13923" spans="11:15">
      <c r="K13923" s="153" t="s">
        <v>1674</v>
      </c>
      <c r="M13923" s="571">
        <v>40694</v>
      </c>
      <c r="O13923" s="153" t="s">
        <v>1875</v>
      </c>
    </row>
    <row r="13924" spans="11:15">
      <c r="K13924" s="153" t="s">
        <v>1674</v>
      </c>
      <c r="M13924" s="571">
        <v>40694</v>
      </c>
      <c r="O13924" s="153" t="s">
        <v>1876</v>
      </c>
    </row>
    <row r="13925" spans="11:15">
      <c r="K13925" s="153" t="s">
        <v>1674</v>
      </c>
      <c r="M13925" s="571">
        <v>40694</v>
      </c>
      <c r="O13925" s="153" t="s">
        <v>1877</v>
      </c>
    </row>
    <row r="13926" spans="11:15">
      <c r="K13926" s="153" t="s">
        <v>1674</v>
      </c>
      <c r="M13926" s="571">
        <v>40694</v>
      </c>
      <c r="O13926" s="153" t="s">
        <v>1878</v>
      </c>
    </row>
    <row r="13927" spans="11:15">
      <c r="K13927" s="153" t="s">
        <v>1674</v>
      </c>
      <c r="M13927" s="571">
        <v>40694</v>
      </c>
      <c r="O13927" s="153" t="s">
        <v>1285</v>
      </c>
    </row>
    <row r="13928" spans="11:15">
      <c r="K13928" s="153" t="s">
        <v>1674</v>
      </c>
      <c r="M13928" s="571">
        <v>40694</v>
      </c>
      <c r="O13928" s="153" t="s">
        <v>1879</v>
      </c>
    </row>
    <row r="13929" spans="11:15">
      <c r="K13929" s="153" t="s">
        <v>1674</v>
      </c>
      <c r="M13929" s="571">
        <v>40694</v>
      </c>
      <c r="O13929" s="153" t="s">
        <v>1880</v>
      </c>
    </row>
    <row r="13930" spans="11:15">
      <c r="K13930" s="153" t="s">
        <v>1674</v>
      </c>
      <c r="M13930" s="571">
        <v>40694</v>
      </c>
      <c r="O13930" s="153" t="s">
        <v>1881</v>
      </c>
    </row>
    <row r="13931" spans="11:15">
      <c r="K13931" s="153" t="s">
        <v>1674</v>
      </c>
      <c r="M13931" s="571">
        <v>40694</v>
      </c>
      <c r="O13931" s="153" t="s">
        <v>1882</v>
      </c>
    </row>
    <row r="13932" spans="11:15">
      <c r="K13932" s="153" t="s">
        <v>1674</v>
      </c>
      <c r="M13932" s="571">
        <v>40694</v>
      </c>
      <c r="O13932" s="153" t="s">
        <v>1883</v>
      </c>
    </row>
    <row r="13933" spans="11:15">
      <c r="K13933" s="153" t="s">
        <v>1674</v>
      </c>
      <c r="M13933" s="571">
        <v>40694</v>
      </c>
      <c r="O13933" s="153" t="s">
        <v>2070</v>
      </c>
    </row>
    <row r="13934" spans="11:15">
      <c r="K13934" s="153" t="s">
        <v>1674</v>
      </c>
      <c r="M13934" s="571">
        <v>40694</v>
      </c>
      <c r="O13934" s="153" t="s">
        <v>2071</v>
      </c>
    </row>
    <row r="13935" spans="11:15">
      <c r="K13935" s="153" t="s">
        <v>1674</v>
      </c>
      <c r="M13935" s="571">
        <v>40694</v>
      </c>
      <c r="O13935" s="153" t="s">
        <v>1884</v>
      </c>
    </row>
    <row r="13936" spans="11:15">
      <c r="K13936" s="153" t="s">
        <v>1674</v>
      </c>
      <c r="M13936" s="571">
        <v>40694</v>
      </c>
      <c r="O13936" s="153" t="s">
        <v>1885</v>
      </c>
    </row>
    <row r="13937" spans="11:15">
      <c r="K13937" s="153" t="s">
        <v>1674</v>
      </c>
      <c r="M13937" s="571">
        <v>40694</v>
      </c>
      <c r="O13937" s="153" t="s">
        <v>2072</v>
      </c>
    </row>
    <row r="13938" spans="11:15">
      <c r="K13938" s="153" t="s">
        <v>1674</v>
      </c>
      <c r="M13938" s="571">
        <v>40694</v>
      </c>
      <c r="O13938" s="153" t="s">
        <v>2073</v>
      </c>
    </row>
    <row r="13939" spans="11:15">
      <c r="K13939" s="153" t="s">
        <v>1674</v>
      </c>
      <c r="M13939" s="571">
        <v>40694</v>
      </c>
      <c r="O13939" s="153" t="s">
        <v>1886</v>
      </c>
    </row>
    <row r="13940" spans="11:15">
      <c r="K13940" s="153" t="s">
        <v>1674</v>
      </c>
      <c r="M13940" s="571">
        <v>40694</v>
      </c>
      <c r="O13940" s="153" t="s">
        <v>1887</v>
      </c>
    </row>
    <row r="13941" spans="11:15">
      <c r="K13941" s="153" t="s">
        <v>1674</v>
      </c>
      <c r="M13941" s="571">
        <v>40694</v>
      </c>
      <c r="O13941" s="153" t="s">
        <v>1888</v>
      </c>
    </row>
    <row r="13942" spans="11:15">
      <c r="K13942" s="153" t="s">
        <v>1674</v>
      </c>
      <c r="M13942" s="571">
        <v>40694</v>
      </c>
      <c r="O13942" s="153" t="s">
        <v>1889</v>
      </c>
    </row>
    <row r="13943" spans="11:15">
      <c r="K13943" s="153" t="s">
        <v>1674</v>
      </c>
      <c r="M13943" s="571">
        <v>40694</v>
      </c>
      <c r="O13943" s="153" t="s">
        <v>1890</v>
      </c>
    </row>
    <row r="13944" spans="11:15">
      <c r="K13944" s="153" t="s">
        <v>1674</v>
      </c>
      <c r="M13944" s="571">
        <v>40694</v>
      </c>
      <c r="O13944" s="153" t="s">
        <v>1891</v>
      </c>
    </row>
    <row r="13945" spans="11:15">
      <c r="K13945" s="153" t="s">
        <v>1674</v>
      </c>
      <c r="M13945" s="571">
        <v>40694</v>
      </c>
      <c r="O13945" s="153" t="s">
        <v>1344</v>
      </c>
    </row>
    <row r="13946" spans="11:15">
      <c r="K13946" s="153" t="s">
        <v>1674</v>
      </c>
      <c r="M13946" s="571">
        <v>40694</v>
      </c>
      <c r="O13946" s="153" t="s">
        <v>1892</v>
      </c>
    </row>
    <row r="13947" spans="11:15">
      <c r="K13947" s="153" t="s">
        <v>1674</v>
      </c>
      <c r="M13947" s="571">
        <v>40694</v>
      </c>
      <c r="O13947" s="153" t="s">
        <v>1893</v>
      </c>
    </row>
    <row r="13948" spans="11:15">
      <c r="K13948" s="153" t="s">
        <v>1674</v>
      </c>
      <c r="M13948" s="571">
        <v>40694</v>
      </c>
      <c r="O13948" s="153" t="s">
        <v>1894</v>
      </c>
    </row>
    <row r="13949" spans="11:15">
      <c r="K13949" s="153" t="s">
        <v>1674</v>
      </c>
      <c r="M13949" s="571">
        <v>40694</v>
      </c>
      <c r="O13949" s="153" t="s">
        <v>1895</v>
      </c>
    </row>
    <row r="13950" spans="11:15">
      <c r="K13950" s="153" t="s">
        <v>1674</v>
      </c>
      <c r="M13950" s="571">
        <v>40694</v>
      </c>
      <c r="O13950" s="153" t="s">
        <v>1896</v>
      </c>
    </row>
    <row r="13951" spans="11:15">
      <c r="K13951" s="153" t="s">
        <v>1674</v>
      </c>
      <c r="M13951" s="571">
        <v>40694</v>
      </c>
      <c r="O13951" s="153" t="s">
        <v>2074</v>
      </c>
    </row>
    <row r="13952" spans="11:15">
      <c r="K13952" s="153" t="s">
        <v>1674</v>
      </c>
      <c r="M13952" s="571">
        <v>40694</v>
      </c>
      <c r="O13952" s="153" t="s">
        <v>2075</v>
      </c>
    </row>
    <row r="13953" spans="11:15">
      <c r="K13953" s="153" t="s">
        <v>1674</v>
      </c>
      <c r="M13953" s="571">
        <v>40694</v>
      </c>
      <c r="O13953" s="153" t="s">
        <v>1897</v>
      </c>
    </row>
    <row r="13954" spans="11:15">
      <c r="K13954" s="153" t="s">
        <v>1674</v>
      </c>
      <c r="M13954" s="571">
        <v>40694</v>
      </c>
      <c r="O13954" s="153" t="s">
        <v>1898</v>
      </c>
    </row>
    <row r="13955" spans="11:15">
      <c r="K13955" s="153" t="s">
        <v>1674</v>
      </c>
      <c r="M13955" s="571">
        <v>40694</v>
      </c>
      <c r="O13955" s="153" t="s">
        <v>2076</v>
      </c>
    </row>
    <row r="13956" spans="11:15">
      <c r="K13956" s="153" t="s">
        <v>1674</v>
      </c>
      <c r="M13956" s="571">
        <v>40694</v>
      </c>
      <c r="O13956" s="153" t="s">
        <v>2077</v>
      </c>
    </row>
    <row r="13957" spans="11:15">
      <c r="K13957" s="153" t="s">
        <v>1674</v>
      </c>
      <c r="M13957" s="571">
        <v>40694</v>
      </c>
      <c r="O13957" s="153" t="s">
        <v>1899</v>
      </c>
    </row>
    <row r="13958" spans="11:15">
      <c r="K13958" s="153" t="s">
        <v>1674</v>
      </c>
      <c r="M13958" s="571">
        <v>40694</v>
      </c>
      <c r="O13958" s="153" t="s">
        <v>1900</v>
      </c>
    </row>
    <row r="13959" spans="11:15">
      <c r="K13959" s="153" t="s">
        <v>1674</v>
      </c>
      <c r="M13959" s="571">
        <v>40694</v>
      </c>
      <c r="O13959" s="153" t="s">
        <v>1901</v>
      </c>
    </row>
    <row r="13960" spans="11:15">
      <c r="K13960" s="153" t="s">
        <v>1674</v>
      </c>
      <c r="M13960" s="571">
        <v>40694</v>
      </c>
      <c r="O13960" s="153" t="s">
        <v>1902</v>
      </c>
    </row>
    <row r="13961" spans="11:15">
      <c r="K13961" s="153" t="s">
        <v>1674</v>
      </c>
      <c r="M13961" s="571">
        <v>40694</v>
      </c>
      <c r="O13961" s="153" t="s">
        <v>1903</v>
      </c>
    </row>
    <row r="13962" spans="11:15">
      <c r="K13962" s="153" t="s">
        <v>1674</v>
      </c>
      <c r="M13962" s="571">
        <v>40694</v>
      </c>
      <c r="O13962" s="153" t="s">
        <v>1904</v>
      </c>
    </row>
    <row r="13963" spans="11:15">
      <c r="K13963" s="153" t="s">
        <v>1674</v>
      </c>
      <c r="M13963" s="571">
        <v>40694</v>
      </c>
      <c r="O13963" s="153" t="s">
        <v>1374</v>
      </c>
    </row>
    <row r="13964" spans="11:15">
      <c r="K13964" s="153" t="s">
        <v>1674</v>
      </c>
      <c r="M13964" s="571">
        <v>40694</v>
      </c>
      <c r="O13964" s="153" t="s">
        <v>1905</v>
      </c>
    </row>
    <row r="13965" spans="11:15">
      <c r="K13965" s="153" t="s">
        <v>1674</v>
      </c>
      <c r="M13965" s="571">
        <v>40694</v>
      </c>
      <c r="O13965" s="153" t="s">
        <v>1906</v>
      </c>
    </row>
    <row r="13966" spans="11:15">
      <c r="K13966" s="153" t="s">
        <v>1674</v>
      </c>
      <c r="M13966" s="571">
        <v>40694</v>
      </c>
      <c r="O13966" s="153" t="s">
        <v>1907</v>
      </c>
    </row>
    <row r="13967" spans="11:15">
      <c r="K13967" s="153" t="s">
        <v>1674</v>
      </c>
      <c r="M13967" s="571">
        <v>40694</v>
      </c>
      <c r="O13967" s="153" t="s">
        <v>1908</v>
      </c>
    </row>
    <row r="13968" spans="11:15">
      <c r="K13968" s="153" t="s">
        <v>1674</v>
      </c>
      <c r="M13968" s="571">
        <v>40694</v>
      </c>
      <c r="O13968" s="153" t="s">
        <v>1909</v>
      </c>
    </row>
    <row r="13969" spans="11:15">
      <c r="K13969" s="153" t="s">
        <v>1674</v>
      </c>
      <c r="M13969" s="571">
        <v>40694</v>
      </c>
      <c r="O13969" s="153" t="s">
        <v>2078</v>
      </c>
    </row>
    <row r="13970" spans="11:15">
      <c r="K13970" s="153" t="s">
        <v>1674</v>
      </c>
      <c r="M13970" s="571">
        <v>40694</v>
      </c>
      <c r="O13970" s="153" t="s">
        <v>2079</v>
      </c>
    </row>
    <row r="13971" spans="11:15">
      <c r="K13971" s="153" t="s">
        <v>1674</v>
      </c>
      <c r="M13971" s="571">
        <v>40694</v>
      </c>
      <c r="O13971" s="153" t="s">
        <v>1910</v>
      </c>
    </row>
    <row r="13972" spans="11:15">
      <c r="K13972" s="153" t="s">
        <v>1674</v>
      </c>
      <c r="M13972" s="571">
        <v>40694</v>
      </c>
      <c r="O13972" s="153" t="s">
        <v>1911</v>
      </c>
    </row>
    <row r="13973" spans="11:15">
      <c r="K13973" s="153" t="s">
        <v>1674</v>
      </c>
      <c r="M13973" s="571">
        <v>40694</v>
      </c>
      <c r="O13973" s="153" t="s">
        <v>2080</v>
      </c>
    </row>
    <row r="13974" spans="11:15">
      <c r="K13974" s="153" t="s">
        <v>1674</v>
      </c>
      <c r="M13974" s="571">
        <v>40694</v>
      </c>
      <c r="O13974" s="153" t="s">
        <v>2081</v>
      </c>
    </row>
    <row r="13975" spans="11:15">
      <c r="K13975" s="153" t="s">
        <v>1674</v>
      </c>
      <c r="M13975" s="571">
        <v>40694</v>
      </c>
      <c r="O13975" s="153" t="s">
        <v>1912</v>
      </c>
    </row>
    <row r="13976" spans="11:15">
      <c r="K13976" s="153" t="s">
        <v>1674</v>
      </c>
      <c r="M13976" s="571">
        <v>40694</v>
      </c>
      <c r="O13976" s="153" t="s">
        <v>1913</v>
      </c>
    </row>
    <row r="13977" spans="11:15">
      <c r="K13977" s="153" t="s">
        <v>1674</v>
      </c>
      <c r="M13977" s="571">
        <v>40694</v>
      </c>
      <c r="O13977" s="153" t="s">
        <v>1914</v>
      </c>
    </row>
    <row r="13978" spans="11:15">
      <c r="K13978" s="153" t="s">
        <v>1674</v>
      </c>
      <c r="M13978" s="571">
        <v>40694</v>
      </c>
      <c r="O13978" s="153" t="s">
        <v>1915</v>
      </c>
    </row>
    <row r="13979" spans="11:15">
      <c r="K13979" s="153" t="s">
        <v>1674</v>
      </c>
      <c r="M13979" s="571">
        <v>40694</v>
      </c>
      <c r="O13979" s="153" t="s">
        <v>1916</v>
      </c>
    </row>
    <row r="13980" spans="11:15">
      <c r="K13980" s="153" t="s">
        <v>1674</v>
      </c>
      <c r="M13980" s="571">
        <v>40694</v>
      </c>
      <c r="O13980" s="153" t="s">
        <v>1917</v>
      </c>
    </row>
    <row r="13981" spans="11:15">
      <c r="K13981" s="153" t="s">
        <v>1674</v>
      </c>
      <c r="M13981" s="571">
        <v>40694</v>
      </c>
      <c r="O13981" s="153" t="s">
        <v>1430</v>
      </c>
    </row>
    <row r="13982" spans="11:15">
      <c r="K13982" s="153" t="s">
        <v>1674</v>
      </c>
      <c r="M13982" s="571">
        <v>40694</v>
      </c>
      <c r="O13982" s="153" t="s">
        <v>1918</v>
      </c>
    </row>
    <row r="13983" spans="11:15">
      <c r="K13983" s="153" t="s">
        <v>1674</v>
      </c>
      <c r="M13983" s="571">
        <v>40694</v>
      </c>
      <c r="O13983" s="153" t="s">
        <v>1919</v>
      </c>
    </row>
    <row r="13984" spans="11:15">
      <c r="K13984" s="153" t="s">
        <v>1674</v>
      </c>
      <c r="M13984" s="571">
        <v>40694</v>
      </c>
      <c r="O13984" s="153" t="s">
        <v>1920</v>
      </c>
    </row>
    <row r="13985" spans="11:15">
      <c r="K13985" s="153" t="s">
        <v>1674</v>
      </c>
      <c r="M13985" s="571">
        <v>40694</v>
      </c>
      <c r="O13985" s="153" t="s">
        <v>1921</v>
      </c>
    </row>
    <row r="13986" spans="11:15">
      <c r="K13986" s="153" t="s">
        <v>1674</v>
      </c>
      <c r="M13986" s="571">
        <v>40694</v>
      </c>
      <c r="O13986" s="153" t="s">
        <v>1922</v>
      </c>
    </row>
    <row r="13987" spans="11:15">
      <c r="K13987" s="153" t="s">
        <v>1674</v>
      </c>
      <c r="M13987" s="571">
        <v>40694</v>
      </c>
      <c r="O13987" s="153" t="s">
        <v>2082</v>
      </c>
    </row>
    <row r="13988" spans="11:15">
      <c r="K13988" s="153" t="s">
        <v>1674</v>
      </c>
      <c r="M13988" s="571">
        <v>40694</v>
      </c>
      <c r="O13988" s="153" t="s">
        <v>2083</v>
      </c>
    </row>
    <row r="13989" spans="11:15">
      <c r="K13989" s="153" t="s">
        <v>1674</v>
      </c>
      <c r="M13989" s="571">
        <v>40694</v>
      </c>
      <c r="O13989" s="153" t="s">
        <v>1923</v>
      </c>
    </row>
    <row r="13990" spans="11:15">
      <c r="K13990" s="153" t="s">
        <v>1674</v>
      </c>
      <c r="M13990" s="571">
        <v>40694</v>
      </c>
      <c r="O13990" s="153" t="s">
        <v>1924</v>
      </c>
    </row>
    <row r="13991" spans="11:15">
      <c r="K13991" s="153" t="s">
        <v>1674</v>
      </c>
      <c r="M13991" s="571">
        <v>40694</v>
      </c>
      <c r="O13991" s="153" t="s">
        <v>2084</v>
      </c>
    </row>
    <row r="13992" spans="11:15">
      <c r="K13992" s="153" t="s">
        <v>1674</v>
      </c>
      <c r="M13992" s="571">
        <v>40694</v>
      </c>
      <c r="O13992" s="153" t="s">
        <v>2085</v>
      </c>
    </row>
    <row r="13993" spans="11:15">
      <c r="K13993" s="153" t="s">
        <v>1674</v>
      </c>
      <c r="M13993" s="571">
        <v>40694</v>
      </c>
      <c r="O13993" s="153" t="s">
        <v>1925</v>
      </c>
    </row>
    <row r="13994" spans="11:15">
      <c r="K13994" s="153" t="s">
        <v>1674</v>
      </c>
      <c r="M13994" s="571">
        <v>40694</v>
      </c>
      <c r="O13994" s="153" t="s">
        <v>1926</v>
      </c>
    </row>
    <row r="13995" spans="11:15">
      <c r="K13995" s="153" t="s">
        <v>1674</v>
      </c>
      <c r="M13995" s="571">
        <v>40694</v>
      </c>
      <c r="O13995" s="153" t="s">
        <v>1927</v>
      </c>
    </row>
    <row r="13996" spans="11:15">
      <c r="K13996" s="153" t="s">
        <v>1674</v>
      </c>
      <c r="M13996" s="571">
        <v>40694</v>
      </c>
      <c r="O13996" s="153" t="s">
        <v>1928</v>
      </c>
    </row>
    <row r="13997" spans="11:15">
      <c r="K13997" s="153" t="s">
        <v>1674</v>
      </c>
      <c r="M13997" s="571">
        <v>40694</v>
      </c>
      <c r="O13997" s="153" t="s">
        <v>1929</v>
      </c>
    </row>
    <row r="13998" spans="11:15">
      <c r="K13998" s="153" t="s">
        <v>1674</v>
      </c>
      <c r="M13998" s="571">
        <v>40694</v>
      </c>
      <c r="O13998" s="153" t="s">
        <v>1930</v>
      </c>
    </row>
    <row r="13999" spans="11:15">
      <c r="K13999" s="153" t="s">
        <v>1674</v>
      </c>
      <c r="M13999" s="571">
        <v>40694</v>
      </c>
      <c r="O13999" s="153" t="s">
        <v>1931</v>
      </c>
    </row>
    <row r="14000" spans="11:15">
      <c r="K14000" s="153" t="s">
        <v>1674</v>
      </c>
      <c r="M14000" s="571">
        <v>40694</v>
      </c>
      <c r="O14000" s="153" t="s">
        <v>1932</v>
      </c>
    </row>
    <row r="14001" spans="11:15">
      <c r="K14001" s="153" t="s">
        <v>1674</v>
      </c>
      <c r="M14001" s="571">
        <v>40694</v>
      </c>
      <c r="O14001" s="153" t="s">
        <v>1933</v>
      </c>
    </row>
    <row r="14002" spans="11:15">
      <c r="K14002" s="153" t="s">
        <v>1674</v>
      </c>
      <c r="M14002" s="571">
        <v>40694</v>
      </c>
      <c r="O14002" s="153" t="s">
        <v>1934</v>
      </c>
    </row>
    <row r="14003" spans="11:15">
      <c r="K14003" s="153" t="s">
        <v>1674</v>
      </c>
      <c r="M14003" s="571">
        <v>40694</v>
      </c>
      <c r="O14003" s="153" t="s">
        <v>1935</v>
      </c>
    </row>
    <row r="14004" spans="11:15">
      <c r="K14004" s="153" t="s">
        <v>1674</v>
      </c>
      <c r="M14004" s="571">
        <v>40694</v>
      </c>
      <c r="O14004" s="153" t="s">
        <v>1936</v>
      </c>
    </row>
    <row r="14005" spans="11:15">
      <c r="K14005" s="153" t="s">
        <v>1674</v>
      </c>
      <c r="M14005" s="571">
        <v>40694</v>
      </c>
      <c r="O14005" s="153" t="s">
        <v>2086</v>
      </c>
    </row>
    <row r="14006" spans="11:15">
      <c r="K14006" s="153" t="s">
        <v>1674</v>
      </c>
      <c r="M14006" s="571">
        <v>40694</v>
      </c>
      <c r="O14006" s="153" t="s">
        <v>2087</v>
      </c>
    </row>
    <row r="14007" spans="11:15">
      <c r="K14007" s="153" t="s">
        <v>1674</v>
      </c>
      <c r="M14007" s="571">
        <v>40694</v>
      </c>
      <c r="O14007" s="153" t="s">
        <v>1937</v>
      </c>
    </row>
    <row r="14008" spans="11:15">
      <c r="K14008" s="153" t="s">
        <v>1674</v>
      </c>
      <c r="M14008" s="571">
        <v>40694</v>
      </c>
      <c r="O14008" s="153" t="s">
        <v>1938</v>
      </c>
    </row>
    <row r="14009" spans="11:15">
      <c r="K14009" s="153" t="s">
        <v>1674</v>
      </c>
      <c r="M14009" s="571">
        <v>40694</v>
      </c>
      <c r="O14009" s="153" t="s">
        <v>1939</v>
      </c>
    </row>
    <row r="14010" spans="11:15">
      <c r="K14010" s="153" t="s">
        <v>1674</v>
      </c>
      <c r="M14010" s="571">
        <v>40694</v>
      </c>
      <c r="O14010" s="153" t="s">
        <v>2088</v>
      </c>
    </row>
    <row r="14011" spans="11:15">
      <c r="K14011" s="153" t="s">
        <v>1674</v>
      </c>
      <c r="M14011" s="571">
        <v>40694</v>
      </c>
      <c r="O14011" s="153" t="s">
        <v>2089</v>
      </c>
    </row>
    <row r="14012" spans="11:15">
      <c r="K14012" s="153" t="s">
        <v>1674</v>
      </c>
      <c r="M14012" s="571">
        <v>40694</v>
      </c>
      <c r="O14012" s="153" t="s">
        <v>2090</v>
      </c>
    </row>
    <row r="14013" spans="11:15">
      <c r="K14013" s="153" t="s">
        <v>1674</v>
      </c>
      <c r="M14013" s="571">
        <v>40694</v>
      </c>
      <c r="O14013" s="153" t="s">
        <v>1940</v>
      </c>
    </row>
    <row r="14014" spans="11:15">
      <c r="K14014" s="153" t="s">
        <v>1674</v>
      </c>
      <c r="M14014" s="571">
        <v>40694</v>
      </c>
      <c r="O14014" s="153" t="s">
        <v>1941</v>
      </c>
    </row>
    <row r="14015" spans="11:15">
      <c r="K14015" s="153" t="s">
        <v>1674</v>
      </c>
      <c r="M14015" s="571">
        <v>40694</v>
      </c>
      <c r="O14015" s="153" t="s">
        <v>1942</v>
      </c>
    </row>
    <row r="14016" spans="11:15">
      <c r="K14016" s="153" t="s">
        <v>1674</v>
      </c>
      <c r="M14016" s="571">
        <v>40694</v>
      </c>
      <c r="O14016" s="153" t="s">
        <v>1943</v>
      </c>
    </row>
    <row r="14017" spans="11:15">
      <c r="K14017" s="153" t="s">
        <v>1674</v>
      </c>
      <c r="M14017" s="571">
        <v>40694</v>
      </c>
      <c r="O14017" s="153" t="s">
        <v>1944</v>
      </c>
    </row>
    <row r="14018" spans="11:15">
      <c r="K14018" s="153" t="s">
        <v>1674</v>
      </c>
      <c r="M14018" s="571">
        <v>40694</v>
      </c>
      <c r="O14018" s="153" t="s">
        <v>1945</v>
      </c>
    </row>
    <row r="14019" spans="11:15">
      <c r="K14019" s="153" t="s">
        <v>1674</v>
      </c>
      <c r="M14019" s="571">
        <v>40694</v>
      </c>
      <c r="O14019" s="153" t="s">
        <v>1946</v>
      </c>
    </row>
    <row r="14020" spans="11:15">
      <c r="K14020" s="153" t="s">
        <v>1674</v>
      </c>
      <c r="M14020" s="571">
        <v>40694</v>
      </c>
      <c r="O14020" s="153" t="s">
        <v>1947</v>
      </c>
    </row>
    <row r="14021" spans="11:15">
      <c r="K14021" s="153" t="s">
        <v>1674</v>
      </c>
      <c r="M14021" s="571">
        <v>40694</v>
      </c>
      <c r="O14021" s="153" t="s">
        <v>1948</v>
      </c>
    </row>
    <row r="14022" spans="11:15">
      <c r="K14022" s="153" t="s">
        <v>1674</v>
      </c>
      <c r="M14022" s="571">
        <v>40694</v>
      </c>
      <c r="O14022" s="153" t="s">
        <v>1949</v>
      </c>
    </row>
    <row r="14023" spans="11:15">
      <c r="K14023" s="153" t="s">
        <v>1674</v>
      </c>
      <c r="M14023" s="571">
        <v>40694</v>
      </c>
      <c r="O14023" s="153" t="s">
        <v>1950</v>
      </c>
    </row>
    <row r="14024" spans="11:15">
      <c r="K14024" s="153" t="s">
        <v>1674</v>
      </c>
      <c r="M14024" s="571">
        <v>40694</v>
      </c>
      <c r="O14024" s="153" t="s">
        <v>1951</v>
      </c>
    </row>
    <row r="14025" spans="11:15">
      <c r="K14025" s="153" t="s">
        <v>1674</v>
      </c>
      <c r="M14025" s="571">
        <v>40694</v>
      </c>
      <c r="O14025" s="153" t="s">
        <v>2091</v>
      </c>
    </row>
    <row r="14026" spans="11:15">
      <c r="K14026" s="153" t="s">
        <v>1674</v>
      </c>
      <c r="M14026" s="571">
        <v>40694</v>
      </c>
      <c r="O14026" s="153" t="s">
        <v>2092</v>
      </c>
    </row>
    <row r="14027" spans="11:15">
      <c r="K14027" s="153" t="s">
        <v>1674</v>
      </c>
      <c r="M14027" s="571">
        <v>40694</v>
      </c>
      <c r="O14027" s="153" t="s">
        <v>1952</v>
      </c>
    </row>
    <row r="14028" spans="11:15">
      <c r="K14028" s="153" t="s">
        <v>1674</v>
      </c>
      <c r="M14028" s="571">
        <v>40694</v>
      </c>
      <c r="O14028" s="153" t="s">
        <v>1953</v>
      </c>
    </row>
    <row r="14029" spans="11:15">
      <c r="K14029" s="153" t="s">
        <v>1674</v>
      </c>
      <c r="M14029" s="571">
        <v>40694</v>
      </c>
      <c r="O14029" s="153" t="s">
        <v>1954</v>
      </c>
    </row>
    <row r="14030" spans="11:15">
      <c r="K14030" s="153" t="s">
        <v>1674</v>
      </c>
      <c r="M14030" s="571">
        <v>40694</v>
      </c>
      <c r="O14030" s="153" t="s">
        <v>2093</v>
      </c>
    </row>
    <row r="14031" spans="11:15">
      <c r="K14031" s="153" t="s">
        <v>1674</v>
      </c>
      <c r="M14031" s="571">
        <v>40694</v>
      </c>
      <c r="O14031" s="153" t="s">
        <v>2094</v>
      </c>
    </row>
    <row r="14032" spans="11:15">
      <c r="K14032" s="153" t="s">
        <v>1674</v>
      </c>
      <c r="M14032" s="571">
        <v>40694</v>
      </c>
      <c r="O14032" s="153" t="s">
        <v>2095</v>
      </c>
    </row>
    <row r="14033" spans="11:15">
      <c r="K14033" s="153" t="s">
        <v>1674</v>
      </c>
      <c r="M14033" s="571">
        <v>40694</v>
      </c>
      <c r="O14033" s="153" t="s">
        <v>1955</v>
      </c>
    </row>
    <row r="14034" spans="11:15">
      <c r="K14034" s="153" t="s">
        <v>1674</v>
      </c>
      <c r="M14034" s="571">
        <v>40694</v>
      </c>
      <c r="O14034" s="153" t="s">
        <v>1956</v>
      </c>
    </row>
    <row r="14035" spans="11:15">
      <c r="K14035" s="153" t="s">
        <v>1674</v>
      </c>
      <c r="M14035" s="571">
        <v>40694</v>
      </c>
      <c r="O14035" s="153" t="s">
        <v>1957</v>
      </c>
    </row>
    <row r="14036" spans="11:15">
      <c r="K14036" s="153" t="s">
        <v>1674</v>
      </c>
      <c r="M14036" s="571">
        <v>40694</v>
      </c>
      <c r="O14036" s="153" t="s">
        <v>1958</v>
      </c>
    </row>
    <row r="14037" spans="11:15">
      <c r="K14037" s="153" t="s">
        <v>1674</v>
      </c>
      <c r="M14037" s="571">
        <v>40694</v>
      </c>
      <c r="O14037" s="153" t="s">
        <v>1959</v>
      </c>
    </row>
    <row r="14038" spans="11:15">
      <c r="K14038" s="153" t="s">
        <v>1674</v>
      </c>
      <c r="M14038" s="571">
        <v>40694</v>
      </c>
      <c r="O14038" s="153" t="s">
        <v>1960</v>
      </c>
    </row>
    <row r="14039" spans="11:15">
      <c r="K14039" s="153" t="s">
        <v>1674</v>
      </c>
      <c r="M14039" s="571">
        <v>40694</v>
      </c>
      <c r="O14039" s="153" t="s">
        <v>1961</v>
      </c>
    </row>
    <row r="14040" spans="11:15">
      <c r="K14040" s="153" t="s">
        <v>1674</v>
      </c>
      <c r="M14040" s="571">
        <v>40694</v>
      </c>
      <c r="O14040" s="153" t="s">
        <v>1962</v>
      </c>
    </row>
    <row r="14041" spans="11:15">
      <c r="K14041" s="153" t="s">
        <v>1674</v>
      </c>
      <c r="M14041" s="571">
        <v>40694</v>
      </c>
      <c r="O14041" s="153" t="s">
        <v>1963</v>
      </c>
    </row>
    <row r="14042" spans="11:15">
      <c r="K14042" s="153" t="s">
        <v>1674</v>
      </c>
      <c r="M14042" s="571">
        <v>40694</v>
      </c>
      <c r="O14042" s="153" t="s">
        <v>1964</v>
      </c>
    </row>
    <row r="14043" spans="11:15">
      <c r="K14043" s="153" t="s">
        <v>1674</v>
      </c>
      <c r="M14043" s="571">
        <v>40694</v>
      </c>
      <c r="O14043" s="153" t="s">
        <v>1965</v>
      </c>
    </row>
    <row r="14044" spans="11:15">
      <c r="K14044" s="153" t="s">
        <v>1674</v>
      </c>
      <c r="M14044" s="571">
        <v>40694</v>
      </c>
      <c r="O14044" s="153" t="s">
        <v>1966</v>
      </c>
    </row>
    <row r="14045" spans="11:15">
      <c r="K14045" s="153" t="s">
        <v>1674</v>
      </c>
      <c r="M14045" s="571">
        <v>40694</v>
      </c>
      <c r="O14045" s="153" t="s">
        <v>2096</v>
      </c>
    </row>
    <row r="14046" spans="11:15">
      <c r="K14046" s="153" t="s">
        <v>1674</v>
      </c>
      <c r="M14046" s="571">
        <v>40694</v>
      </c>
      <c r="O14046" s="153" t="s">
        <v>2097</v>
      </c>
    </row>
    <row r="14047" spans="11:15">
      <c r="K14047" s="153" t="s">
        <v>1674</v>
      </c>
      <c r="M14047" s="571">
        <v>40694</v>
      </c>
      <c r="O14047" s="153" t="s">
        <v>1967</v>
      </c>
    </row>
    <row r="14048" spans="11:15">
      <c r="K14048" s="153" t="s">
        <v>1674</v>
      </c>
      <c r="M14048" s="571">
        <v>40694</v>
      </c>
      <c r="O14048" s="153" t="s">
        <v>1968</v>
      </c>
    </row>
    <row r="14049" spans="11:15">
      <c r="K14049" s="153" t="s">
        <v>1674</v>
      </c>
      <c r="M14049" s="571">
        <v>40694</v>
      </c>
      <c r="O14049" s="153" t="s">
        <v>1969</v>
      </c>
    </row>
    <row r="14050" spans="11:15">
      <c r="K14050" s="153" t="s">
        <v>1674</v>
      </c>
      <c r="M14050" s="571">
        <v>40694</v>
      </c>
      <c r="O14050" s="153" t="s">
        <v>2098</v>
      </c>
    </row>
    <row r="14051" spans="11:15">
      <c r="K14051" s="153" t="s">
        <v>1674</v>
      </c>
      <c r="M14051" s="571">
        <v>40694</v>
      </c>
      <c r="O14051" s="153" t="s">
        <v>2099</v>
      </c>
    </row>
    <row r="14052" spans="11:15">
      <c r="K14052" s="153" t="s">
        <v>1674</v>
      </c>
      <c r="M14052" s="571">
        <v>40694</v>
      </c>
      <c r="O14052" s="153" t="s">
        <v>2100</v>
      </c>
    </row>
    <row r="14053" spans="11:15">
      <c r="K14053" s="153" t="s">
        <v>1674</v>
      </c>
      <c r="M14053" s="571">
        <v>40694</v>
      </c>
      <c r="O14053" s="153" t="s">
        <v>1970</v>
      </c>
    </row>
    <row r="14054" spans="11:15">
      <c r="K14054" s="153" t="s">
        <v>1674</v>
      </c>
      <c r="M14054" s="571">
        <v>40694</v>
      </c>
      <c r="O14054" s="153" t="s">
        <v>1971</v>
      </c>
    </row>
    <row r="14055" spans="11:15">
      <c r="K14055" s="153" t="s">
        <v>1674</v>
      </c>
      <c r="M14055" s="571">
        <v>40694</v>
      </c>
      <c r="O14055" s="153" t="s">
        <v>1972</v>
      </c>
    </row>
    <row r="14056" spans="11:15">
      <c r="K14056" s="153" t="s">
        <v>1674</v>
      </c>
      <c r="M14056" s="571">
        <v>40694</v>
      </c>
      <c r="O14056" s="153" t="s">
        <v>1973</v>
      </c>
    </row>
    <row r="14057" spans="11:15">
      <c r="K14057" s="153" t="s">
        <v>1674</v>
      </c>
      <c r="M14057" s="571">
        <v>40694</v>
      </c>
      <c r="O14057" s="153" t="s">
        <v>1974</v>
      </c>
    </row>
    <row r="14058" spans="11:15">
      <c r="K14058" s="153" t="s">
        <v>1674</v>
      </c>
      <c r="M14058" s="571">
        <v>40694</v>
      </c>
      <c r="O14058" s="153" t="s">
        <v>1975</v>
      </c>
    </row>
    <row r="14059" spans="11:15">
      <c r="K14059" s="153" t="s">
        <v>1674</v>
      </c>
      <c r="M14059" s="571">
        <v>40694</v>
      </c>
      <c r="O14059" s="153" t="s">
        <v>1976</v>
      </c>
    </row>
    <row r="14060" spans="11:15">
      <c r="K14060" s="153" t="s">
        <v>1674</v>
      </c>
      <c r="M14060" s="571">
        <v>40694</v>
      </c>
      <c r="O14060" s="153" t="s">
        <v>1977</v>
      </c>
    </row>
    <row r="14061" spans="11:15">
      <c r="K14061" s="153" t="s">
        <v>1674</v>
      </c>
      <c r="M14061" s="571">
        <v>40694</v>
      </c>
      <c r="O14061" s="153" t="s">
        <v>1978</v>
      </c>
    </row>
    <row r="14062" spans="11:15">
      <c r="K14062" s="153" t="s">
        <v>1674</v>
      </c>
      <c r="M14062" s="571">
        <v>40694</v>
      </c>
      <c r="O14062" s="153" t="s">
        <v>1979</v>
      </c>
    </row>
    <row r="14063" spans="11:15">
      <c r="K14063" s="153" t="s">
        <v>1674</v>
      </c>
      <c r="M14063" s="571">
        <v>40694</v>
      </c>
      <c r="O14063" s="153" t="s">
        <v>1980</v>
      </c>
    </row>
    <row r="14064" spans="11:15">
      <c r="K14064" s="153" t="s">
        <v>1674</v>
      </c>
      <c r="M14064" s="571">
        <v>40694</v>
      </c>
      <c r="O14064" s="153" t="s">
        <v>1981</v>
      </c>
    </row>
    <row r="14065" spans="11:15">
      <c r="K14065" s="153" t="s">
        <v>1674</v>
      </c>
      <c r="M14065" s="571">
        <v>40694</v>
      </c>
      <c r="O14065" s="153" t="s">
        <v>1982</v>
      </c>
    </row>
    <row r="14066" spans="11:15">
      <c r="K14066" s="153" t="s">
        <v>1674</v>
      </c>
      <c r="M14066" s="571">
        <v>40694</v>
      </c>
      <c r="O14066" s="153" t="s">
        <v>1983</v>
      </c>
    </row>
    <row r="14067" spans="11:15">
      <c r="K14067" s="153" t="s">
        <v>1674</v>
      </c>
      <c r="M14067" s="571">
        <v>40694</v>
      </c>
      <c r="O14067" s="153" t="s">
        <v>2101</v>
      </c>
    </row>
    <row r="14068" spans="11:15">
      <c r="K14068" s="153" t="s">
        <v>1674</v>
      </c>
      <c r="M14068" s="571">
        <v>40694</v>
      </c>
      <c r="O14068" s="153" t="s">
        <v>2102</v>
      </c>
    </row>
    <row r="14069" spans="11:15">
      <c r="K14069" s="153" t="s">
        <v>1674</v>
      </c>
      <c r="M14069" s="571">
        <v>40694</v>
      </c>
      <c r="O14069" s="153" t="s">
        <v>1984</v>
      </c>
    </row>
    <row r="14070" spans="11:15">
      <c r="K14070" s="153" t="s">
        <v>1674</v>
      </c>
      <c r="M14070" s="571">
        <v>40694</v>
      </c>
      <c r="O14070" s="153" t="s">
        <v>1985</v>
      </c>
    </row>
    <row r="14071" spans="11:15">
      <c r="K14071" s="153" t="s">
        <v>1674</v>
      </c>
      <c r="M14071" s="571">
        <v>40694</v>
      </c>
      <c r="O14071" s="153" t="s">
        <v>1986</v>
      </c>
    </row>
    <row r="14072" spans="11:15">
      <c r="K14072" s="153" t="s">
        <v>1674</v>
      </c>
      <c r="M14072" s="571">
        <v>40694</v>
      </c>
      <c r="O14072" s="153" t="s">
        <v>2103</v>
      </c>
    </row>
    <row r="14073" spans="11:15">
      <c r="K14073" s="153" t="s">
        <v>1674</v>
      </c>
      <c r="M14073" s="571">
        <v>40694</v>
      </c>
      <c r="O14073" s="153" t="s">
        <v>2104</v>
      </c>
    </row>
    <row r="14074" spans="11:15">
      <c r="K14074" s="153" t="s">
        <v>1674</v>
      </c>
      <c r="M14074" s="571">
        <v>40694</v>
      </c>
      <c r="O14074" s="153" t="s">
        <v>2105</v>
      </c>
    </row>
    <row r="14075" spans="11:15">
      <c r="K14075" s="153" t="s">
        <v>1674</v>
      </c>
      <c r="M14075" s="571">
        <v>40694</v>
      </c>
      <c r="O14075" s="153" t="s">
        <v>1987</v>
      </c>
    </row>
    <row r="14076" spans="11:15">
      <c r="K14076" s="153" t="s">
        <v>1674</v>
      </c>
      <c r="M14076" s="571">
        <v>40694</v>
      </c>
      <c r="O14076" s="153" t="s">
        <v>1988</v>
      </c>
    </row>
    <row r="14077" spans="11:15">
      <c r="K14077" s="153" t="s">
        <v>1674</v>
      </c>
      <c r="M14077" s="571">
        <v>40694</v>
      </c>
      <c r="O14077" s="153" t="s">
        <v>1989</v>
      </c>
    </row>
    <row r="14078" spans="11:15">
      <c r="K14078" s="153" t="s">
        <v>1674</v>
      </c>
      <c r="M14078" s="571">
        <v>40694</v>
      </c>
      <c r="O14078" s="153" t="s">
        <v>1990</v>
      </c>
    </row>
    <row r="14130" spans="10:10">
      <c r="J14130" s="573"/>
    </row>
    <row r="14131" spans="10:10">
      <c r="J14131" s="573"/>
    </row>
    <row r="14132" spans="10:10">
      <c r="J14132" s="573"/>
    </row>
    <row r="14365" spans="10:10">
      <c r="J14365" s="573"/>
    </row>
    <row r="14366" spans="10:10">
      <c r="J14366" s="573"/>
    </row>
    <row r="14367" spans="10:10">
      <c r="J14367" s="573"/>
    </row>
    <row r="14368" spans="10:10">
      <c r="J14368" s="573"/>
    </row>
    <row r="14369" spans="10:10">
      <c r="J14369" s="573"/>
    </row>
    <row r="14370" spans="10:10">
      <c r="J14370" s="573"/>
    </row>
    <row r="14371" spans="10:10">
      <c r="J14371" s="573"/>
    </row>
    <row r="14372" spans="10:10">
      <c r="J14372" s="573"/>
    </row>
    <row r="14373" spans="10:10">
      <c r="J14373" s="573"/>
    </row>
    <row r="14374" spans="10:10">
      <c r="J14374" s="573"/>
    </row>
    <row r="14375" spans="10:10">
      <c r="J14375" s="573"/>
    </row>
    <row r="14376" spans="10:10">
      <c r="J14376" s="573"/>
    </row>
    <row r="14377" spans="10:10">
      <c r="J14377" s="573"/>
    </row>
    <row r="14378" spans="10:10">
      <c r="J14378" s="573"/>
    </row>
    <row r="14379" spans="10:10">
      <c r="J14379" s="573"/>
    </row>
    <row r="14380" spans="10:10">
      <c r="J14380" s="573"/>
    </row>
    <row r="14381" spans="10:10">
      <c r="J14381" s="573"/>
    </row>
    <row r="14382" spans="10:10">
      <c r="J14382" s="573"/>
    </row>
    <row r="14383" spans="10:10">
      <c r="J14383" s="573"/>
    </row>
    <row r="14384" spans="10:10">
      <c r="J14384" s="573"/>
    </row>
    <row r="14385" spans="10:10">
      <c r="J14385" s="573"/>
    </row>
    <row r="14386" spans="10:10">
      <c r="J14386" s="573"/>
    </row>
    <row r="14387" spans="10:10">
      <c r="J14387" s="573"/>
    </row>
    <row r="14388" spans="10:10">
      <c r="J14388" s="573"/>
    </row>
    <row r="14389" spans="10:10">
      <c r="J14389" s="573"/>
    </row>
    <row r="14390" spans="10:10">
      <c r="J14390" s="573"/>
    </row>
    <row r="14391" spans="10:10">
      <c r="J14391" s="573"/>
    </row>
    <row r="14392" spans="10:10">
      <c r="J14392" s="573"/>
    </row>
    <row r="14393" spans="10:10">
      <c r="J14393" s="573"/>
    </row>
    <row r="14394" spans="10:10">
      <c r="J14394" s="573"/>
    </row>
    <row r="14395" spans="10:10">
      <c r="J14395" s="573"/>
    </row>
    <row r="14396" spans="10:10">
      <c r="J14396" s="573"/>
    </row>
    <row r="14397" spans="10:10">
      <c r="J14397" s="573"/>
    </row>
    <row r="14398" spans="10:10">
      <c r="J14398" s="573"/>
    </row>
    <row r="14399" spans="10:10">
      <c r="J14399" s="573"/>
    </row>
    <row r="14400" spans="10:10">
      <c r="J14400" s="573"/>
    </row>
    <row r="14401" spans="10:10">
      <c r="J14401" s="573"/>
    </row>
    <row r="14402" spans="10:10">
      <c r="J14402" s="573"/>
    </row>
    <row r="14403" spans="10:10">
      <c r="J14403" s="573"/>
    </row>
    <row r="14404" spans="10:10">
      <c r="J14404" s="573"/>
    </row>
    <row r="14405" spans="10:10">
      <c r="J14405" s="573"/>
    </row>
    <row r="14406" spans="10:10">
      <c r="J14406" s="573"/>
    </row>
    <row r="14407" spans="10:10">
      <c r="J14407" s="573"/>
    </row>
    <row r="14408" spans="10:10">
      <c r="J14408" s="573"/>
    </row>
    <row r="14409" spans="10:10">
      <c r="J14409" s="573"/>
    </row>
    <row r="14410" spans="10:10">
      <c r="J14410" s="573"/>
    </row>
    <row r="14411" spans="10:10">
      <c r="J14411" s="573"/>
    </row>
    <row r="14412" spans="10:10">
      <c r="J14412" s="573"/>
    </row>
    <row r="14413" spans="10:10">
      <c r="J14413" s="573"/>
    </row>
    <row r="14414" spans="10:10">
      <c r="J14414" s="573"/>
    </row>
    <row r="14415" spans="10:10">
      <c r="J14415" s="573"/>
    </row>
    <row r="14416" spans="10:10">
      <c r="J14416" s="573"/>
    </row>
    <row r="14417" spans="10:10">
      <c r="J14417" s="573"/>
    </row>
    <row r="14418" spans="10:10">
      <c r="J14418" s="573"/>
    </row>
    <row r="14419" spans="10:10">
      <c r="J14419" s="573"/>
    </row>
    <row r="14420" spans="10:10">
      <c r="J14420" s="573"/>
    </row>
    <row r="14421" spans="10:10">
      <c r="J14421" s="573"/>
    </row>
    <row r="14422" spans="10:10">
      <c r="J14422" s="573"/>
    </row>
    <row r="14423" spans="10:10">
      <c r="J14423" s="573"/>
    </row>
    <row r="14424" spans="10:10">
      <c r="J14424" s="573"/>
    </row>
    <row r="14425" spans="10:10">
      <c r="J14425" s="573"/>
    </row>
    <row r="14426" spans="10:10">
      <c r="J14426" s="573"/>
    </row>
    <row r="14427" spans="10:10">
      <c r="J14427" s="573"/>
    </row>
    <row r="14428" spans="10:10">
      <c r="J14428" s="573"/>
    </row>
    <row r="14429" spans="10:10">
      <c r="J14429" s="573"/>
    </row>
    <row r="14430" spans="10:10">
      <c r="J14430" s="573"/>
    </row>
    <row r="14431" spans="10:10">
      <c r="J14431" s="573"/>
    </row>
    <row r="14432" spans="10:10">
      <c r="J14432" s="573"/>
    </row>
    <row r="14433" spans="10:10">
      <c r="J14433" s="573"/>
    </row>
    <row r="14434" spans="10:10">
      <c r="J14434" s="573"/>
    </row>
    <row r="14435" spans="10:10">
      <c r="J14435" s="573"/>
    </row>
    <row r="14436" spans="10:10">
      <c r="J14436" s="573"/>
    </row>
    <row r="14437" spans="10:10">
      <c r="J14437" s="573"/>
    </row>
    <row r="14438" spans="10:10">
      <c r="J14438" s="573"/>
    </row>
    <row r="14439" spans="10:10">
      <c r="J14439" s="573"/>
    </row>
    <row r="14440" spans="10:10">
      <c r="J14440" s="573"/>
    </row>
    <row r="14441" spans="10:10">
      <c r="J14441" s="573"/>
    </row>
    <row r="14442" spans="10:10">
      <c r="J14442" s="573"/>
    </row>
    <row r="14443" spans="10:10">
      <c r="J14443" s="573"/>
    </row>
    <row r="14444" spans="10:10">
      <c r="J14444" s="573"/>
    </row>
    <row r="14445" spans="10:10">
      <c r="J14445" s="573"/>
    </row>
    <row r="14446" spans="10:10">
      <c r="J14446" s="573"/>
    </row>
    <row r="14447" spans="10:10">
      <c r="J14447" s="573"/>
    </row>
    <row r="14448" spans="10:10">
      <c r="J14448" s="573"/>
    </row>
    <row r="14449" spans="10:10">
      <c r="J14449" s="573"/>
    </row>
    <row r="14450" spans="10:10">
      <c r="J14450" s="573"/>
    </row>
    <row r="14451" spans="10:10">
      <c r="J14451" s="573"/>
    </row>
    <row r="14452" spans="10:10">
      <c r="J14452" s="573"/>
    </row>
    <row r="14453" spans="10:10">
      <c r="J14453" s="573"/>
    </row>
    <row r="14454" spans="10:10">
      <c r="J14454" s="573"/>
    </row>
    <row r="14455" spans="10:10">
      <c r="J14455" s="573"/>
    </row>
    <row r="14456" spans="10:10">
      <c r="J14456" s="573"/>
    </row>
    <row r="14457" spans="10:10">
      <c r="J14457" s="573"/>
    </row>
    <row r="14458" spans="10:10">
      <c r="J14458" s="573"/>
    </row>
    <row r="14459" spans="10:10">
      <c r="J14459" s="573"/>
    </row>
    <row r="14460" spans="10:10">
      <c r="J14460" s="573"/>
    </row>
    <row r="14461" spans="10:10">
      <c r="J14461" s="573"/>
    </row>
    <row r="14462" spans="10:10">
      <c r="J14462" s="573"/>
    </row>
    <row r="14463" spans="10:10">
      <c r="J14463" s="573"/>
    </row>
    <row r="14464" spans="10:10">
      <c r="J14464" s="573"/>
    </row>
    <row r="14465" spans="10:10">
      <c r="J14465" s="573"/>
    </row>
    <row r="14466" spans="10:10">
      <c r="J14466" s="573"/>
    </row>
    <row r="14467" spans="10:10">
      <c r="J14467" s="573"/>
    </row>
    <row r="14468" spans="10:10">
      <c r="J14468" s="573"/>
    </row>
    <row r="14469" spans="10:10">
      <c r="J14469" s="573"/>
    </row>
    <row r="14470" spans="10:10">
      <c r="J14470" s="573"/>
    </row>
    <row r="14471" spans="10:10">
      <c r="J14471" s="573"/>
    </row>
    <row r="14472" spans="10:10">
      <c r="J14472" s="573"/>
    </row>
    <row r="14473" spans="10:10">
      <c r="J14473" s="573"/>
    </row>
    <row r="14474" spans="10:10">
      <c r="J14474" s="573"/>
    </row>
    <row r="14475" spans="10:10">
      <c r="J14475" s="573"/>
    </row>
    <row r="14476" spans="10:10">
      <c r="J14476" s="573"/>
    </row>
    <row r="14477" spans="10:10">
      <c r="J14477" s="573"/>
    </row>
    <row r="14478" spans="10:10">
      <c r="J14478" s="573"/>
    </row>
    <row r="14479" spans="10:10">
      <c r="J14479" s="573"/>
    </row>
    <row r="14480" spans="10:10">
      <c r="J14480" s="573"/>
    </row>
    <row r="14481" spans="10:10">
      <c r="J14481" s="573"/>
    </row>
    <row r="14482" spans="10:10">
      <c r="J14482" s="573"/>
    </row>
    <row r="14483" spans="10:10">
      <c r="J14483" s="573"/>
    </row>
    <row r="14484" spans="10:10">
      <c r="J14484" s="573"/>
    </row>
    <row r="14485" spans="10:10">
      <c r="J14485" s="573"/>
    </row>
    <row r="14486" spans="10:10">
      <c r="J14486" s="573"/>
    </row>
    <row r="14487" spans="10:10">
      <c r="J14487" s="573"/>
    </row>
    <row r="14488" spans="10:10">
      <c r="J14488" s="573"/>
    </row>
    <row r="14489" spans="10:10">
      <c r="J14489" s="573"/>
    </row>
    <row r="14490" spans="10:10">
      <c r="J14490" s="573"/>
    </row>
    <row r="14491" spans="10:10">
      <c r="J14491" s="573"/>
    </row>
    <row r="14492" spans="10:10">
      <c r="J14492" s="573"/>
    </row>
    <row r="14493" spans="10:10">
      <c r="J14493" s="573"/>
    </row>
    <row r="14494" spans="10:10">
      <c r="J14494" s="573"/>
    </row>
    <row r="14495" spans="10:10">
      <c r="J14495" s="573"/>
    </row>
    <row r="14496" spans="10:10">
      <c r="J14496" s="573"/>
    </row>
    <row r="14497" spans="10:10">
      <c r="J14497" s="573"/>
    </row>
    <row r="14498" spans="10:10">
      <c r="J14498" s="573"/>
    </row>
    <row r="14499" spans="10:10">
      <c r="J14499" s="573"/>
    </row>
    <row r="14500" spans="10:10">
      <c r="J14500" s="573"/>
    </row>
    <row r="14501" spans="10:10">
      <c r="J14501" s="573"/>
    </row>
    <row r="14502" spans="10:10">
      <c r="J14502" s="573"/>
    </row>
    <row r="14503" spans="10:10">
      <c r="J14503" s="573"/>
    </row>
    <row r="14504" spans="10:10">
      <c r="J14504" s="573"/>
    </row>
    <row r="14505" spans="10:10">
      <c r="J14505" s="573"/>
    </row>
    <row r="14506" spans="10:10">
      <c r="J14506" s="573"/>
    </row>
    <row r="14507" spans="10:10">
      <c r="J14507" s="573"/>
    </row>
    <row r="14508" spans="10:10">
      <c r="J14508" s="573"/>
    </row>
    <row r="14509" spans="10:10">
      <c r="J14509" s="573"/>
    </row>
    <row r="14510" spans="10:10">
      <c r="J14510" s="573"/>
    </row>
    <row r="14511" spans="10:10">
      <c r="J14511" s="573"/>
    </row>
    <row r="14512" spans="10:10">
      <c r="J14512" s="573"/>
    </row>
    <row r="14513" spans="10:10">
      <c r="J14513" s="573"/>
    </row>
    <row r="14514" spans="10:10">
      <c r="J14514" s="573"/>
    </row>
    <row r="14515" spans="10:10">
      <c r="J14515" s="573"/>
    </row>
    <row r="14516" spans="10:10">
      <c r="J14516" s="573"/>
    </row>
    <row r="14517" spans="10:10">
      <c r="J14517" s="573"/>
    </row>
    <row r="14518" spans="10:10">
      <c r="J14518" s="573"/>
    </row>
    <row r="14519" spans="10:10">
      <c r="J14519" s="573"/>
    </row>
    <row r="14520" spans="10:10">
      <c r="J14520" s="573"/>
    </row>
    <row r="14521" spans="10:10">
      <c r="J14521" s="573"/>
    </row>
    <row r="14522" spans="10:10">
      <c r="J14522" s="573"/>
    </row>
    <row r="14523" spans="10:10">
      <c r="J14523" s="573"/>
    </row>
    <row r="14524" spans="10:10">
      <c r="J14524" s="573"/>
    </row>
    <row r="14525" spans="10:10">
      <c r="J14525" s="573"/>
    </row>
    <row r="14526" spans="10:10">
      <c r="J14526" s="573"/>
    </row>
    <row r="14527" spans="10:10">
      <c r="J14527" s="573"/>
    </row>
    <row r="14528" spans="10:10">
      <c r="J14528" s="573"/>
    </row>
    <row r="14529" spans="10:10">
      <c r="J14529" s="573"/>
    </row>
    <row r="14530" spans="10:10">
      <c r="J14530" s="573"/>
    </row>
    <row r="14531" spans="10:10">
      <c r="J14531" s="573"/>
    </row>
    <row r="14532" spans="10:10">
      <c r="J14532" s="573"/>
    </row>
    <row r="14533" spans="10:10">
      <c r="J14533" s="573"/>
    </row>
    <row r="14534" spans="10:10">
      <c r="J14534" s="573"/>
    </row>
    <row r="14535" spans="10:10">
      <c r="J14535" s="573"/>
    </row>
    <row r="14536" spans="10:10">
      <c r="J14536" s="573"/>
    </row>
    <row r="14537" spans="10:10">
      <c r="J14537" s="573"/>
    </row>
    <row r="14538" spans="10:10">
      <c r="J14538" s="573"/>
    </row>
    <row r="14539" spans="10:10">
      <c r="J14539" s="573"/>
    </row>
    <row r="14540" spans="10:10">
      <c r="J14540" s="573"/>
    </row>
    <row r="14541" spans="10:10">
      <c r="J14541" s="573"/>
    </row>
    <row r="14542" spans="10:10">
      <c r="J14542" s="573"/>
    </row>
    <row r="14543" spans="10:10">
      <c r="J14543" s="573"/>
    </row>
    <row r="14544" spans="10:10">
      <c r="J14544" s="573"/>
    </row>
    <row r="14545" spans="10:10">
      <c r="J14545" s="573"/>
    </row>
    <row r="14546" spans="10:10">
      <c r="J14546" s="573"/>
    </row>
    <row r="14547" spans="10:10">
      <c r="J14547" s="573"/>
    </row>
    <row r="14548" spans="10:10">
      <c r="J14548" s="573"/>
    </row>
    <row r="14549" spans="10:10">
      <c r="J14549" s="573"/>
    </row>
    <row r="14550" spans="10:10">
      <c r="J14550" s="573"/>
    </row>
    <row r="14551" spans="10:10">
      <c r="J14551" s="573"/>
    </row>
    <row r="14552" spans="10:10">
      <c r="J14552" s="573"/>
    </row>
    <row r="14553" spans="10:10">
      <c r="J14553" s="573"/>
    </row>
    <row r="14554" spans="10:10">
      <c r="J14554" s="573"/>
    </row>
    <row r="14555" spans="10:10">
      <c r="J14555" s="573"/>
    </row>
    <row r="14556" spans="10:10">
      <c r="J14556" s="573"/>
    </row>
    <row r="14557" spans="10:10">
      <c r="J14557" s="573"/>
    </row>
    <row r="14558" spans="10:10">
      <c r="J14558" s="573"/>
    </row>
    <row r="14559" spans="10:10">
      <c r="J14559" s="573"/>
    </row>
    <row r="14560" spans="10:10">
      <c r="J14560" s="573"/>
    </row>
    <row r="14561" spans="10:10">
      <c r="J14561" s="573"/>
    </row>
    <row r="14562" spans="10:10">
      <c r="J14562" s="573"/>
    </row>
    <row r="14563" spans="10:10">
      <c r="J14563" s="573"/>
    </row>
    <row r="14564" spans="10:10">
      <c r="J14564" s="573"/>
    </row>
    <row r="14565" spans="10:10">
      <c r="J14565" s="573"/>
    </row>
    <row r="14566" spans="10:10">
      <c r="J14566" s="573"/>
    </row>
    <row r="14567" spans="10:10">
      <c r="J14567" s="573"/>
    </row>
    <row r="14568" spans="10:10">
      <c r="J14568" s="573"/>
    </row>
    <row r="14569" spans="10:10">
      <c r="J14569" s="573"/>
    </row>
    <row r="14570" spans="10:10">
      <c r="J14570" s="573"/>
    </row>
    <row r="14571" spans="10:10">
      <c r="J14571" s="573"/>
    </row>
    <row r="14572" spans="10:10">
      <c r="J14572" s="573"/>
    </row>
    <row r="14573" spans="10:10">
      <c r="J14573" s="573"/>
    </row>
    <row r="14574" spans="10:10">
      <c r="J14574" s="573"/>
    </row>
    <row r="14575" spans="10:10">
      <c r="J14575" s="573"/>
    </row>
    <row r="14576" spans="10:10">
      <c r="J14576" s="573"/>
    </row>
    <row r="14577" spans="10:10">
      <c r="J14577" s="573"/>
    </row>
    <row r="14578" spans="10:10">
      <c r="J14578" s="573"/>
    </row>
    <row r="14579" spans="10:10">
      <c r="J14579" s="573"/>
    </row>
    <row r="14580" spans="10:10">
      <c r="J14580" s="573"/>
    </row>
    <row r="14581" spans="10:10">
      <c r="J14581" s="573"/>
    </row>
    <row r="14582" spans="10:10">
      <c r="J14582" s="573"/>
    </row>
    <row r="14583" spans="10:10">
      <c r="J14583" s="573"/>
    </row>
    <row r="14584" spans="10:10">
      <c r="J14584" s="573"/>
    </row>
    <row r="14585" spans="10:10">
      <c r="J14585" s="573"/>
    </row>
    <row r="14586" spans="10:10">
      <c r="J14586" s="573"/>
    </row>
    <row r="14587" spans="10:10">
      <c r="J14587" s="573"/>
    </row>
    <row r="14588" spans="10:10">
      <c r="J14588" s="573"/>
    </row>
    <row r="14589" spans="10:10">
      <c r="J14589" s="573"/>
    </row>
    <row r="14590" spans="10:10">
      <c r="J14590" s="573"/>
    </row>
    <row r="14591" spans="10:10">
      <c r="J14591" s="573"/>
    </row>
    <row r="14592" spans="10:10">
      <c r="J14592" s="573"/>
    </row>
    <row r="14593" spans="10:10">
      <c r="J14593" s="573"/>
    </row>
    <row r="14594" spans="10:10">
      <c r="J14594" s="573"/>
    </row>
    <row r="14595" spans="10:10">
      <c r="J14595" s="573"/>
    </row>
    <row r="14596" spans="10:10">
      <c r="J14596" s="573"/>
    </row>
    <row r="14597" spans="10:10">
      <c r="J14597" s="573"/>
    </row>
    <row r="14598" spans="10:10">
      <c r="J14598" s="573"/>
    </row>
    <row r="14599" spans="10:10">
      <c r="J14599" s="573"/>
    </row>
    <row r="14600" spans="10:10">
      <c r="J14600" s="573"/>
    </row>
    <row r="14601" spans="10:10">
      <c r="J14601" s="573"/>
    </row>
    <row r="14602" spans="10:10">
      <c r="J14602" s="573"/>
    </row>
    <row r="14603" spans="10:10">
      <c r="J14603" s="573"/>
    </row>
    <row r="14604" spans="10:10">
      <c r="J14604" s="573"/>
    </row>
    <row r="14605" spans="10:10">
      <c r="J14605" s="573"/>
    </row>
    <row r="14606" spans="10:10">
      <c r="J14606" s="573"/>
    </row>
    <row r="14607" spans="10:10">
      <c r="J14607" s="573"/>
    </row>
    <row r="14608" spans="10:10">
      <c r="J14608" s="573"/>
    </row>
    <row r="14609" spans="10:10">
      <c r="J14609" s="573"/>
    </row>
    <row r="14610" spans="10:10">
      <c r="J14610" s="573"/>
    </row>
    <row r="14611" spans="10:10">
      <c r="J14611" s="573"/>
    </row>
    <row r="14612" spans="10:10">
      <c r="J14612" s="573"/>
    </row>
    <row r="14613" spans="10:10">
      <c r="J14613" s="573"/>
    </row>
    <row r="14614" spans="10:10">
      <c r="J14614" s="573"/>
    </row>
    <row r="14615" spans="10:10">
      <c r="J14615" s="573"/>
    </row>
    <row r="14616" spans="10:10">
      <c r="J14616" s="573"/>
    </row>
    <row r="14617" spans="10:10">
      <c r="J14617" s="573"/>
    </row>
    <row r="14618" spans="10:10">
      <c r="J14618" s="573"/>
    </row>
    <row r="14619" spans="10:10">
      <c r="J14619" s="573"/>
    </row>
    <row r="14620" spans="10:10">
      <c r="J14620" s="573"/>
    </row>
    <row r="14621" spans="10:10">
      <c r="J14621" s="573"/>
    </row>
    <row r="14622" spans="10:10">
      <c r="J14622" s="573"/>
    </row>
    <row r="14623" spans="10:10">
      <c r="J14623" s="573"/>
    </row>
    <row r="14624" spans="10:10">
      <c r="J14624" s="573"/>
    </row>
    <row r="14625" spans="10:10">
      <c r="J14625" s="573"/>
    </row>
    <row r="14626" spans="10:10">
      <c r="J14626" s="573"/>
    </row>
    <row r="14627" spans="10:10">
      <c r="J14627" s="573"/>
    </row>
    <row r="14628" spans="10:10">
      <c r="J14628" s="573"/>
    </row>
    <row r="14629" spans="10:10">
      <c r="J14629" s="573"/>
    </row>
    <row r="14630" spans="10:10">
      <c r="J14630" s="573"/>
    </row>
    <row r="14631" spans="10:10">
      <c r="J14631" s="573"/>
    </row>
    <row r="14632" spans="10:10">
      <c r="J14632" s="573"/>
    </row>
    <row r="14633" spans="10:10">
      <c r="J14633" s="573"/>
    </row>
    <row r="14634" spans="10:10">
      <c r="J14634" s="573"/>
    </row>
    <row r="14635" spans="10:10">
      <c r="J14635" s="573"/>
    </row>
    <row r="14636" spans="10:10">
      <c r="J14636" s="573"/>
    </row>
    <row r="14637" spans="10:10">
      <c r="J14637" s="573"/>
    </row>
    <row r="14638" spans="10:10">
      <c r="J14638" s="573"/>
    </row>
    <row r="14639" spans="10:10">
      <c r="J14639" s="573"/>
    </row>
    <row r="14640" spans="10:10">
      <c r="J14640" s="573"/>
    </row>
    <row r="14641" spans="10:15">
      <c r="J14641" s="573"/>
    </row>
    <row r="14642" spans="10:15">
      <c r="J14642" s="573"/>
    </row>
    <row r="14643" spans="10:15">
      <c r="J14643" s="573"/>
    </row>
    <row r="14644" spans="10:15">
      <c r="J14644" s="573"/>
    </row>
    <row r="14645" spans="10:15">
      <c r="J14645" s="573"/>
    </row>
    <row r="14646" spans="10:15">
      <c r="J14646" s="573"/>
    </row>
    <row r="14647" spans="10:15">
      <c r="J14647" s="573"/>
    </row>
    <row r="14648" spans="10:15">
      <c r="J14648" s="573"/>
    </row>
    <row r="14649" spans="10:15">
      <c r="J14649" s="573"/>
    </row>
    <row r="14650" spans="10:15">
      <c r="J14650" s="573"/>
    </row>
    <row r="14651" spans="10:15">
      <c r="M14651" s="571">
        <v>40694</v>
      </c>
      <c r="O14651" s="153" t="s">
        <v>824</v>
      </c>
    </row>
    <row r="14652" spans="10:15">
      <c r="M14652" s="571">
        <v>40694</v>
      </c>
      <c r="O14652" s="153" t="s">
        <v>829</v>
      </c>
    </row>
    <row r="14653" spans="10:15">
      <c r="M14653" s="571">
        <v>40694</v>
      </c>
      <c r="O14653" s="153" t="s">
        <v>833</v>
      </c>
    </row>
    <row r="14654" spans="10:15">
      <c r="M14654" s="571">
        <v>40694</v>
      </c>
      <c r="O14654" s="153" t="s">
        <v>837</v>
      </c>
    </row>
    <row r="14655" spans="10:15">
      <c r="M14655" s="571">
        <v>40694</v>
      </c>
      <c r="O14655" s="153" t="s">
        <v>842</v>
      </c>
    </row>
    <row r="14656" spans="10:15">
      <c r="M14656" s="571">
        <v>40694</v>
      </c>
      <c r="O14656" s="153" t="s">
        <v>846</v>
      </c>
    </row>
    <row r="14657" spans="11:15">
      <c r="M14657" s="571">
        <v>40694</v>
      </c>
      <c r="O14657" s="153" t="s">
        <v>850</v>
      </c>
    </row>
    <row r="14658" spans="11:15">
      <c r="M14658" s="571">
        <v>40694</v>
      </c>
      <c r="O14658" s="153" t="s">
        <v>854</v>
      </c>
    </row>
    <row r="14659" spans="11:15">
      <c r="M14659" s="571">
        <v>40694</v>
      </c>
      <c r="O14659" s="153" t="s">
        <v>858</v>
      </c>
    </row>
    <row r="14660" spans="11:15">
      <c r="M14660" s="571">
        <v>40694</v>
      </c>
      <c r="O14660" s="153" t="s">
        <v>862</v>
      </c>
    </row>
    <row r="14661" spans="11:15">
      <c r="M14661" s="571">
        <v>40694</v>
      </c>
      <c r="O14661" s="153" t="s">
        <v>866</v>
      </c>
    </row>
    <row r="14662" spans="11:15">
      <c r="M14662" s="571">
        <v>40694</v>
      </c>
      <c r="O14662" s="153" t="s">
        <v>870</v>
      </c>
    </row>
    <row r="14663" spans="11:15">
      <c r="M14663" s="571">
        <v>40694</v>
      </c>
      <c r="O14663" s="153" t="s">
        <v>1997</v>
      </c>
    </row>
    <row r="14664" spans="11:15">
      <c r="M14664" s="571">
        <v>40694</v>
      </c>
      <c r="O14664" s="153" t="s">
        <v>1998</v>
      </c>
    </row>
    <row r="14665" spans="11:15">
      <c r="M14665" s="571">
        <v>40694</v>
      </c>
      <c r="O14665" s="153" t="s">
        <v>1999</v>
      </c>
    </row>
    <row r="14666" spans="11:15">
      <c r="M14666" s="571">
        <v>40694</v>
      </c>
      <c r="O14666" s="153" t="s">
        <v>885</v>
      </c>
    </row>
    <row r="14667" spans="11:15">
      <c r="K14667" s="153" t="s">
        <v>1580</v>
      </c>
      <c r="M14667" s="571">
        <v>40694</v>
      </c>
      <c r="O14667" s="153" t="s">
        <v>890</v>
      </c>
    </row>
    <row r="14668" spans="11:15">
      <c r="K14668" s="153" t="s">
        <v>1580</v>
      </c>
      <c r="M14668" s="571">
        <v>40694</v>
      </c>
      <c r="O14668" s="153" t="s">
        <v>2000</v>
      </c>
    </row>
    <row r="14669" spans="11:15">
      <c r="K14669" s="153" t="s">
        <v>1580</v>
      </c>
      <c r="M14669" s="571">
        <v>40694</v>
      </c>
      <c r="O14669" s="153" t="s">
        <v>2001</v>
      </c>
    </row>
    <row r="14670" spans="11:15">
      <c r="K14670" s="153" t="s">
        <v>1580</v>
      </c>
      <c r="M14670" s="571">
        <v>40694</v>
      </c>
      <c r="O14670" s="153" t="s">
        <v>902</v>
      </c>
    </row>
    <row r="14671" spans="11:15">
      <c r="K14671" s="153" t="s">
        <v>1580</v>
      </c>
      <c r="M14671" s="571">
        <v>40694</v>
      </c>
      <c r="O14671" s="153" t="s">
        <v>2002</v>
      </c>
    </row>
    <row r="14672" spans="11:15">
      <c r="K14672" s="153" t="s">
        <v>1580</v>
      </c>
      <c r="M14672" s="571">
        <v>40694</v>
      </c>
      <c r="O14672" s="153" t="s">
        <v>2003</v>
      </c>
    </row>
    <row r="14673" spans="11:15">
      <c r="K14673" s="153" t="s">
        <v>1674</v>
      </c>
      <c r="M14673" s="571">
        <v>40694</v>
      </c>
      <c r="O14673" s="153" t="s">
        <v>2004</v>
      </c>
    </row>
    <row r="14674" spans="11:15">
      <c r="K14674" s="153" t="s">
        <v>1674</v>
      </c>
      <c r="M14674" s="571">
        <v>40694</v>
      </c>
      <c r="O14674" s="153" t="s">
        <v>919</v>
      </c>
    </row>
    <row r="14675" spans="11:15">
      <c r="K14675" s="153" t="s">
        <v>1674</v>
      </c>
      <c r="M14675" s="571">
        <v>40694</v>
      </c>
      <c r="O14675" s="153" t="s">
        <v>923</v>
      </c>
    </row>
    <row r="14676" spans="11:15">
      <c r="K14676" s="153" t="s">
        <v>1674</v>
      </c>
      <c r="M14676" s="571">
        <v>40694</v>
      </c>
      <c r="O14676" s="153" t="s">
        <v>2005</v>
      </c>
    </row>
    <row r="14677" spans="11:15">
      <c r="K14677" s="153" t="s">
        <v>1580</v>
      </c>
      <c r="M14677" s="571">
        <v>40694</v>
      </c>
      <c r="O14677" s="153" t="s">
        <v>934</v>
      </c>
    </row>
    <row r="14678" spans="11:15">
      <c r="K14678" s="153" t="s">
        <v>1580</v>
      </c>
      <c r="M14678" s="571">
        <v>40694</v>
      </c>
      <c r="O14678" s="153" t="s">
        <v>2006</v>
      </c>
    </row>
    <row r="14679" spans="11:15">
      <c r="K14679" s="153" t="s">
        <v>1580</v>
      </c>
      <c r="M14679" s="571">
        <v>40694</v>
      </c>
      <c r="O14679" s="153" t="s">
        <v>2007</v>
      </c>
    </row>
    <row r="14680" spans="11:15">
      <c r="K14680" s="153" t="s">
        <v>1580</v>
      </c>
      <c r="M14680" s="571">
        <v>40694</v>
      </c>
      <c r="O14680" s="153" t="s">
        <v>947</v>
      </c>
    </row>
    <row r="14681" spans="11:15">
      <c r="K14681" s="153" t="s">
        <v>1580</v>
      </c>
      <c r="M14681" s="571">
        <v>40694</v>
      </c>
      <c r="O14681" s="153" t="s">
        <v>2008</v>
      </c>
    </row>
    <row r="14682" spans="11:15">
      <c r="K14682" s="153" t="s">
        <v>1580</v>
      </c>
      <c r="M14682" s="571">
        <v>40694</v>
      </c>
      <c r="O14682" s="153" t="s">
        <v>2009</v>
      </c>
    </row>
    <row r="14683" spans="11:15">
      <c r="K14683" s="153" t="s">
        <v>1674</v>
      </c>
      <c r="M14683" s="571">
        <v>40694</v>
      </c>
      <c r="O14683" s="153" t="s">
        <v>960</v>
      </c>
    </row>
    <row r="14684" spans="11:15">
      <c r="K14684" s="153" t="s">
        <v>1674</v>
      </c>
      <c r="M14684" s="571">
        <v>40694</v>
      </c>
      <c r="O14684" s="153" t="s">
        <v>2010</v>
      </c>
    </row>
    <row r="14685" spans="11:15">
      <c r="K14685" s="153" t="s">
        <v>1674</v>
      </c>
      <c r="M14685" s="571">
        <v>40694</v>
      </c>
      <c r="O14685" s="153" t="s">
        <v>2011</v>
      </c>
    </row>
    <row r="14686" spans="11:15">
      <c r="K14686" s="153" t="s">
        <v>1580</v>
      </c>
      <c r="M14686" s="571">
        <v>40694</v>
      </c>
      <c r="O14686" s="153" t="s">
        <v>973</v>
      </c>
    </row>
    <row r="14687" spans="11:15">
      <c r="K14687" s="153" t="s">
        <v>1674</v>
      </c>
      <c r="M14687" s="571">
        <v>40694</v>
      </c>
      <c r="O14687" s="153" t="s">
        <v>2012</v>
      </c>
    </row>
    <row r="14688" spans="11:15">
      <c r="K14688" s="153" t="s">
        <v>1674</v>
      </c>
      <c r="M14688" s="571">
        <v>40694</v>
      </c>
      <c r="O14688" s="153" t="s">
        <v>2013</v>
      </c>
    </row>
    <row r="14689" spans="11:15">
      <c r="K14689" s="153" t="s">
        <v>1674</v>
      </c>
      <c r="M14689" s="571">
        <v>40694</v>
      </c>
      <c r="O14689" s="153" t="s">
        <v>2014</v>
      </c>
    </row>
    <row r="14690" spans="11:15">
      <c r="K14690" s="153" t="s">
        <v>1578</v>
      </c>
      <c r="M14690" s="571">
        <v>40694</v>
      </c>
      <c r="O14690" s="153" t="s">
        <v>2015</v>
      </c>
    </row>
    <row r="14691" spans="11:15">
      <c r="K14691" s="153" t="s">
        <v>1674</v>
      </c>
      <c r="M14691" s="571">
        <v>40694</v>
      </c>
      <c r="O14691" s="153" t="s">
        <v>2016</v>
      </c>
    </row>
    <row r="14692" spans="11:15">
      <c r="K14692" s="153" t="s">
        <v>1674</v>
      </c>
      <c r="M14692" s="571">
        <v>40694</v>
      </c>
      <c r="O14692" s="153" t="s">
        <v>2017</v>
      </c>
    </row>
    <row r="14693" spans="11:15">
      <c r="K14693" s="153" t="s">
        <v>1578</v>
      </c>
      <c r="M14693" s="571">
        <v>40694</v>
      </c>
      <c r="O14693" s="153" t="s">
        <v>2018</v>
      </c>
    </row>
    <row r="14694" spans="11:15">
      <c r="K14694" s="153" t="s">
        <v>1674</v>
      </c>
      <c r="M14694" s="571">
        <v>40694</v>
      </c>
      <c r="O14694" s="153" t="s">
        <v>2019</v>
      </c>
    </row>
    <row r="14695" spans="11:15">
      <c r="K14695" s="153" t="s">
        <v>1674</v>
      </c>
      <c r="M14695" s="571">
        <v>40694</v>
      </c>
      <c r="O14695" s="153" t="s">
        <v>2020</v>
      </c>
    </row>
    <row r="14696" spans="11:15">
      <c r="K14696" s="153" t="s">
        <v>1674</v>
      </c>
      <c r="M14696" s="571">
        <v>40694</v>
      </c>
      <c r="O14696" s="153" t="s">
        <v>2021</v>
      </c>
    </row>
    <row r="14697" spans="11:15">
      <c r="K14697" s="153" t="s">
        <v>1674</v>
      </c>
      <c r="M14697" s="571">
        <v>40694</v>
      </c>
      <c r="O14697" s="153" t="s">
        <v>1023</v>
      </c>
    </row>
    <row r="14698" spans="11:15">
      <c r="K14698" s="153" t="s">
        <v>1674</v>
      </c>
      <c r="M14698" s="571">
        <v>40694</v>
      </c>
      <c r="O14698" s="153" t="s">
        <v>1027</v>
      </c>
    </row>
    <row r="14699" spans="11:15">
      <c r="K14699" s="153" t="s">
        <v>1580</v>
      </c>
      <c r="M14699" s="571">
        <v>40694</v>
      </c>
      <c r="O14699" s="153" t="s">
        <v>2022</v>
      </c>
    </row>
    <row r="14700" spans="11:15">
      <c r="K14700" s="153" t="s">
        <v>1580</v>
      </c>
      <c r="M14700" s="571">
        <v>40694</v>
      </c>
      <c r="O14700" s="153" t="s">
        <v>2023</v>
      </c>
    </row>
    <row r="14701" spans="11:15">
      <c r="K14701" s="153" t="s">
        <v>1580</v>
      </c>
      <c r="M14701" s="571">
        <v>40694</v>
      </c>
      <c r="O14701" s="153" t="s">
        <v>2024</v>
      </c>
    </row>
    <row r="14702" spans="11:15">
      <c r="K14702" s="153" t="s">
        <v>1577</v>
      </c>
      <c r="M14702" s="571">
        <v>40694</v>
      </c>
      <c r="O14702" s="153" t="s">
        <v>2025</v>
      </c>
    </row>
    <row r="14703" spans="11:15">
      <c r="K14703" s="153" t="s">
        <v>1577</v>
      </c>
      <c r="M14703" s="571">
        <v>40694</v>
      </c>
      <c r="O14703" s="153" t="s">
        <v>2026</v>
      </c>
    </row>
    <row r="14704" spans="11:15">
      <c r="K14704" s="153" t="s">
        <v>1577</v>
      </c>
      <c r="M14704" s="571">
        <v>40694</v>
      </c>
      <c r="O14704" s="153" t="s">
        <v>2027</v>
      </c>
    </row>
    <row r="14705" spans="11:15">
      <c r="K14705" s="153" t="s">
        <v>1578</v>
      </c>
      <c r="M14705" s="571">
        <v>40694</v>
      </c>
      <c r="O14705" s="153" t="s">
        <v>2028</v>
      </c>
    </row>
    <row r="14706" spans="11:15">
      <c r="K14706" s="153" t="s">
        <v>1578</v>
      </c>
      <c r="M14706" s="571">
        <v>40694</v>
      </c>
      <c r="O14706" s="153" t="s">
        <v>2029</v>
      </c>
    </row>
    <row r="14707" spans="11:15">
      <c r="K14707" s="153" t="s">
        <v>1578</v>
      </c>
      <c r="M14707" s="571">
        <v>40694</v>
      </c>
      <c r="O14707" s="153" t="s">
        <v>2030</v>
      </c>
    </row>
    <row r="14708" spans="11:15">
      <c r="K14708" s="153" t="s">
        <v>1674</v>
      </c>
      <c r="M14708" s="571">
        <v>40694</v>
      </c>
      <c r="O14708" s="153" t="s">
        <v>1056</v>
      </c>
    </row>
    <row r="14709" spans="11:15">
      <c r="K14709" s="153" t="s">
        <v>1674</v>
      </c>
      <c r="M14709" s="571">
        <v>40694</v>
      </c>
      <c r="O14709" s="153" t="s">
        <v>1060</v>
      </c>
    </row>
    <row r="14710" spans="11:15">
      <c r="K14710" s="153" t="s">
        <v>1674</v>
      </c>
      <c r="M14710" s="571">
        <v>40694</v>
      </c>
      <c r="O14710" s="153" t="s">
        <v>1064</v>
      </c>
    </row>
    <row r="14711" spans="11:15">
      <c r="K14711" s="153" t="s">
        <v>1674</v>
      </c>
      <c r="M14711" s="571">
        <v>40694</v>
      </c>
      <c r="O14711" s="153" t="s">
        <v>1067</v>
      </c>
    </row>
    <row r="14712" spans="11:15">
      <c r="K14712" s="153" t="s">
        <v>1674</v>
      </c>
      <c r="M14712" s="571">
        <v>40694</v>
      </c>
      <c r="O14712" s="153" t="s">
        <v>1071</v>
      </c>
    </row>
    <row r="14713" spans="11:15">
      <c r="K14713" s="153" t="s">
        <v>1674</v>
      </c>
      <c r="M14713" s="571">
        <v>40694</v>
      </c>
      <c r="O14713" s="153" t="s">
        <v>1075</v>
      </c>
    </row>
    <row r="14714" spans="11:15">
      <c r="K14714" s="153" t="s">
        <v>1674</v>
      </c>
      <c r="M14714" s="571">
        <v>40694</v>
      </c>
      <c r="O14714" s="153" t="s">
        <v>1078</v>
      </c>
    </row>
    <row r="14715" spans="11:15">
      <c r="K14715" s="153" t="s">
        <v>1674</v>
      </c>
      <c r="M14715" s="571">
        <v>40694</v>
      </c>
      <c r="O14715" s="153" t="s">
        <v>1082</v>
      </c>
    </row>
    <row r="14716" spans="11:15">
      <c r="K14716" s="153" t="s">
        <v>1674</v>
      </c>
      <c r="M14716" s="571">
        <v>40694</v>
      </c>
      <c r="O14716" s="153" t="s">
        <v>1086</v>
      </c>
    </row>
    <row r="14717" spans="11:15">
      <c r="K14717" s="153" t="s">
        <v>1580</v>
      </c>
      <c r="M14717" s="571">
        <v>40694</v>
      </c>
      <c r="O14717" s="153" t="s">
        <v>2031</v>
      </c>
    </row>
    <row r="14718" spans="11:15">
      <c r="K14718" s="153" t="s">
        <v>1674</v>
      </c>
      <c r="M14718" s="571">
        <v>40694</v>
      </c>
      <c r="O14718" s="153" t="s">
        <v>2032</v>
      </c>
    </row>
    <row r="14719" spans="11:15">
      <c r="K14719" s="153" t="s">
        <v>1674</v>
      </c>
      <c r="M14719" s="571">
        <v>40694</v>
      </c>
      <c r="O14719" s="153" t="s">
        <v>2033</v>
      </c>
    </row>
    <row r="14720" spans="11:15">
      <c r="K14720" s="153" t="s">
        <v>1674</v>
      </c>
      <c r="M14720" s="571">
        <v>40694</v>
      </c>
      <c r="O14720" s="153" t="s">
        <v>2034</v>
      </c>
    </row>
    <row r="14721" spans="11:15">
      <c r="K14721" s="153" t="s">
        <v>1776</v>
      </c>
      <c r="M14721" s="571">
        <v>40694</v>
      </c>
      <c r="O14721" s="153" t="s">
        <v>2035</v>
      </c>
    </row>
    <row r="14722" spans="11:15">
      <c r="K14722" s="153" t="s">
        <v>1674</v>
      </c>
      <c r="M14722" s="571">
        <v>40694</v>
      </c>
      <c r="O14722" s="153" t="s">
        <v>2036</v>
      </c>
    </row>
    <row r="14723" spans="11:15">
      <c r="K14723" s="153" t="s">
        <v>1674</v>
      </c>
      <c r="M14723" s="571">
        <v>40694</v>
      </c>
      <c r="O14723" s="153" t="s">
        <v>2037</v>
      </c>
    </row>
    <row r="14724" spans="11:15">
      <c r="K14724" s="153" t="s">
        <v>1674</v>
      </c>
      <c r="M14724" s="571">
        <v>40694</v>
      </c>
      <c r="O14724" s="153" t="s">
        <v>2038</v>
      </c>
    </row>
    <row r="14725" spans="11:15">
      <c r="K14725" s="153" t="s">
        <v>1674</v>
      </c>
      <c r="M14725" s="571">
        <v>40694</v>
      </c>
      <c r="O14725" s="153" t="s">
        <v>2039</v>
      </c>
    </row>
    <row r="14726" spans="11:15">
      <c r="K14726" s="153" t="s">
        <v>1674</v>
      </c>
      <c r="M14726" s="571">
        <v>40694</v>
      </c>
      <c r="O14726" s="153" t="s">
        <v>2040</v>
      </c>
    </row>
    <row r="14727" spans="11:15">
      <c r="K14727" s="153" t="s">
        <v>1674</v>
      </c>
      <c r="M14727" s="571">
        <v>40694</v>
      </c>
      <c r="O14727" s="153" t="s">
        <v>2041</v>
      </c>
    </row>
    <row r="14728" spans="11:15">
      <c r="K14728" s="153" t="s">
        <v>1674</v>
      </c>
      <c r="M14728" s="571">
        <v>40694</v>
      </c>
      <c r="O14728" s="153" t="s">
        <v>2042</v>
      </c>
    </row>
    <row r="14729" spans="11:15">
      <c r="K14729" s="153" t="s">
        <v>1674</v>
      </c>
      <c r="M14729" s="571">
        <v>40694</v>
      </c>
      <c r="O14729" s="153" t="s">
        <v>2043</v>
      </c>
    </row>
    <row r="14730" spans="11:15">
      <c r="K14730" s="153" t="s">
        <v>1674</v>
      </c>
      <c r="M14730" s="571">
        <v>40694</v>
      </c>
      <c r="O14730" s="153" t="s">
        <v>2044</v>
      </c>
    </row>
    <row r="14731" spans="11:15">
      <c r="K14731" s="153" t="s">
        <v>1674</v>
      </c>
      <c r="M14731" s="571">
        <v>40694</v>
      </c>
      <c r="O14731" s="153" t="s">
        <v>2045</v>
      </c>
    </row>
    <row r="14732" spans="11:15">
      <c r="K14732" s="153" t="s">
        <v>1674</v>
      </c>
      <c r="M14732" s="571">
        <v>40694</v>
      </c>
      <c r="O14732" s="153" t="s">
        <v>2046</v>
      </c>
    </row>
    <row r="14733" spans="11:15">
      <c r="K14733" s="153" t="s">
        <v>1674</v>
      </c>
      <c r="M14733" s="571">
        <v>40694</v>
      </c>
      <c r="O14733" s="153" t="s">
        <v>2047</v>
      </c>
    </row>
    <row r="14734" spans="11:15">
      <c r="K14734" s="153" t="s">
        <v>1674</v>
      </c>
      <c r="M14734" s="571">
        <v>40694</v>
      </c>
      <c r="O14734" s="153" t="s">
        <v>2048</v>
      </c>
    </row>
    <row r="14735" spans="11:15">
      <c r="K14735" s="153" t="s">
        <v>1674</v>
      </c>
      <c r="M14735" s="571">
        <v>40694</v>
      </c>
      <c r="O14735" s="153" t="s">
        <v>2049</v>
      </c>
    </row>
    <row r="14736" spans="11:15">
      <c r="K14736" s="153" t="s">
        <v>1674</v>
      </c>
      <c r="M14736" s="571">
        <v>40694</v>
      </c>
      <c r="O14736" s="153" t="s">
        <v>2050</v>
      </c>
    </row>
    <row r="14737" spans="11:15">
      <c r="K14737" s="153" t="s">
        <v>1674</v>
      </c>
      <c r="M14737" s="571">
        <v>40694</v>
      </c>
      <c r="O14737" s="153" t="s">
        <v>2051</v>
      </c>
    </row>
    <row r="14738" spans="11:15">
      <c r="K14738" s="153" t="s">
        <v>1674</v>
      </c>
      <c r="M14738" s="571">
        <v>40694</v>
      </c>
      <c r="O14738" s="153" t="s">
        <v>2052</v>
      </c>
    </row>
    <row r="14739" spans="11:15">
      <c r="K14739" s="153" t="s">
        <v>1674</v>
      </c>
      <c r="M14739" s="571">
        <v>40694</v>
      </c>
      <c r="O14739" s="153" t="s">
        <v>2053</v>
      </c>
    </row>
    <row r="14740" spans="11:15">
      <c r="K14740" s="153" t="s">
        <v>1674</v>
      </c>
      <c r="M14740" s="571">
        <v>40694</v>
      </c>
      <c r="O14740" s="153" t="s">
        <v>2054</v>
      </c>
    </row>
    <row r="14741" spans="11:15">
      <c r="K14741" s="153" t="s">
        <v>1674</v>
      </c>
      <c r="M14741" s="571">
        <v>40694</v>
      </c>
      <c r="O14741" s="153" t="s">
        <v>2055</v>
      </c>
    </row>
    <row r="14742" spans="11:15">
      <c r="K14742" s="153" t="s">
        <v>1674</v>
      </c>
      <c r="M14742" s="571">
        <v>40694</v>
      </c>
      <c r="O14742" s="153" t="s">
        <v>2056</v>
      </c>
    </row>
    <row r="14743" spans="11:15">
      <c r="K14743" s="153" t="s">
        <v>1674</v>
      </c>
      <c r="M14743" s="571">
        <v>40694</v>
      </c>
      <c r="O14743" s="153" t="s">
        <v>2057</v>
      </c>
    </row>
    <row r="14744" spans="11:15">
      <c r="K14744" s="153" t="s">
        <v>1674</v>
      </c>
      <c r="M14744" s="571">
        <v>40694</v>
      </c>
      <c r="O14744" s="153" t="s">
        <v>2058</v>
      </c>
    </row>
    <row r="14745" spans="11:15">
      <c r="K14745" s="153" t="s">
        <v>1674</v>
      </c>
      <c r="M14745" s="571">
        <v>40694</v>
      </c>
      <c r="O14745" s="153" t="s">
        <v>2059</v>
      </c>
    </row>
    <row r="14746" spans="11:15">
      <c r="K14746" s="153" t="s">
        <v>1776</v>
      </c>
      <c r="M14746" s="571">
        <v>40694</v>
      </c>
      <c r="O14746" s="153" t="s">
        <v>2060</v>
      </c>
    </row>
    <row r="14747" spans="11:15">
      <c r="K14747" s="153" t="s">
        <v>1674</v>
      </c>
      <c r="M14747" s="571">
        <v>40694</v>
      </c>
      <c r="O14747" s="153" t="s">
        <v>1851</v>
      </c>
    </row>
    <row r="14748" spans="11:15">
      <c r="K14748" s="153" t="s">
        <v>1674</v>
      </c>
      <c r="M14748" s="571">
        <v>40694</v>
      </c>
      <c r="O14748" s="153" t="s">
        <v>1852</v>
      </c>
    </row>
    <row r="14749" spans="11:15">
      <c r="K14749" s="153" t="s">
        <v>1674</v>
      </c>
      <c r="M14749" s="571">
        <v>40694</v>
      </c>
      <c r="O14749" s="153" t="s">
        <v>381</v>
      </c>
    </row>
    <row r="14750" spans="11:15">
      <c r="K14750" s="153" t="s">
        <v>1674</v>
      </c>
      <c r="M14750" s="571">
        <v>40694</v>
      </c>
      <c r="O14750" s="153" t="s">
        <v>1854</v>
      </c>
    </row>
    <row r="14751" spans="11:15">
      <c r="K14751" s="153" t="s">
        <v>1674</v>
      </c>
      <c r="M14751" s="571">
        <v>40694</v>
      </c>
      <c r="O14751" s="153" t="s">
        <v>1855</v>
      </c>
    </row>
    <row r="14752" spans="11:15">
      <c r="K14752" s="153" t="s">
        <v>1674</v>
      </c>
      <c r="M14752" s="571">
        <v>40694</v>
      </c>
      <c r="O14752" s="153" t="s">
        <v>1856</v>
      </c>
    </row>
    <row r="14753" spans="11:15">
      <c r="K14753" s="153" t="s">
        <v>1674</v>
      </c>
      <c r="M14753" s="571">
        <v>40694</v>
      </c>
      <c r="O14753" s="153" t="s">
        <v>1857</v>
      </c>
    </row>
    <row r="14754" spans="11:15">
      <c r="K14754" s="153" t="s">
        <v>1674</v>
      </c>
      <c r="M14754" s="571">
        <v>40694</v>
      </c>
      <c r="O14754" s="153" t="s">
        <v>1858</v>
      </c>
    </row>
    <row r="14755" spans="11:15">
      <c r="K14755" s="153" t="s">
        <v>1674</v>
      </c>
      <c r="M14755" s="571">
        <v>40694</v>
      </c>
      <c r="O14755" s="153" t="s">
        <v>2061</v>
      </c>
    </row>
    <row r="14756" spans="11:15">
      <c r="K14756" s="153" t="s">
        <v>1674</v>
      </c>
      <c r="M14756" s="571">
        <v>40694</v>
      </c>
      <c r="O14756" s="153" t="s">
        <v>2062</v>
      </c>
    </row>
    <row r="14757" spans="11:15">
      <c r="K14757" s="153" t="s">
        <v>1674</v>
      </c>
      <c r="M14757" s="571">
        <v>40694</v>
      </c>
      <c r="O14757" s="153" t="s">
        <v>1859</v>
      </c>
    </row>
    <row r="14758" spans="11:15">
      <c r="K14758" s="153" t="s">
        <v>1674</v>
      </c>
      <c r="M14758" s="571">
        <v>40694</v>
      </c>
      <c r="O14758" s="153" t="s">
        <v>1860</v>
      </c>
    </row>
    <row r="14759" spans="11:15">
      <c r="K14759" s="153" t="s">
        <v>1674</v>
      </c>
      <c r="M14759" s="571">
        <v>40694</v>
      </c>
      <c r="O14759" s="153" t="s">
        <v>2063</v>
      </c>
    </row>
    <row r="14760" spans="11:15">
      <c r="K14760" s="153" t="s">
        <v>1674</v>
      </c>
      <c r="M14760" s="571">
        <v>40694</v>
      </c>
      <c r="O14760" s="153" t="s">
        <v>2064</v>
      </c>
    </row>
    <row r="14761" spans="11:15">
      <c r="K14761" s="153" t="s">
        <v>1674</v>
      </c>
      <c r="M14761" s="571">
        <v>40694</v>
      </c>
      <c r="O14761" s="153" t="s">
        <v>1861</v>
      </c>
    </row>
    <row r="14762" spans="11:15">
      <c r="K14762" s="153" t="s">
        <v>1674</v>
      </c>
      <c r="M14762" s="571">
        <v>40694</v>
      </c>
      <c r="O14762" s="153" t="s">
        <v>1862</v>
      </c>
    </row>
    <row r="14763" spans="11:15">
      <c r="K14763" s="153" t="s">
        <v>1674</v>
      </c>
      <c r="M14763" s="571">
        <v>40694</v>
      </c>
      <c r="O14763" s="153" t="s">
        <v>1863</v>
      </c>
    </row>
    <row r="14764" spans="11:15">
      <c r="K14764" s="153" t="s">
        <v>1674</v>
      </c>
      <c r="M14764" s="571">
        <v>40694</v>
      </c>
      <c r="O14764" s="153" t="s">
        <v>1864</v>
      </c>
    </row>
    <row r="14765" spans="11:15">
      <c r="K14765" s="153" t="s">
        <v>1674</v>
      </c>
      <c r="M14765" s="571">
        <v>40694</v>
      </c>
      <c r="O14765" s="153" t="s">
        <v>1865</v>
      </c>
    </row>
    <row r="14766" spans="11:15">
      <c r="K14766" s="153" t="s">
        <v>1674</v>
      </c>
      <c r="M14766" s="571">
        <v>40694</v>
      </c>
      <c r="O14766" s="153" t="s">
        <v>1866</v>
      </c>
    </row>
    <row r="14767" spans="11:15">
      <c r="K14767" s="153" t="s">
        <v>1674</v>
      </c>
      <c r="M14767" s="571">
        <v>40694</v>
      </c>
      <c r="O14767" s="153" t="s">
        <v>1231</v>
      </c>
    </row>
    <row r="14768" spans="11:15">
      <c r="K14768" s="153" t="s">
        <v>1674</v>
      </c>
      <c r="M14768" s="571">
        <v>40694</v>
      </c>
      <c r="O14768" s="153" t="s">
        <v>1867</v>
      </c>
    </row>
    <row r="14769" spans="11:15">
      <c r="K14769" s="153" t="s">
        <v>1674</v>
      </c>
      <c r="M14769" s="571">
        <v>40694</v>
      </c>
      <c r="O14769" s="153" t="s">
        <v>1868</v>
      </c>
    </row>
    <row r="14770" spans="11:15">
      <c r="K14770" s="153" t="s">
        <v>1674</v>
      </c>
      <c r="M14770" s="571">
        <v>40694</v>
      </c>
      <c r="O14770" s="153" t="s">
        <v>1869</v>
      </c>
    </row>
    <row r="14771" spans="11:15">
      <c r="K14771" s="153" t="s">
        <v>1674</v>
      </c>
      <c r="M14771" s="571">
        <v>40694</v>
      </c>
      <c r="O14771" s="153" t="s">
        <v>1870</v>
      </c>
    </row>
    <row r="14772" spans="11:15">
      <c r="K14772" s="153" t="s">
        <v>1674</v>
      </c>
      <c r="M14772" s="571">
        <v>40694</v>
      </c>
      <c r="O14772" s="153" t="s">
        <v>1871</v>
      </c>
    </row>
    <row r="14773" spans="11:15">
      <c r="K14773" s="153" t="s">
        <v>1674</v>
      </c>
      <c r="M14773" s="571">
        <v>40694</v>
      </c>
      <c r="O14773" s="153" t="s">
        <v>2065</v>
      </c>
    </row>
    <row r="14774" spans="11:15">
      <c r="K14774" s="153" t="s">
        <v>1674</v>
      </c>
      <c r="M14774" s="571">
        <v>40694</v>
      </c>
      <c r="O14774" s="153" t="s">
        <v>2066</v>
      </c>
    </row>
    <row r="14775" spans="11:15">
      <c r="K14775" s="153" t="s">
        <v>1674</v>
      </c>
      <c r="M14775" s="571">
        <v>40694</v>
      </c>
      <c r="O14775" s="153" t="s">
        <v>2067</v>
      </c>
    </row>
    <row r="14776" spans="11:15">
      <c r="K14776" s="153" t="s">
        <v>1674</v>
      </c>
      <c r="M14776" s="571">
        <v>40694</v>
      </c>
      <c r="O14776" s="153" t="s">
        <v>1872</v>
      </c>
    </row>
    <row r="14777" spans="11:15">
      <c r="K14777" s="153" t="s">
        <v>1674</v>
      </c>
      <c r="M14777" s="571">
        <v>40694</v>
      </c>
      <c r="O14777" s="153" t="s">
        <v>2068</v>
      </c>
    </row>
    <row r="14778" spans="11:15">
      <c r="K14778" s="153" t="s">
        <v>1674</v>
      </c>
      <c r="M14778" s="571">
        <v>40694</v>
      </c>
      <c r="O14778" s="153" t="s">
        <v>2069</v>
      </c>
    </row>
    <row r="14779" spans="11:15">
      <c r="K14779" s="153" t="s">
        <v>1674</v>
      </c>
      <c r="M14779" s="571">
        <v>40694</v>
      </c>
      <c r="O14779" s="153" t="s">
        <v>1873</v>
      </c>
    </row>
    <row r="14780" spans="11:15">
      <c r="K14780" s="153" t="s">
        <v>1674</v>
      </c>
      <c r="M14780" s="571">
        <v>40694</v>
      </c>
      <c r="O14780" s="153" t="s">
        <v>1874</v>
      </c>
    </row>
    <row r="14781" spans="11:15">
      <c r="K14781" s="153" t="s">
        <v>1674</v>
      </c>
      <c r="M14781" s="571">
        <v>40694</v>
      </c>
      <c r="O14781" s="153" t="s">
        <v>1875</v>
      </c>
    </row>
    <row r="14782" spans="11:15">
      <c r="K14782" s="153" t="s">
        <v>1674</v>
      </c>
      <c r="M14782" s="571">
        <v>40694</v>
      </c>
      <c r="O14782" s="153" t="s">
        <v>1876</v>
      </c>
    </row>
    <row r="14783" spans="11:15">
      <c r="K14783" s="153" t="s">
        <v>1674</v>
      </c>
      <c r="M14783" s="571">
        <v>40694</v>
      </c>
      <c r="O14783" s="153" t="s">
        <v>1877</v>
      </c>
    </row>
    <row r="14784" spans="11:15">
      <c r="K14784" s="153" t="s">
        <v>1674</v>
      </c>
      <c r="M14784" s="571">
        <v>40694</v>
      </c>
      <c r="O14784" s="153" t="s">
        <v>1878</v>
      </c>
    </row>
    <row r="14785" spans="11:15">
      <c r="K14785" s="153" t="s">
        <v>1580</v>
      </c>
      <c r="M14785" s="571">
        <v>40694</v>
      </c>
      <c r="O14785" s="153" t="s">
        <v>1285</v>
      </c>
    </row>
    <row r="14786" spans="11:15">
      <c r="K14786" s="153" t="s">
        <v>1674</v>
      </c>
      <c r="M14786" s="571">
        <v>40694</v>
      </c>
      <c r="O14786" s="153" t="s">
        <v>1879</v>
      </c>
    </row>
    <row r="14787" spans="11:15">
      <c r="K14787" s="153" t="s">
        <v>1674</v>
      </c>
      <c r="M14787" s="571">
        <v>40694</v>
      </c>
      <c r="O14787" s="153" t="s">
        <v>1880</v>
      </c>
    </row>
    <row r="14788" spans="11:15">
      <c r="K14788" s="153" t="s">
        <v>1674</v>
      </c>
      <c r="M14788" s="571">
        <v>40694</v>
      </c>
      <c r="O14788" s="153" t="s">
        <v>1881</v>
      </c>
    </row>
    <row r="14789" spans="11:15">
      <c r="K14789" s="153" t="s">
        <v>1580</v>
      </c>
      <c r="M14789" s="571">
        <v>40694</v>
      </c>
      <c r="O14789" s="153" t="s">
        <v>1882</v>
      </c>
    </row>
    <row r="14790" spans="11:15">
      <c r="K14790" s="153" t="s">
        <v>1674</v>
      </c>
      <c r="M14790" s="571">
        <v>40694</v>
      </c>
      <c r="O14790" s="153" t="s">
        <v>1883</v>
      </c>
    </row>
    <row r="14791" spans="11:15">
      <c r="K14791" s="153" t="s">
        <v>1674</v>
      </c>
      <c r="M14791" s="571">
        <v>40694</v>
      </c>
      <c r="O14791" s="153" t="s">
        <v>2070</v>
      </c>
    </row>
    <row r="14792" spans="11:15">
      <c r="K14792" s="153" t="s">
        <v>1674</v>
      </c>
      <c r="M14792" s="571">
        <v>40694</v>
      </c>
      <c r="O14792" s="153" t="s">
        <v>2071</v>
      </c>
    </row>
    <row r="14793" spans="11:15">
      <c r="K14793" s="153" t="s">
        <v>1674</v>
      </c>
      <c r="M14793" s="571">
        <v>40694</v>
      </c>
      <c r="O14793" s="153" t="s">
        <v>1884</v>
      </c>
    </row>
    <row r="14794" spans="11:15">
      <c r="K14794" s="153" t="s">
        <v>1776</v>
      </c>
      <c r="M14794" s="571">
        <v>40694</v>
      </c>
      <c r="O14794" s="153" t="s">
        <v>1885</v>
      </c>
    </row>
    <row r="14795" spans="11:15">
      <c r="K14795" s="153" t="s">
        <v>1674</v>
      </c>
      <c r="M14795" s="571">
        <v>40694</v>
      </c>
      <c r="O14795" s="153" t="s">
        <v>2072</v>
      </c>
    </row>
    <row r="14796" spans="11:15">
      <c r="K14796" s="153" t="s">
        <v>1674</v>
      </c>
      <c r="M14796" s="571">
        <v>40694</v>
      </c>
      <c r="O14796" s="153" t="s">
        <v>2073</v>
      </c>
    </row>
    <row r="14797" spans="11:15">
      <c r="K14797" s="153" t="s">
        <v>1580</v>
      </c>
      <c r="M14797" s="571">
        <v>40694</v>
      </c>
      <c r="O14797" s="153" t="s">
        <v>1886</v>
      </c>
    </row>
    <row r="14798" spans="11:15">
      <c r="K14798" s="153" t="s">
        <v>1674</v>
      </c>
      <c r="M14798" s="571">
        <v>40694</v>
      </c>
      <c r="O14798" s="153" t="s">
        <v>1887</v>
      </c>
    </row>
    <row r="14799" spans="11:15">
      <c r="K14799" s="153" t="s">
        <v>1674</v>
      </c>
      <c r="M14799" s="571">
        <v>40694</v>
      </c>
      <c r="O14799" s="153" t="s">
        <v>1888</v>
      </c>
    </row>
    <row r="14800" spans="11:15">
      <c r="K14800" s="153" t="s">
        <v>1674</v>
      </c>
      <c r="M14800" s="571">
        <v>40694</v>
      </c>
      <c r="O14800" s="153" t="s">
        <v>1889</v>
      </c>
    </row>
    <row r="14801" spans="11:15">
      <c r="K14801" s="153" t="s">
        <v>1674</v>
      </c>
      <c r="M14801" s="571">
        <v>40694</v>
      </c>
      <c r="O14801" s="153" t="s">
        <v>1890</v>
      </c>
    </row>
    <row r="14802" spans="11:15">
      <c r="K14802" s="153" t="s">
        <v>1674</v>
      </c>
      <c r="M14802" s="571">
        <v>40694</v>
      </c>
      <c r="O14802" s="153" t="s">
        <v>1891</v>
      </c>
    </row>
    <row r="14803" spans="11:15">
      <c r="K14803" s="153" t="s">
        <v>1674</v>
      </c>
      <c r="M14803" s="571">
        <v>40694</v>
      </c>
      <c r="O14803" s="153" t="s">
        <v>1344</v>
      </c>
    </row>
    <row r="14804" spans="11:15">
      <c r="K14804" s="153" t="s">
        <v>1674</v>
      </c>
      <c r="M14804" s="571">
        <v>40694</v>
      </c>
      <c r="O14804" s="153" t="s">
        <v>1892</v>
      </c>
    </row>
    <row r="14805" spans="11:15">
      <c r="K14805" s="153" t="s">
        <v>1674</v>
      </c>
      <c r="M14805" s="571">
        <v>40694</v>
      </c>
      <c r="O14805" s="153" t="s">
        <v>1893</v>
      </c>
    </row>
    <row r="14806" spans="11:15">
      <c r="K14806" s="153" t="s">
        <v>1674</v>
      </c>
      <c r="M14806" s="571">
        <v>40694</v>
      </c>
      <c r="O14806" s="153" t="s">
        <v>1894</v>
      </c>
    </row>
    <row r="14807" spans="11:15">
      <c r="K14807" s="153" t="s">
        <v>1674</v>
      </c>
      <c r="M14807" s="571">
        <v>40694</v>
      </c>
      <c r="O14807" s="153" t="s">
        <v>1895</v>
      </c>
    </row>
    <row r="14808" spans="11:15">
      <c r="K14808" s="153" t="s">
        <v>1580</v>
      </c>
      <c r="M14808" s="571">
        <v>40694</v>
      </c>
      <c r="O14808" s="153" t="s">
        <v>1896</v>
      </c>
    </row>
    <row r="14809" spans="11:15">
      <c r="K14809" s="153" t="s">
        <v>1674</v>
      </c>
      <c r="M14809" s="571">
        <v>40694</v>
      </c>
      <c r="O14809" s="153" t="s">
        <v>2074</v>
      </c>
    </row>
    <row r="14810" spans="11:15">
      <c r="K14810" s="153" t="s">
        <v>1674</v>
      </c>
      <c r="M14810" s="571">
        <v>40694</v>
      </c>
      <c r="O14810" s="153" t="s">
        <v>2075</v>
      </c>
    </row>
    <row r="14811" spans="11:15">
      <c r="K14811" s="153" t="s">
        <v>1674</v>
      </c>
      <c r="M14811" s="571">
        <v>40694</v>
      </c>
      <c r="O14811" s="153" t="s">
        <v>1897</v>
      </c>
    </row>
    <row r="14812" spans="11:15">
      <c r="K14812" s="153" t="s">
        <v>1674</v>
      </c>
      <c r="M14812" s="571">
        <v>40694</v>
      </c>
      <c r="O14812" s="153" t="s">
        <v>1898</v>
      </c>
    </row>
    <row r="14813" spans="11:15">
      <c r="K14813" s="153" t="s">
        <v>1674</v>
      </c>
      <c r="M14813" s="571">
        <v>40694</v>
      </c>
      <c r="O14813" s="153" t="s">
        <v>2076</v>
      </c>
    </row>
    <row r="14814" spans="11:15">
      <c r="K14814" s="153" t="s">
        <v>1674</v>
      </c>
      <c r="M14814" s="571">
        <v>40694</v>
      </c>
      <c r="O14814" s="153" t="s">
        <v>2077</v>
      </c>
    </row>
    <row r="14815" spans="11:15">
      <c r="K14815" s="153" t="s">
        <v>1674</v>
      </c>
      <c r="M14815" s="571">
        <v>40694</v>
      </c>
      <c r="O14815" s="153" t="s">
        <v>1899</v>
      </c>
    </row>
    <row r="14816" spans="11:15">
      <c r="K14816" s="153" t="s">
        <v>1674</v>
      </c>
      <c r="M14816" s="571">
        <v>40694</v>
      </c>
      <c r="O14816" s="153" t="s">
        <v>1900</v>
      </c>
    </row>
    <row r="14817" spans="11:15">
      <c r="K14817" s="153" t="s">
        <v>1674</v>
      </c>
      <c r="M14817" s="571">
        <v>40694</v>
      </c>
      <c r="O14817" s="153" t="s">
        <v>1901</v>
      </c>
    </row>
    <row r="14818" spans="11:15">
      <c r="K14818" s="153" t="s">
        <v>1674</v>
      </c>
      <c r="M14818" s="571">
        <v>40694</v>
      </c>
      <c r="O14818" s="153" t="s">
        <v>1902</v>
      </c>
    </row>
    <row r="14819" spans="11:15">
      <c r="K14819" s="153" t="s">
        <v>1674</v>
      </c>
      <c r="M14819" s="571">
        <v>40694</v>
      </c>
      <c r="O14819" s="153" t="s">
        <v>1903</v>
      </c>
    </row>
    <row r="14820" spans="11:15">
      <c r="K14820" s="153" t="s">
        <v>1674</v>
      </c>
      <c r="M14820" s="571">
        <v>40694</v>
      </c>
      <c r="O14820" s="153" t="s">
        <v>1904</v>
      </c>
    </row>
    <row r="14821" spans="11:15">
      <c r="K14821" s="153" t="s">
        <v>1674</v>
      </c>
      <c r="M14821" s="571">
        <v>40694</v>
      </c>
      <c r="O14821" s="153" t="s">
        <v>1374</v>
      </c>
    </row>
    <row r="14822" spans="11:15">
      <c r="K14822" s="153" t="s">
        <v>1674</v>
      </c>
      <c r="M14822" s="571">
        <v>40694</v>
      </c>
      <c r="O14822" s="153" t="s">
        <v>1905</v>
      </c>
    </row>
    <row r="14823" spans="11:15">
      <c r="K14823" s="153" t="s">
        <v>1674</v>
      </c>
      <c r="M14823" s="571">
        <v>40694</v>
      </c>
      <c r="O14823" s="153" t="s">
        <v>1906</v>
      </c>
    </row>
    <row r="14824" spans="11:15">
      <c r="K14824" s="153" t="s">
        <v>1674</v>
      </c>
      <c r="M14824" s="571">
        <v>40694</v>
      </c>
      <c r="O14824" s="153" t="s">
        <v>1907</v>
      </c>
    </row>
    <row r="14825" spans="11:15">
      <c r="K14825" s="153" t="s">
        <v>1674</v>
      </c>
      <c r="M14825" s="571">
        <v>40694</v>
      </c>
      <c r="O14825" s="153" t="s">
        <v>1908</v>
      </c>
    </row>
    <row r="14826" spans="11:15">
      <c r="K14826" s="153" t="s">
        <v>1674</v>
      </c>
      <c r="M14826" s="571">
        <v>40694</v>
      </c>
      <c r="O14826" s="153" t="s">
        <v>1909</v>
      </c>
    </row>
    <row r="14827" spans="11:15">
      <c r="K14827" s="153" t="s">
        <v>1674</v>
      </c>
      <c r="M14827" s="571">
        <v>40694</v>
      </c>
      <c r="O14827" s="153" t="s">
        <v>2078</v>
      </c>
    </row>
    <row r="14828" spans="11:15">
      <c r="K14828" s="153" t="s">
        <v>1674</v>
      </c>
      <c r="M14828" s="571">
        <v>40694</v>
      </c>
      <c r="O14828" s="153" t="s">
        <v>2079</v>
      </c>
    </row>
    <row r="14829" spans="11:15">
      <c r="K14829" s="153" t="s">
        <v>1674</v>
      </c>
      <c r="M14829" s="571">
        <v>40694</v>
      </c>
      <c r="O14829" s="153" t="s">
        <v>1910</v>
      </c>
    </row>
    <row r="14830" spans="11:15">
      <c r="K14830" s="153" t="s">
        <v>1674</v>
      </c>
      <c r="M14830" s="571">
        <v>40694</v>
      </c>
      <c r="O14830" s="153" t="s">
        <v>1911</v>
      </c>
    </row>
    <row r="14831" spans="11:15">
      <c r="K14831" s="153" t="s">
        <v>1674</v>
      </c>
      <c r="M14831" s="571">
        <v>40694</v>
      </c>
      <c r="O14831" s="153" t="s">
        <v>2080</v>
      </c>
    </row>
    <row r="14832" spans="11:15">
      <c r="K14832" s="153" t="s">
        <v>1674</v>
      </c>
      <c r="M14832" s="571">
        <v>40694</v>
      </c>
      <c r="O14832" s="153" t="s">
        <v>2081</v>
      </c>
    </row>
    <row r="14833" spans="11:15">
      <c r="K14833" s="153" t="s">
        <v>1674</v>
      </c>
      <c r="M14833" s="571">
        <v>40694</v>
      </c>
      <c r="O14833" s="153" t="s">
        <v>1912</v>
      </c>
    </row>
    <row r="14834" spans="11:15">
      <c r="K14834" s="153" t="s">
        <v>1674</v>
      </c>
      <c r="M14834" s="571">
        <v>40694</v>
      </c>
      <c r="O14834" s="153" t="s">
        <v>1913</v>
      </c>
    </row>
    <row r="14835" spans="11:15">
      <c r="K14835" s="153" t="s">
        <v>1674</v>
      </c>
      <c r="M14835" s="571">
        <v>40694</v>
      </c>
      <c r="O14835" s="153" t="s">
        <v>1914</v>
      </c>
    </row>
    <row r="14836" spans="11:15">
      <c r="K14836" s="153" t="s">
        <v>1674</v>
      </c>
      <c r="M14836" s="571">
        <v>40694</v>
      </c>
      <c r="O14836" s="153" t="s">
        <v>1915</v>
      </c>
    </row>
    <row r="14837" spans="11:15">
      <c r="K14837" s="153" t="s">
        <v>1674</v>
      </c>
      <c r="M14837" s="571">
        <v>40694</v>
      </c>
      <c r="O14837" s="153" t="s">
        <v>1916</v>
      </c>
    </row>
    <row r="14838" spans="11:15">
      <c r="K14838" s="153" t="s">
        <v>1674</v>
      </c>
      <c r="M14838" s="571">
        <v>40694</v>
      </c>
      <c r="O14838" s="153" t="s">
        <v>1917</v>
      </c>
    </row>
    <row r="14839" spans="11:15">
      <c r="K14839" s="153" t="s">
        <v>1674</v>
      </c>
      <c r="M14839" s="571">
        <v>40694</v>
      </c>
      <c r="O14839" s="153" t="s">
        <v>1430</v>
      </c>
    </row>
    <row r="14840" spans="11:15">
      <c r="K14840" s="153" t="s">
        <v>1674</v>
      </c>
      <c r="M14840" s="571">
        <v>40694</v>
      </c>
      <c r="O14840" s="153" t="s">
        <v>1918</v>
      </c>
    </row>
    <row r="14841" spans="11:15">
      <c r="K14841" s="153" t="s">
        <v>1674</v>
      </c>
      <c r="M14841" s="571">
        <v>40694</v>
      </c>
      <c r="O14841" s="153" t="s">
        <v>1919</v>
      </c>
    </row>
    <row r="14842" spans="11:15">
      <c r="K14842" s="153" t="s">
        <v>1674</v>
      </c>
      <c r="M14842" s="571">
        <v>40694</v>
      </c>
      <c r="O14842" s="153" t="s">
        <v>1920</v>
      </c>
    </row>
    <row r="14843" spans="11:15">
      <c r="K14843" s="153" t="s">
        <v>1580</v>
      </c>
      <c r="M14843" s="571">
        <v>40694</v>
      </c>
      <c r="O14843" s="153" t="s">
        <v>1921</v>
      </c>
    </row>
    <row r="14844" spans="11:15">
      <c r="K14844" s="153" t="s">
        <v>1674</v>
      </c>
      <c r="M14844" s="571">
        <v>40694</v>
      </c>
      <c r="O14844" s="153" t="s">
        <v>1922</v>
      </c>
    </row>
    <row r="14845" spans="11:15">
      <c r="K14845" s="153" t="s">
        <v>1674</v>
      </c>
      <c r="M14845" s="571">
        <v>40694</v>
      </c>
      <c r="O14845" s="153" t="s">
        <v>2082</v>
      </c>
    </row>
    <row r="14846" spans="11:15">
      <c r="K14846" s="153" t="s">
        <v>1674</v>
      </c>
      <c r="M14846" s="571">
        <v>40694</v>
      </c>
      <c r="O14846" s="153" t="s">
        <v>2083</v>
      </c>
    </row>
    <row r="14847" spans="11:15">
      <c r="K14847" s="153" t="s">
        <v>1674</v>
      </c>
      <c r="M14847" s="571">
        <v>40694</v>
      </c>
      <c r="O14847" s="153" t="s">
        <v>1923</v>
      </c>
    </row>
    <row r="14848" spans="11:15">
      <c r="K14848" s="153" t="s">
        <v>1674</v>
      </c>
      <c r="M14848" s="571">
        <v>40694</v>
      </c>
      <c r="O14848" s="153" t="s">
        <v>1924</v>
      </c>
    </row>
    <row r="14849" spans="11:15">
      <c r="K14849" s="153" t="s">
        <v>1674</v>
      </c>
      <c r="M14849" s="571">
        <v>40694</v>
      </c>
      <c r="O14849" s="153" t="s">
        <v>2084</v>
      </c>
    </row>
    <row r="14850" spans="11:15">
      <c r="K14850" s="153" t="s">
        <v>1674</v>
      </c>
      <c r="M14850" s="571">
        <v>40694</v>
      </c>
      <c r="O14850" s="153" t="s">
        <v>2085</v>
      </c>
    </row>
    <row r="14851" spans="11:15">
      <c r="K14851" s="153" t="s">
        <v>1674</v>
      </c>
      <c r="M14851" s="571">
        <v>40694</v>
      </c>
      <c r="O14851" s="153" t="s">
        <v>1925</v>
      </c>
    </row>
    <row r="14852" spans="11:15">
      <c r="K14852" s="153" t="s">
        <v>1674</v>
      </c>
      <c r="M14852" s="571">
        <v>40694</v>
      </c>
      <c r="O14852" s="153" t="s">
        <v>1926</v>
      </c>
    </row>
    <row r="14853" spans="11:15">
      <c r="K14853" s="153" t="s">
        <v>1674</v>
      </c>
      <c r="M14853" s="571">
        <v>40694</v>
      </c>
      <c r="O14853" s="153" t="s">
        <v>1927</v>
      </c>
    </row>
    <row r="14854" spans="11:15">
      <c r="K14854" s="153" t="s">
        <v>1674</v>
      </c>
      <c r="M14854" s="571">
        <v>40694</v>
      </c>
      <c r="O14854" s="153" t="s">
        <v>1928</v>
      </c>
    </row>
    <row r="14855" spans="11:15">
      <c r="K14855" s="153" t="s">
        <v>1580</v>
      </c>
      <c r="M14855" s="571">
        <v>40694</v>
      </c>
      <c r="O14855" s="153" t="s">
        <v>1929</v>
      </c>
    </row>
    <row r="14856" spans="11:15">
      <c r="K14856" s="153" t="s">
        <v>1580</v>
      </c>
      <c r="M14856" s="571">
        <v>40694</v>
      </c>
      <c r="O14856" s="153" t="s">
        <v>1930</v>
      </c>
    </row>
    <row r="14857" spans="11:15">
      <c r="K14857" s="153" t="s">
        <v>1674</v>
      </c>
      <c r="M14857" s="571">
        <v>40694</v>
      </c>
      <c r="O14857" s="153" t="s">
        <v>1931</v>
      </c>
    </row>
    <row r="14858" spans="11:15">
      <c r="K14858" s="153" t="s">
        <v>1674</v>
      </c>
      <c r="M14858" s="571">
        <v>40694</v>
      </c>
      <c r="O14858" s="153" t="s">
        <v>1932</v>
      </c>
    </row>
    <row r="14859" spans="11:15">
      <c r="K14859" s="153" t="s">
        <v>1674</v>
      </c>
      <c r="M14859" s="571">
        <v>40694</v>
      </c>
      <c r="O14859" s="153" t="s">
        <v>1933</v>
      </c>
    </row>
    <row r="14860" spans="11:15">
      <c r="K14860" s="153" t="s">
        <v>1674</v>
      </c>
      <c r="M14860" s="571">
        <v>40694</v>
      </c>
      <c r="O14860" s="153" t="s">
        <v>1934</v>
      </c>
    </row>
    <row r="14861" spans="11:15">
      <c r="K14861" s="153" t="s">
        <v>1674</v>
      </c>
      <c r="M14861" s="571">
        <v>40694</v>
      </c>
      <c r="O14861" s="153" t="s">
        <v>1935</v>
      </c>
    </row>
    <row r="14862" spans="11:15">
      <c r="K14862" s="153" t="s">
        <v>1674</v>
      </c>
      <c r="M14862" s="571">
        <v>40694</v>
      </c>
      <c r="O14862" s="153" t="s">
        <v>1936</v>
      </c>
    </row>
    <row r="14863" spans="11:15">
      <c r="K14863" s="153" t="s">
        <v>1674</v>
      </c>
      <c r="M14863" s="571">
        <v>40694</v>
      </c>
      <c r="O14863" s="153" t="s">
        <v>2086</v>
      </c>
    </row>
    <row r="14864" spans="11:15">
      <c r="K14864" s="153" t="s">
        <v>1674</v>
      </c>
      <c r="M14864" s="571">
        <v>40694</v>
      </c>
      <c r="O14864" s="153" t="s">
        <v>2087</v>
      </c>
    </row>
    <row r="14865" spans="11:15">
      <c r="K14865" s="153" t="s">
        <v>1577</v>
      </c>
      <c r="M14865" s="571">
        <v>40694</v>
      </c>
      <c r="O14865" s="153" t="s">
        <v>1937</v>
      </c>
    </row>
    <row r="14866" spans="11:15">
      <c r="K14866" s="153" t="s">
        <v>1776</v>
      </c>
      <c r="M14866" s="571">
        <v>40694</v>
      </c>
      <c r="O14866" s="153" t="s">
        <v>1938</v>
      </c>
    </row>
    <row r="14867" spans="11:15">
      <c r="K14867" s="153" t="s">
        <v>1578</v>
      </c>
      <c r="M14867" s="571">
        <v>40694</v>
      </c>
      <c r="O14867" s="153" t="s">
        <v>1939</v>
      </c>
    </row>
    <row r="14868" spans="11:15">
      <c r="K14868" s="153" t="s">
        <v>1674</v>
      </c>
      <c r="M14868" s="571">
        <v>40694</v>
      </c>
      <c r="O14868" s="153" t="s">
        <v>2088</v>
      </c>
    </row>
    <row r="14869" spans="11:15">
      <c r="K14869" s="153" t="s">
        <v>1674</v>
      </c>
      <c r="M14869" s="571">
        <v>40694</v>
      </c>
      <c r="O14869" s="153" t="s">
        <v>2089</v>
      </c>
    </row>
    <row r="14870" spans="11:15">
      <c r="K14870" s="153" t="s">
        <v>1674</v>
      </c>
      <c r="M14870" s="571">
        <v>40694</v>
      </c>
      <c r="O14870" s="153" t="s">
        <v>2090</v>
      </c>
    </row>
    <row r="14871" spans="11:15">
      <c r="K14871" s="153" t="s">
        <v>1674</v>
      </c>
      <c r="M14871" s="571">
        <v>40694</v>
      </c>
      <c r="O14871" s="153" t="s">
        <v>1940</v>
      </c>
    </row>
    <row r="14872" spans="11:15">
      <c r="K14872" s="153" t="s">
        <v>1674</v>
      </c>
      <c r="M14872" s="571">
        <v>40694</v>
      </c>
      <c r="O14872" s="153" t="s">
        <v>1941</v>
      </c>
    </row>
    <row r="14873" spans="11:15">
      <c r="K14873" s="153" t="s">
        <v>1674</v>
      </c>
      <c r="M14873" s="571">
        <v>40694</v>
      </c>
      <c r="O14873" s="153" t="s">
        <v>1942</v>
      </c>
    </row>
    <row r="14874" spans="11:15">
      <c r="K14874" s="153" t="s">
        <v>1674</v>
      </c>
      <c r="M14874" s="571">
        <v>40694</v>
      </c>
      <c r="O14874" s="153" t="s">
        <v>1943</v>
      </c>
    </row>
    <row r="14875" spans="11:15">
      <c r="K14875" s="153" t="s">
        <v>1674</v>
      </c>
      <c r="M14875" s="571">
        <v>40694</v>
      </c>
      <c r="O14875" s="153" t="s">
        <v>1944</v>
      </c>
    </row>
    <row r="14876" spans="11:15">
      <c r="K14876" s="153" t="s">
        <v>1674</v>
      </c>
      <c r="M14876" s="571">
        <v>40694</v>
      </c>
      <c r="O14876" s="153" t="s">
        <v>1945</v>
      </c>
    </row>
    <row r="14877" spans="11:15">
      <c r="K14877" s="153" t="s">
        <v>1578</v>
      </c>
      <c r="M14877" s="571">
        <v>40694</v>
      </c>
      <c r="O14877" s="153" t="s">
        <v>1946</v>
      </c>
    </row>
    <row r="14878" spans="11:15">
      <c r="K14878" s="153" t="s">
        <v>1674</v>
      </c>
      <c r="M14878" s="571">
        <v>40694</v>
      </c>
      <c r="O14878" s="153" t="s">
        <v>1947</v>
      </c>
    </row>
    <row r="14879" spans="11:15">
      <c r="K14879" s="153" t="s">
        <v>1674</v>
      </c>
      <c r="M14879" s="571">
        <v>40694</v>
      </c>
      <c r="O14879" s="153" t="s">
        <v>1948</v>
      </c>
    </row>
    <row r="14880" spans="11:15">
      <c r="K14880" s="153" t="s">
        <v>1674</v>
      </c>
      <c r="M14880" s="571">
        <v>40694</v>
      </c>
      <c r="O14880" s="153" t="s">
        <v>1949</v>
      </c>
    </row>
    <row r="14881" spans="11:15">
      <c r="K14881" s="153" t="s">
        <v>1674</v>
      </c>
      <c r="M14881" s="571">
        <v>40694</v>
      </c>
      <c r="O14881" s="153" t="s">
        <v>1950</v>
      </c>
    </row>
    <row r="14882" spans="11:15">
      <c r="K14882" s="153" t="s">
        <v>1674</v>
      </c>
      <c r="M14882" s="571">
        <v>40694</v>
      </c>
      <c r="O14882" s="153" t="s">
        <v>1951</v>
      </c>
    </row>
    <row r="14883" spans="11:15">
      <c r="K14883" s="153" t="s">
        <v>1674</v>
      </c>
      <c r="M14883" s="571">
        <v>40694</v>
      </c>
      <c r="O14883" s="153" t="s">
        <v>2091</v>
      </c>
    </row>
    <row r="14884" spans="11:15">
      <c r="K14884" s="153" t="s">
        <v>1674</v>
      </c>
      <c r="M14884" s="571">
        <v>40694</v>
      </c>
      <c r="O14884" s="153" t="s">
        <v>2092</v>
      </c>
    </row>
    <row r="14885" spans="11:15">
      <c r="K14885" s="153" t="s">
        <v>1674</v>
      </c>
      <c r="M14885" s="571">
        <v>40694</v>
      </c>
      <c r="O14885" s="153" t="s">
        <v>1952</v>
      </c>
    </row>
    <row r="14886" spans="11:15">
      <c r="K14886" s="153" t="s">
        <v>1674</v>
      </c>
      <c r="M14886" s="571">
        <v>40694</v>
      </c>
      <c r="O14886" s="153" t="s">
        <v>1953</v>
      </c>
    </row>
    <row r="14887" spans="11:15">
      <c r="K14887" s="153" t="s">
        <v>1674</v>
      </c>
      <c r="M14887" s="571">
        <v>40694</v>
      </c>
      <c r="O14887" s="153" t="s">
        <v>1954</v>
      </c>
    </row>
    <row r="14888" spans="11:15">
      <c r="K14888" s="153" t="s">
        <v>1674</v>
      </c>
      <c r="M14888" s="571">
        <v>40694</v>
      </c>
      <c r="O14888" s="153" t="s">
        <v>2093</v>
      </c>
    </row>
    <row r="14889" spans="11:15">
      <c r="K14889" s="153" t="s">
        <v>1674</v>
      </c>
      <c r="M14889" s="571">
        <v>40694</v>
      </c>
      <c r="O14889" s="153" t="s">
        <v>2094</v>
      </c>
    </row>
    <row r="14890" spans="11:15">
      <c r="K14890" s="153" t="s">
        <v>1674</v>
      </c>
      <c r="M14890" s="571">
        <v>40694</v>
      </c>
      <c r="O14890" s="153" t="s">
        <v>2095</v>
      </c>
    </row>
    <row r="14891" spans="11:15">
      <c r="K14891" s="153" t="s">
        <v>1578</v>
      </c>
      <c r="M14891" s="571">
        <v>40694</v>
      </c>
      <c r="O14891" s="153" t="s">
        <v>1955</v>
      </c>
    </row>
    <row r="14892" spans="11:15">
      <c r="K14892" s="153" t="s">
        <v>1674</v>
      </c>
      <c r="M14892" s="571">
        <v>40694</v>
      </c>
      <c r="O14892" s="153" t="s">
        <v>1956</v>
      </c>
    </row>
    <row r="14893" spans="11:15">
      <c r="K14893" s="153" t="s">
        <v>1674</v>
      </c>
      <c r="M14893" s="571">
        <v>40694</v>
      </c>
      <c r="O14893" s="153" t="s">
        <v>1957</v>
      </c>
    </row>
    <row r="14894" spans="11:15">
      <c r="K14894" s="153" t="s">
        <v>1674</v>
      </c>
      <c r="M14894" s="571">
        <v>40694</v>
      </c>
      <c r="O14894" s="153" t="s">
        <v>1958</v>
      </c>
    </row>
    <row r="14895" spans="11:15">
      <c r="K14895" s="153" t="s">
        <v>1674</v>
      </c>
      <c r="M14895" s="571">
        <v>40694</v>
      </c>
      <c r="O14895" s="153" t="s">
        <v>1959</v>
      </c>
    </row>
    <row r="14896" spans="11:15">
      <c r="K14896" s="153" t="s">
        <v>1674</v>
      </c>
      <c r="M14896" s="571">
        <v>40694</v>
      </c>
      <c r="O14896" s="153" t="s">
        <v>1960</v>
      </c>
    </row>
    <row r="14897" spans="11:15">
      <c r="K14897" s="153" t="s">
        <v>1674</v>
      </c>
      <c r="M14897" s="571">
        <v>40694</v>
      </c>
      <c r="O14897" s="153" t="s">
        <v>1961</v>
      </c>
    </row>
    <row r="14898" spans="11:15">
      <c r="K14898" s="153" t="s">
        <v>1674</v>
      </c>
      <c r="M14898" s="571">
        <v>40694</v>
      </c>
      <c r="O14898" s="153" t="s">
        <v>1962</v>
      </c>
    </row>
    <row r="14899" spans="11:15">
      <c r="K14899" s="153" t="s">
        <v>1674</v>
      </c>
      <c r="M14899" s="571">
        <v>40694</v>
      </c>
      <c r="O14899" s="153" t="s">
        <v>1963</v>
      </c>
    </row>
    <row r="14900" spans="11:15">
      <c r="K14900" s="153" t="s">
        <v>1674</v>
      </c>
      <c r="M14900" s="571">
        <v>40694</v>
      </c>
      <c r="O14900" s="153" t="s">
        <v>1964</v>
      </c>
    </row>
    <row r="14901" spans="11:15">
      <c r="K14901" s="153" t="s">
        <v>1674</v>
      </c>
      <c r="M14901" s="571">
        <v>40694</v>
      </c>
      <c r="O14901" s="153" t="s">
        <v>1965</v>
      </c>
    </row>
    <row r="14902" spans="11:15">
      <c r="K14902" s="153" t="s">
        <v>1674</v>
      </c>
      <c r="M14902" s="571">
        <v>40694</v>
      </c>
      <c r="O14902" s="153" t="s">
        <v>1966</v>
      </c>
    </row>
    <row r="14903" spans="11:15">
      <c r="K14903" s="153" t="s">
        <v>1674</v>
      </c>
      <c r="M14903" s="571">
        <v>40694</v>
      </c>
      <c r="O14903" s="153" t="s">
        <v>2096</v>
      </c>
    </row>
    <row r="14904" spans="11:15">
      <c r="K14904" s="153" t="s">
        <v>1674</v>
      </c>
      <c r="M14904" s="571">
        <v>40694</v>
      </c>
      <c r="O14904" s="153" t="s">
        <v>2097</v>
      </c>
    </row>
    <row r="14905" spans="11:15">
      <c r="K14905" s="153" t="s">
        <v>1577</v>
      </c>
      <c r="M14905" s="571">
        <v>40694</v>
      </c>
      <c r="O14905" s="153" t="s">
        <v>1967</v>
      </c>
    </row>
    <row r="14906" spans="11:15">
      <c r="K14906" s="153" t="s">
        <v>1674</v>
      </c>
      <c r="M14906" s="571">
        <v>40694</v>
      </c>
      <c r="O14906" s="153" t="s">
        <v>1968</v>
      </c>
    </row>
    <row r="14907" spans="11:15">
      <c r="K14907" s="153" t="s">
        <v>1578</v>
      </c>
      <c r="M14907" s="571">
        <v>40694</v>
      </c>
      <c r="O14907" s="153" t="s">
        <v>1969</v>
      </c>
    </row>
    <row r="14908" spans="11:15">
      <c r="K14908" s="153" t="s">
        <v>1674</v>
      </c>
      <c r="M14908" s="571">
        <v>40694</v>
      </c>
      <c r="O14908" s="153" t="s">
        <v>2098</v>
      </c>
    </row>
    <row r="14909" spans="11:15">
      <c r="K14909" s="153" t="s">
        <v>1674</v>
      </c>
      <c r="M14909" s="571">
        <v>40694</v>
      </c>
      <c r="O14909" s="153" t="s">
        <v>2099</v>
      </c>
    </row>
    <row r="14910" spans="11:15">
      <c r="K14910" s="153" t="s">
        <v>1674</v>
      </c>
      <c r="M14910" s="571">
        <v>40694</v>
      </c>
      <c r="O14910" s="153" t="s">
        <v>2100</v>
      </c>
    </row>
    <row r="14911" spans="11:15">
      <c r="K14911" s="153" t="s">
        <v>1674</v>
      </c>
      <c r="M14911" s="571">
        <v>40694</v>
      </c>
      <c r="O14911" s="153" t="s">
        <v>1970</v>
      </c>
    </row>
    <row r="14912" spans="11:15">
      <c r="K14912" s="153" t="s">
        <v>1674</v>
      </c>
      <c r="M14912" s="571">
        <v>40694</v>
      </c>
      <c r="O14912" s="153" t="s">
        <v>1971</v>
      </c>
    </row>
    <row r="14913" spans="11:15">
      <c r="K14913" s="153" t="s">
        <v>1674</v>
      </c>
      <c r="M14913" s="571">
        <v>40694</v>
      </c>
      <c r="O14913" s="153" t="s">
        <v>1972</v>
      </c>
    </row>
    <row r="14914" spans="11:15">
      <c r="K14914" s="153" t="s">
        <v>1674</v>
      </c>
      <c r="M14914" s="571">
        <v>40694</v>
      </c>
      <c r="O14914" s="153" t="s">
        <v>1973</v>
      </c>
    </row>
    <row r="14915" spans="11:15">
      <c r="K14915" s="153" t="s">
        <v>1674</v>
      </c>
      <c r="M14915" s="571">
        <v>40694</v>
      </c>
      <c r="O14915" s="153" t="s">
        <v>1974</v>
      </c>
    </row>
    <row r="14916" spans="11:15">
      <c r="K14916" s="153" t="s">
        <v>1674</v>
      </c>
      <c r="M14916" s="571">
        <v>40694</v>
      </c>
      <c r="O14916" s="153" t="s">
        <v>1975</v>
      </c>
    </row>
    <row r="14917" spans="11:15">
      <c r="K14917" s="153" t="s">
        <v>1674</v>
      </c>
      <c r="M14917" s="571">
        <v>40694</v>
      </c>
      <c r="O14917" s="153" t="s">
        <v>1976</v>
      </c>
    </row>
    <row r="14918" spans="11:15">
      <c r="K14918" s="153" t="s">
        <v>1674</v>
      </c>
      <c r="M14918" s="571">
        <v>40694</v>
      </c>
      <c r="O14918" s="153" t="s">
        <v>1977</v>
      </c>
    </row>
    <row r="14919" spans="11:15">
      <c r="K14919" s="153" t="s">
        <v>1674</v>
      </c>
      <c r="M14919" s="571">
        <v>40694</v>
      </c>
      <c r="O14919" s="153" t="s">
        <v>1978</v>
      </c>
    </row>
    <row r="14920" spans="11:15">
      <c r="K14920" s="153" t="s">
        <v>1674</v>
      </c>
      <c r="M14920" s="571">
        <v>40694</v>
      </c>
      <c r="O14920" s="153" t="s">
        <v>1979</v>
      </c>
    </row>
    <row r="14921" spans="11:15">
      <c r="K14921" s="153" t="s">
        <v>1674</v>
      </c>
      <c r="M14921" s="571">
        <v>40694</v>
      </c>
      <c r="O14921" s="153" t="s">
        <v>1980</v>
      </c>
    </row>
    <row r="14922" spans="11:15">
      <c r="K14922" s="153" t="s">
        <v>1674</v>
      </c>
      <c r="M14922" s="571">
        <v>40694</v>
      </c>
      <c r="O14922" s="153" t="s">
        <v>1981</v>
      </c>
    </row>
    <row r="14923" spans="11:15">
      <c r="K14923" s="153" t="s">
        <v>1674</v>
      </c>
      <c r="M14923" s="571">
        <v>40694</v>
      </c>
      <c r="O14923" s="153" t="s">
        <v>1982</v>
      </c>
    </row>
    <row r="14924" spans="11:15">
      <c r="K14924" s="153" t="s">
        <v>1674</v>
      </c>
      <c r="M14924" s="571">
        <v>40694</v>
      </c>
      <c r="O14924" s="153" t="s">
        <v>1983</v>
      </c>
    </row>
    <row r="14925" spans="11:15">
      <c r="K14925" s="153" t="s">
        <v>1674</v>
      </c>
      <c r="M14925" s="571">
        <v>40694</v>
      </c>
      <c r="O14925" s="153" t="s">
        <v>2101</v>
      </c>
    </row>
    <row r="14926" spans="11:15">
      <c r="K14926" s="153" t="s">
        <v>1674</v>
      </c>
      <c r="M14926" s="571">
        <v>40694</v>
      </c>
      <c r="O14926" s="153" t="s">
        <v>2102</v>
      </c>
    </row>
    <row r="14927" spans="11:15">
      <c r="K14927" s="153" t="s">
        <v>1674</v>
      </c>
      <c r="M14927" s="571">
        <v>40694</v>
      </c>
      <c r="O14927" s="153" t="s">
        <v>1984</v>
      </c>
    </row>
    <row r="14928" spans="11:15">
      <c r="K14928" s="153" t="s">
        <v>1674</v>
      </c>
      <c r="M14928" s="571">
        <v>40694</v>
      </c>
      <c r="O14928" s="153" t="s">
        <v>1985</v>
      </c>
    </row>
    <row r="14929" spans="11:15">
      <c r="K14929" s="153" t="s">
        <v>1674</v>
      </c>
      <c r="M14929" s="571">
        <v>40694</v>
      </c>
      <c r="O14929" s="153" t="s">
        <v>1986</v>
      </c>
    </row>
    <row r="14930" spans="11:15">
      <c r="K14930" s="153" t="s">
        <v>1674</v>
      </c>
      <c r="M14930" s="571">
        <v>40694</v>
      </c>
      <c r="O14930" s="153" t="s">
        <v>2103</v>
      </c>
    </row>
    <row r="14931" spans="11:15">
      <c r="K14931" s="153" t="s">
        <v>1674</v>
      </c>
      <c r="M14931" s="571">
        <v>40694</v>
      </c>
      <c r="O14931" s="153" t="s">
        <v>2104</v>
      </c>
    </row>
    <row r="14932" spans="11:15">
      <c r="K14932" s="153" t="s">
        <v>1674</v>
      </c>
      <c r="M14932" s="571">
        <v>40694</v>
      </c>
      <c r="O14932" s="153" t="s">
        <v>2105</v>
      </c>
    </row>
    <row r="14933" spans="11:15">
      <c r="K14933" s="153" t="s">
        <v>1674</v>
      </c>
      <c r="M14933" s="571">
        <v>40694</v>
      </c>
      <c r="O14933" s="153" t="s">
        <v>1987</v>
      </c>
    </row>
    <row r="14934" spans="11:15">
      <c r="K14934" s="153" t="s">
        <v>1674</v>
      </c>
      <c r="M14934" s="571">
        <v>40694</v>
      </c>
      <c r="O14934" s="153" t="s">
        <v>1988</v>
      </c>
    </row>
    <row r="14935" spans="11:15">
      <c r="K14935" s="153" t="s">
        <v>1674</v>
      </c>
      <c r="M14935" s="571">
        <v>40694</v>
      </c>
      <c r="O14935" s="153" t="s">
        <v>1989</v>
      </c>
    </row>
    <row r="14936" spans="11:15">
      <c r="K14936" s="153" t="s">
        <v>1674</v>
      </c>
      <c r="M14936" s="571">
        <v>40694</v>
      </c>
      <c r="O14936" s="153" t="s">
        <v>1990</v>
      </c>
    </row>
    <row r="14937" spans="11:15">
      <c r="M14937" s="571">
        <v>40694</v>
      </c>
      <c r="O14937" s="153" t="s">
        <v>824</v>
      </c>
    </row>
    <row r="14938" spans="11:15">
      <c r="M14938" s="571">
        <v>40694</v>
      </c>
      <c r="O14938" s="153" t="s">
        <v>829</v>
      </c>
    </row>
    <row r="14939" spans="11:15">
      <c r="M14939" s="571">
        <v>40694</v>
      </c>
      <c r="O14939" s="153" t="s">
        <v>833</v>
      </c>
    </row>
    <row r="14940" spans="11:15">
      <c r="M14940" s="571">
        <v>40694</v>
      </c>
      <c r="O14940" s="153" t="s">
        <v>837</v>
      </c>
    </row>
    <row r="14941" spans="11:15">
      <c r="M14941" s="571">
        <v>40694</v>
      </c>
      <c r="O14941" s="153" t="s">
        <v>842</v>
      </c>
    </row>
    <row r="14942" spans="11:15">
      <c r="M14942" s="571">
        <v>40694</v>
      </c>
      <c r="O14942" s="153" t="s">
        <v>846</v>
      </c>
    </row>
    <row r="14943" spans="11:15">
      <c r="M14943" s="571">
        <v>40694</v>
      </c>
      <c r="O14943" s="153" t="s">
        <v>850</v>
      </c>
    </row>
    <row r="14944" spans="11:15">
      <c r="M14944" s="571">
        <v>40694</v>
      </c>
      <c r="O14944" s="153" t="s">
        <v>854</v>
      </c>
    </row>
    <row r="14945" spans="11:15">
      <c r="M14945" s="571">
        <v>40694</v>
      </c>
      <c r="O14945" s="153" t="s">
        <v>858</v>
      </c>
    </row>
    <row r="14946" spans="11:15">
      <c r="M14946" s="571">
        <v>40694</v>
      </c>
      <c r="O14946" s="153" t="s">
        <v>862</v>
      </c>
    </row>
    <row r="14947" spans="11:15">
      <c r="M14947" s="571">
        <v>40694</v>
      </c>
      <c r="O14947" s="153" t="s">
        <v>866</v>
      </c>
    </row>
    <row r="14948" spans="11:15">
      <c r="M14948" s="571">
        <v>40694</v>
      </c>
      <c r="O14948" s="153" t="s">
        <v>870</v>
      </c>
    </row>
    <row r="14949" spans="11:15">
      <c r="M14949" s="571">
        <v>40694</v>
      </c>
      <c r="O14949" s="153" t="s">
        <v>1997</v>
      </c>
    </row>
    <row r="14950" spans="11:15">
      <c r="M14950" s="571">
        <v>40694</v>
      </c>
      <c r="O14950" s="153" t="s">
        <v>1998</v>
      </c>
    </row>
    <row r="14951" spans="11:15">
      <c r="M14951" s="571">
        <v>40694</v>
      </c>
      <c r="O14951" s="153" t="s">
        <v>1999</v>
      </c>
    </row>
    <row r="14952" spans="11:15">
      <c r="M14952" s="571">
        <v>40694</v>
      </c>
      <c r="O14952" s="153" t="s">
        <v>885</v>
      </c>
    </row>
    <row r="14953" spans="11:15">
      <c r="K14953" s="153" t="s">
        <v>1580</v>
      </c>
      <c r="M14953" s="571">
        <v>40694</v>
      </c>
      <c r="O14953" s="153" t="s">
        <v>890</v>
      </c>
    </row>
    <row r="14954" spans="11:15">
      <c r="K14954" s="153" t="s">
        <v>1580</v>
      </c>
      <c r="M14954" s="571">
        <v>40694</v>
      </c>
      <c r="O14954" s="153" t="s">
        <v>2000</v>
      </c>
    </row>
    <row r="14955" spans="11:15">
      <c r="K14955" s="153" t="s">
        <v>1580</v>
      </c>
      <c r="M14955" s="571">
        <v>40694</v>
      </c>
      <c r="O14955" s="153" t="s">
        <v>2001</v>
      </c>
    </row>
    <row r="14956" spans="11:15">
      <c r="K14956" s="153" t="s">
        <v>1674</v>
      </c>
      <c r="M14956" s="571">
        <v>40694</v>
      </c>
      <c r="O14956" s="153" t="s">
        <v>902</v>
      </c>
    </row>
    <row r="14957" spans="11:15">
      <c r="K14957" s="153" t="s">
        <v>1580</v>
      </c>
      <c r="M14957" s="571">
        <v>40694</v>
      </c>
      <c r="O14957" s="153" t="s">
        <v>2002</v>
      </c>
    </row>
    <row r="14958" spans="11:15">
      <c r="K14958" s="153" t="s">
        <v>1580</v>
      </c>
      <c r="M14958" s="571">
        <v>40694</v>
      </c>
      <c r="O14958" s="153" t="s">
        <v>2003</v>
      </c>
    </row>
    <row r="14959" spans="11:15">
      <c r="K14959" s="153" t="s">
        <v>1674</v>
      </c>
      <c r="M14959" s="571">
        <v>40694</v>
      </c>
      <c r="O14959" s="153" t="s">
        <v>2004</v>
      </c>
    </row>
    <row r="14960" spans="11:15">
      <c r="K14960" s="153" t="s">
        <v>1674</v>
      </c>
      <c r="M14960" s="571">
        <v>40694</v>
      </c>
      <c r="O14960" s="153" t="s">
        <v>919</v>
      </c>
    </row>
    <row r="14961" spans="11:15">
      <c r="K14961" s="153" t="s">
        <v>1674</v>
      </c>
      <c r="M14961" s="571">
        <v>40694</v>
      </c>
      <c r="O14961" s="153" t="s">
        <v>923</v>
      </c>
    </row>
    <row r="14962" spans="11:15">
      <c r="K14962" s="153" t="s">
        <v>1674</v>
      </c>
      <c r="M14962" s="571">
        <v>40694</v>
      </c>
      <c r="O14962" s="153" t="s">
        <v>2005</v>
      </c>
    </row>
    <row r="14963" spans="11:15">
      <c r="K14963" s="153" t="s">
        <v>1580</v>
      </c>
      <c r="M14963" s="571">
        <v>40694</v>
      </c>
      <c r="O14963" s="153" t="s">
        <v>934</v>
      </c>
    </row>
    <row r="14964" spans="11:15">
      <c r="K14964" s="153" t="s">
        <v>1580</v>
      </c>
      <c r="M14964" s="571">
        <v>40694</v>
      </c>
      <c r="O14964" s="153" t="s">
        <v>2006</v>
      </c>
    </row>
    <row r="14965" spans="11:15">
      <c r="K14965" s="153" t="s">
        <v>1580</v>
      </c>
      <c r="M14965" s="571">
        <v>40694</v>
      </c>
      <c r="O14965" s="153" t="s">
        <v>2007</v>
      </c>
    </row>
    <row r="14966" spans="11:15">
      <c r="K14966" s="153" t="s">
        <v>1580</v>
      </c>
      <c r="M14966" s="571">
        <v>40694</v>
      </c>
      <c r="O14966" s="153" t="s">
        <v>947</v>
      </c>
    </row>
    <row r="14967" spans="11:15">
      <c r="K14967" s="153" t="s">
        <v>1580</v>
      </c>
      <c r="M14967" s="571">
        <v>40694</v>
      </c>
      <c r="O14967" s="153" t="s">
        <v>2008</v>
      </c>
    </row>
    <row r="14968" spans="11:15">
      <c r="K14968" s="153" t="s">
        <v>1580</v>
      </c>
      <c r="M14968" s="571">
        <v>40694</v>
      </c>
      <c r="O14968" s="153" t="s">
        <v>2009</v>
      </c>
    </row>
    <row r="14969" spans="11:15">
      <c r="K14969" s="153" t="s">
        <v>1674</v>
      </c>
      <c r="M14969" s="571">
        <v>40694</v>
      </c>
      <c r="O14969" s="153" t="s">
        <v>960</v>
      </c>
    </row>
    <row r="14970" spans="11:15">
      <c r="K14970" s="153" t="s">
        <v>1674</v>
      </c>
      <c r="M14970" s="571">
        <v>40694</v>
      </c>
      <c r="O14970" s="153" t="s">
        <v>2010</v>
      </c>
    </row>
    <row r="14971" spans="11:15">
      <c r="K14971" s="153" t="s">
        <v>1674</v>
      </c>
      <c r="M14971" s="571">
        <v>40694</v>
      </c>
      <c r="O14971" s="153" t="s">
        <v>2011</v>
      </c>
    </row>
    <row r="14972" spans="11:15">
      <c r="K14972" s="153" t="s">
        <v>1580</v>
      </c>
      <c r="M14972" s="571">
        <v>40694</v>
      </c>
      <c r="O14972" s="153" t="s">
        <v>973</v>
      </c>
    </row>
    <row r="14973" spans="11:15">
      <c r="K14973" s="153" t="s">
        <v>1674</v>
      </c>
      <c r="M14973" s="571">
        <v>40694</v>
      </c>
      <c r="O14973" s="153" t="s">
        <v>2012</v>
      </c>
    </row>
    <row r="14974" spans="11:15">
      <c r="K14974" s="153" t="s">
        <v>1674</v>
      </c>
      <c r="M14974" s="571">
        <v>40694</v>
      </c>
      <c r="O14974" s="153" t="s">
        <v>2013</v>
      </c>
    </row>
    <row r="14975" spans="11:15">
      <c r="K14975" s="153" t="s">
        <v>1674</v>
      </c>
      <c r="M14975" s="571">
        <v>40694</v>
      </c>
      <c r="O14975" s="153" t="s">
        <v>2014</v>
      </c>
    </row>
    <row r="14976" spans="11:15">
      <c r="K14976" s="153" t="s">
        <v>1674</v>
      </c>
      <c r="M14976" s="571">
        <v>40694</v>
      </c>
      <c r="O14976" s="153" t="s">
        <v>2015</v>
      </c>
    </row>
    <row r="14977" spans="11:15">
      <c r="K14977" s="153" t="s">
        <v>1674</v>
      </c>
      <c r="M14977" s="571">
        <v>40694</v>
      </c>
      <c r="O14977" s="153" t="s">
        <v>2016</v>
      </c>
    </row>
    <row r="14978" spans="11:15">
      <c r="K14978" s="153" t="s">
        <v>1674</v>
      </c>
      <c r="M14978" s="571">
        <v>40694</v>
      </c>
      <c r="O14978" s="153" t="s">
        <v>2017</v>
      </c>
    </row>
    <row r="14979" spans="11:15">
      <c r="K14979" s="153" t="s">
        <v>1674</v>
      </c>
      <c r="M14979" s="571">
        <v>40694</v>
      </c>
      <c r="O14979" s="153" t="s">
        <v>2018</v>
      </c>
    </row>
    <row r="14980" spans="11:15">
      <c r="K14980" s="153" t="s">
        <v>1674</v>
      </c>
      <c r="M14980" s="571">
        <v>40694</v>
      </c>
      <c r="O14980" s="153" t="s">
        <v>2019</v>
      </c>
    </row>
    <row r="14981" spans="11:15">
      <c r="K14981" s="153" t="s">
        <v>1674</v>
      </c>
      <c r="M14981" s="571">
        <v>40694</v>
      </c>
      <c r="O14981" s="153" t="s">
        <v>2020</v>
      </c>
    </row>
    <row r="14982" spans="11:15">
      <c r="K14982" s="153" t="s">
        <v>1674</v>
      </c>
      <c r="M14982" s="571">
        <v>40694</v>
      </c>
      <c r="O14982" s="153" t="s">
        <v>2021</v>
      </c>
    </row>
    <row r="14983" spans="11:15">
      <c r="K14983" s="153" t="s">
        <v>1674</v>
      </c>
      <c r="M14983" s="571">
        <v>40694</v>
      </c>
      <c r="O14983" s="153" t="s">
        <v>1023</v>
      </c>
    </row>
    <row r="14984" spans="11:15">
      <c r="K14984" s="153" t="s">
        <v>1674</v>
      </c>
      <c r="M14984" s="571">
        <v>40694</v>
      </c>
      <c r="O14984" s="153" t="s">
        <v>1027</v>
      </c>
    </row>
    <row r="14985" spans="11:15">
      <c r="K14985" s="153" t="s">
        <v>1580</v>
      </c>
      <c r="M14985" s="571">
        <v>40694</v>
      </c>
      <c r="O14985" s="153" t="s">
        <v>2022</v>
      </c>
    </row>
    <row r="14986" spans="11:15">
      <c r="K14986" s="153" t="s">
        <v>1580</v>
      </c>
      <c r="M14986" s="571">
        <v>40694</v>
      </c>
      <c r="O14986" s="153" t="s">
        <v>2023</v>
      </c>
    </row>
    <row r="14987" spans="11:15">
      <c r="K14987" s="153" t="s">
        <v>1580</v>
      </c>
      <c r="M14987" s="571">
        <v>40694</v>
      </c>
      <c r="O14987" s="153" t="s">
        <v>2024</v>
      </c>
    </row>
    <row r="14988" spans="11:15">
      <c r="K14988" s="153" t="s">
        <v>1674</v>
      </c>
      <c r="M14988" s="571">
        <v>40694</v>
      </c>
      <c r="O14988" s="153" t="s">
        <v>2025</v>
      </c>
    </row>
    <row r="14989" spans="11:15">
      <c r="K14989" s="153" t="s">
        <v>1674</v>
      </c>
      <c r="M14989" s="571">
        <v>40694</v>
      </c>
      <c r="O14989" s="153" t="s">
        <v>2026</v>
      </c>
    </row>
    <row r="14990" spans="11:15">
      <c r="K14990" s="153" t="s">
        <v>1674</v>
      </c>
      <c r="M14990" s="571">
        <v>40694</v>
      </c>
      <c r="O14990" s="153" t="s">
        <v>2027</v>
      </c>
    </row>
    <row r="14991" spans="11:15">
      <c r="K14991" s="153" t="s">
        <v>1674</v>
      </c>
      <c r="M14991" s="571">
        <v>40694</v>
      </c>
      <c r="O14991" s="153" t="s">
        <v>2028</v>
      </c>
    </row>
    <row r="14992" spans="11:15">
      <c r="K14992" s="153" t="s">
        <v>1674</v>
      </c>
      <c r="M14992" s="571">
        <v>40694</v>
      </c>
      <c r="O14992" s="153" t="s">
        <v>2029</v>
      </c>
    </row>
    <row r="14993" spans="11:15">
      <c r="K14993" s="153" t="s">
        <v>1674</v>
      </c>
      <c r="M14993" s="571">
        <v>40694</v>
      </c>
      <c r="O14993" s="153" t="s">
        <v>2030</v>
      </c>
    </row>
    <row r="14994" spans="11:15">
      <c r="K14994" s="153" t="s">
        <v>1674</v>
      </c>
      <c r="M14994" s="571">
        <v>40694</v>
      </c>
      <c r="O14994" s="153" t="s">
        <v>1056</v>
      </c>
    </row>
    <row r="14995" spans="11:15">
      <c r="K14995" s="153" t="s">
        <v>1674</v>
      </c>
      <c r="M14995" s="571">
        <v>40694</v>
      </c>
      <c r="O14995" s="153" t="s">
        <v>1060</v>
      </c>
    </row>
    <row r="14996" spans="11:15">
      <c r="K14996" s="153" t="s">
        <v>1674</v>
      </c>
      <c r="M14996" s="571">
        <v>40694</v>
      </c>
      <c r="O14996" s="153" t="s">
        <v>1064</v>
      </c>
    </row>
    <row r="14997" spans="11:15">
      <c r="K14997" s="153" t="s">
        <v>1674</v>
      </c>
      <c r="M14997" s="571">
        <v>40694</v>
      </c>
      <c r="O14997" s="153" t="s">
        <v>1067</v>
      </c>
    </row>
    <row r="14998" spans="11:15">
      <c r="K14998" s="153" t="s">
        <v>1674</v>
      </c>
      <c r="M14998" s="571">
        <v>40694</v>
      </c>
      <c r="O14998" s="153" t="s">
        <v>1071</v>
      </c>
    </row>
    <row r="14999" spans="11:15">
      <c r="K14999" s="153" t="s">
        <v>1674</v>
      </c>
      <c r="M14999" s="571">
        <v>40694</v>
      </c>
      <c r="O14999" s="153" t="s">
        <v>1075</v>
      </c>
    </row>
    <row r="15000" spans="11:15">
      <c r="K15000" s="153" t="s">
        <v>1674</v>
      </c>
      <c r="M15000" s="571">
        <v>40694</v>
      </c>
      <c r="O15000" s="153" t="s">
        <v>1078</v>
      </c>
    </row>
    <row r="15001" spans="11:15">
      <c r="K15001" s="153" t="s">
        <v>1674</v>
      </c>
      <c r="M15001" s="571">
        <v>40694</v>
      </c>
      <c r="O15001" s="153" t="s">
        <v>1082</v>
      </c>
    </row>
    <row r="15002" spans="11:15">
      <c r="K15002" s="153" t="s">
        <v>1674</v>
      </c>
      <c r="M15002" s="571">
        <v>40694</v>
      </c>
      <c r="O15002" s="153" t="s">
        <v>1086</v>
      </c>
    </row>
    <row r="15003" spans="11:15">
      <c r="K15003" s="153" t="s">
        <v>1674</v>
      </c>
      <c r="M15003" s="571">
        <v>40694</v>
      </c>
      <c r="O15003" s="153" t="s">
        <v>2031</v>
      </c>
    </row>
    <row r="15004" spans="11:15">
      <c r="K15004" s="153" t="s">
        <v>1674</v>
      </c>
      <c r="M15004" s="571">
        <v>40694</v>
      </c>
      <c r="O15004" s="153" t="s">
        <v>2032</v>
      </c>
    </row>
    <row r="15005" spans="11:15">
      <c r="K15005" s="153" t="s">
        <v>1674</v>
      </c>
      <c r="M15005" s="571">
        <v>40694</v>
      </c>
      <c r="O15005" s="153" t="s">
        <v>2033</v>
      </c>
    </row>
    <row r="15006" spans="11:15">
      <c r="K15006" s="153" t="s">
        <v>1674</v>
      </c>
      <c r="M15006" s="571">
        <v>40694</v>
      </c>
      <c r="O15006" s="153" t="s">
        <v>2034</v>
      </c>
    </row>
    <row r="15007" spans="11:15">
      <c r="K15007" s="153" t="s">
        <v>1674</v>
      </c>
      <c r="M15007" s="571">
        <v>40694</v>
      </c>
      <c r="O15007" s="153" t="s">
        <v>2035</v>
      </c>
    </row>
    <row r="15008" spans="11:15">
      <c r="K15008" s="153" t="s">
        <v>1674</v>
      </c>
      <c r="M15008" s="571">
        <v>40694</v>
      </c>
      <c r="O15008" s="153" t="s">
        <v>2036</v>
      </c>
    </row>
    <row r="15009" spans="11:15">
      <c r="K15009" s="153" t="s">
        <v>1674</v>
      </c>
      <c r="M15009" s="571">
        <v>40694</v>
      </c>
      <c r="O15009" s="153" t="s">
        <v>2037</v>
      </c>
    </row>
    <row r="15010" spans="11:15">
      <c r="K15010" s="153" t="s">
        <v>1674</v>
      </c>
      <c r="M15010" s="571">
        <v>40694</v>
      </c>
      <c r="O15010" s="153" t="s">
        <v>2038</v>
      </c>
    </row>
    <row r="15011" spans="11:15">
      <c r="K15011" s="153" t="s">
        <v>1674</v>
      </c>
      <c r="M15011" s="571">
        <v>40694</v>
      </c>
      <c r="O15011" s="153" t="s">
        <v>2039</v>
      </c>
    </row>
    <row r="15012" spans="11:15">
      <c r="K15012" s="153" t="s">
        <v>1674</v>
      </c>
      <c r="M15012" s="571">
        <v>40694</v>
      </c>
      <c r="O15012" s="153" t="s">
        <v>2040</v>
      </c>
    </row>
    <row r="15013" spans="11:15">
      <c r="K15013" s="153" t="s">
        <v>1674</v>
      </c>
      <c r="M15013" s="571">
        <v>40694</v>
      </c>
      <c r="O15013" s="153" t="s">
        <v>2041</v>
      </c>
    </row>
    <row r="15014" spans="11:15">
      <c r="K15014" s="153" t="s">
        <v>1674</v>
      </c>
      <c r="M15014" s="571">
        <v>40694</v>
      </c>
      <c r="O15014" s="153" t="s">
        <v>2042</v>
      </c>
    </row>
    <row r="15015" spans="11:15">
      <c r="K15015" s="153" t="s">
        <v>1674</v>
      </c>
      <c r="M15015" s="571">
        <v>40694</v>
      </c>
      <c r="O15015" s="153" t="s">
        <v>2043</v>
      </c>
    </row>
    <row r="15016" spans="11:15">
      <c r="K15016" s="153" t="s">
        <v>1674</v>
      </c>
      <c r="M15016" s="571">
        <v>40694</v>
      </c>
      <c r="O15016" s="153" t="s">
        <v>2044</v>
      </c>
    </row>
    <row r="15017" spans="11:15">
      <c r="K15017" s="153" t="s">
        <v>1674</v>
      </c>
      <c r="M15017" s="571">
        <v>40694</v>
      </c>
      <c r="O15017" s="153" t="s">
        <v>2045</v>
      </c>
    </row>
    <row r="15018" spans="11:15">
      <c r="K15018" s="153" t="s">
        <v>1674</v>
      </c>
      <c r="M15018" s="571">
        <v>40694</v>
      </c>
      <c r="O15018" s="153" t="s">
        <v>2046</v>
      </c>
    </row>
    <row r="15019" spans="11:15">
      <c r="K15019" s="153" t="s">
        <v>1674</v>
      </c>
      <c r="M15019" s="571">
        <v>40694</v>
      </c>
      <c r="O15019" s="153" t="s">
        <v>2047</v>
      </c>
    </row>
    <row r="15020" spans="11:15">
      <c r="K15020" s="153" t="s">
        <v>1674</v>
      </c>
      <c r="M15020" s="571">
        <v>40694</v>
      </c>
      <c r="O15020" s="153" t="s">
        <v>2048</v>
      </c>
    </row>
    <row r="15021" spans="11:15">
      <c r="K15021" s="153" t="s">
        <v>1674</v>
      </c>
      <c r="M15021" s="571">
        <v>40694</v>
      </c>
      <c r="O15021" s="153" t="s">
        <v>2049</v>
      </c>
    </row>
    <row r="15022" spans="11:15">
      <c r="K15022" s="153" t="s">
        <v>1674</v>
      </c>
      <c r="M15022" s="571">
        <v>40694</v>
      </c>
      <c r="O15022" s="153" t="s">
        <v>2050</v>
      </c>
    </row>
    <row r="15023" spans="11:15">
      <c r="K15023" s="153" t="s">
        <v>1674</v>
      </c>
      <c r="M15023" s="571">
        <v>40694</v>
      </c>
      <c r="O15023" s="153" t="s">
        <v>2051</v>
      </c>
    </row>
    <row r="15024" spans="11:15">
      <c r="K15024" s="153" t="s">
        <v>1674</v>
      </c>
      <c r="M15024" s="571">
        <v>40694</v>
      </c>
      <c r="O15024" s="153" t="s">
        <v>2052</v>
      </c>
    </row>
    <row r="15025" spans="11:15">
      <c r="K15025" s="153" t="s">
        <v>1674</v>
      </c>
      <c r="M15025" s="571">
        <v>40694</v>
      </c>
      <c r="O15025" s="153" t="s">
        <v>2053</v>
      </c>
    </row>
    <row r="15026" spans="11:15">
      <c r="K15026" s="153" t="s">
        <v>1674</v>
      </c>
      <c r="M15026" s="571">
        <v>40694</v>
      </c>
      <c r="O15026" s="153" t="s">
        <v>2054</v>
      </c>
    </row>
    <row r="15027" spans="11:15">
      <c r="K15027" s="153" t="s">
        <v>1674</v>
      </c>
      <c r="M15027" s="571">
        <v>40694</v>
      </c>
      <c r="O15027" s="153" t="s">
        <v>2055</v>
      </c>
    </row>
    <row r="15028" spans="11:15">
      <c r="K15028" s="153" t="s">
        <v>1674</v>
      </c>
      <c r="M15028" s="571">
        <v>40694</v>
      </c>
      <c r="O15028" s="153" t="s">
        <v>2056</v>
      </c>
    </row>
    <row r="15029" spans="11:15">
      <c r="K15029" s="153" t="s">
        <v>1674</v>
      </c>
      <c r="M15029" s="571">
        <v>40694</v>
      </c>
      <c r="O15029" s="153" t="s">
        <v>2057</v>
      </c>
    </row>
    <row r="15030" spans="11:15">
      <c r="K15030" s="153" t="s">
        <v>1674</v>
      </c>
      <c r="M15030" s="571">
        <v>40694</v>
      </c>
      <c r="O15030" s="153" t="s">
        <v>2058</v>
      </c>
    </row>
    <row r="15031" spans="11:15">
      <c r="K15031" s="153" t="s">
        <v>1674</v>
      </c>
      <c r="M15031" s="571">
        <v>40694</v>
      </c>
      <c r="O15031" s="153" t="s">
        <v>2059</v>
      </c>
    </row>
    <row r="15032" spans="11:15">
      <c r="K15032" s="153" t="s">
        <v>1674</v>
      </c>
      <c r="M15032" s="571">
        <v>40694</v>
      </c>
      <c r="O15032" s="153" t="s">
        <v>2060</v>
      </c>
    </row>
    <row r="15033" spans="11:15">
      <c r="K15033" s="153" t="s">
        <v>1674</v>
      </c>
      <c r="M15033" s="571">
        <v>40694</v>
      </c>
      <c r="O15033" s="153" t="s">
        <v>1851</v>
      </c>
    </row>
    <row r="15034" spans="11:15">
      <c r="K15034" s="153" t="s">
        <v>1674</v>
      </c>
      <c r="M15034" s="571">
        <v>40694</v>
      </c>
      <c r="O15034" s="153" t="s">
        <v>1852</v>
      </c>
    </row>
    <row r="15035" spans="11:15">
      <c r="K15035" s="153" t="s">
        <v>1674</v>
      </c>
      <c r="M15035" s="571">
        <v>40694</v>
      </c>
      <c r="O15035" s="153" t="s">
        <v>381</v>
      </c>
    </row>
    <row r="15036" spans="11:15">
      <c r="K15036" s="153" t="s">
        <v>1674</v>
      </c>
      <c r="M15036" s="571">
        <v>40694</v>
      </c>
      <c r="O15036" s="153" t="s">
        <v>1854</v>
      </c>
    </row>
    <row r="15037" spans="11:15">
      <c r="K15037" s="153" t="s">
        <v>1674</v>
      </c>
      <c r="M15037" s="571">
        <v>40694</v>
      </c>
      <c r="O15037" s="153" t="s">
        <v>1855</v>
      </c>
    </row>
    <row r="15038" spans="11:15">
      <c r="K15038" s="153" t="s">
        <v>1674</v>
      </c>
      <c r="M15038" s="571">
        <v>40694</v>
      </c>
      <c r="O15038" s="153" t="s">
        <v>1856</v>
      </c>
    </row>
    <row r="15039" spans="11:15">
      <c r="K15039" s="153" t="s">
        <v>1674</v>
      </c>
      <c r="M15039" s="571">
        <v>40694</v>
      </c>
      <c r="O15039" s="153" t="s">
        <v>1857</v>
      </c>
    </row>
    <row r="15040" spans="11:15">
      <c r="K15040" s="153" t="s">
        <v>1674</v>
      </c>
      <c r="M15040" s="571">
        <v>40694</v>
      </c>
      <c r="O15040" s="153" t="s">
        <v>1858</v>
      </c>
    </row>
    <row r="15041" spans="11:15">
      <c r="K15041" s="153" t="s">
        <v>1674</v>
      </c>
      <c r="M15041" s="571">
        <v>40694</v>
      </c>
      <c r="O15041" s="153" t="s">
        <v>2061</v>
      </c>
    </row>
    <row r="15042" spans="11:15">
      <c r="K15042" s="153" t="s">
        <v>1674</v>
      </c>
      <c r="M15042" s="571">
        <v>40694</v>
      </c>
      <c r="O15042" s="153" t="s">
        <v>2062</v>
      </c>
    </row>
    <row r="15043" spans="11:15">
      <c r="K15043" s="153" t="s">
        <v>1674</v>
      </c>
      <c r="M15043" s="571">
        <v>40694</v>
      </c>
      <c r="O15043" s="153" t="s">
        <v>1859</v>
      </c>
    </row>
    <row r="15044" spans="11:15">
      <c r="K15044" s="153" t="s">
        <v>1674</v>
      </c>
      <c r="M15044" s="571">
        <v>40694</v>
      </c>
      <c r="O15044" s="153" t="s">
        <v>1860</v>
      </c>
    </row>
    <row r="15045" spans="11:15">
      <c r="K15045" s="153" t="s">
        <v>1674</v>
      </c>
      <c r="M15045" s="571">
        <v>40694</v>
      </c>
      <c r="O15045" s="153" t="s">
        <v>2063</v>
      </c>
    </row>
    <row r="15046" spans="11:15">
      <c r="K15046" s="153" t="s">
        <v>1674</v>
      </c>
      <c r="M15046" s="571">
        <v>40694</v>
      </c>
      <c r="O15046" s="153" t="s">
        <v>2064</v>
      </c>
    </row>
    <row r="15047" spans="11:15">
      <c r="K15047" s="153" t="s">
        <v>1674</v>
      </c>
      <c r="M15047" s="571">
        <v>40694</v>
      </c>
      <c r="O15047" s="153" t="s">
        <v>1861</v>
      </c>
    </row>
    <row r="15048" spans="11:15">
      <c r="K15048" s="153" t="s">
        <v>1674</v>
      </c>
      <c r="M15048" s="571">
        <v>40694</v>
      </c>
      <c r="O15048" s="153" t="s">
        <v>1862</v>
      </c>
    </row>
    <row r="15049" spans="11:15">
      <c r="K15049" s="153" t="s">
        <v>1674</v>
      </c>
      <c r="M15049" s="571">
        <v>40694</v>
      </c>
      <c r="O15049" s="153" t="s">
        <v>1863</v>
      </c>
    </row>
    <row r="15050" spans="11:15">
      <c r="K15050" s="153" t="s">
        <v>1674</v>
      </c>
      <c r="M15050" s="571">
        <v>40694</v>
      </c>
      <c r="O15050" s="153" t="s">
        <v>1864</v>
      </c>
    </row>
    <row r="15051" spans="11:15">
      <c r="K15051" s="153" t="s">
        <v>1674</v>
      </c>
      <c r="M15051" s="571">
        <v>40694</v>
      </c>
      <c r="O15051" s="153" t="s">
        <v>1865</v>
      </c>
    </row>
    <row r="15052" spans="11:15">
      <c r="K15052" s="153" t="s">
        <v>1674</v>
      </c>
      <c r="M15052" s="571">
        <v>40694</v>
      </c>
      <c r="O15052" s="153" t="s">
        <v>1866</v>
      </c>
    </row>
    <row r="15053" spans="11:15">
      <c r="K15053" s="153" t="s">
        <v>1674</v>
      </c>
      <c r="M15053" s="571">
        <v>40694</v>
      </c>
      <c r="O15053" s="153" t="s">
        <v>1231</v>
      </c>
    </row>
    <row r="15054" spans="11:15">
      <c r="K15054" s="153" t="s">
        <v>1674</v>
      </c>
      <c r="M15054" s="571">
        <v>40694</v>
      </c>
      <c r="O15054" s="153" t="s">
        <v>1867</v>
      </c>
    </row>
    <row r="15055" spans="11:15">
      <c r="K15055" s="153" t="s">
        <v>1674</v>
      </c>
      <c r="M15055" s="571">
        <v>40694</v>
      </c>
      <c r="O15055" s="153" t="s">
        <v>1868</v>
      </c>
    </row>
    <row r="15056" spans="11:15">
      <c r="K15056" s="153" t="s">
        <v>1674</v>
      </c>
      <c r="M15056" s="571">
        <v>40694</v>
      </c>
      <c r="O15056" s="153" t="s">
        <v>1869</v>
      </c>
    </row>
    <row r="15057" spans="11:15">
      <c r="K15057" s="153" t="s">
        <v>1674</v>
      </c>
      <c r="M15057" s="571">
        <v>40694</v>
      </c>
      <c r="O15057" s="153" t="s">
        <v>1870</v>
      </c>
    </row>
    <row r="15058" spans="11:15">
      <c r="K15058" s="153" t="s">
        <v>1674</v>
      </c>
      <c r="M15058" s="571">
        <v>40694</v>
      </c>
      <c r="O15058" s="153" t="s">
        <v>1871</v>
      </c>
    </row>
    <row r="15059" spans="11:15">
      <c r="K15059" s="153" t="s">
        <v>1674</v>
      </c>
      <c r="M15059" s="571">
        <v>40694</v>
      </c>
      <c r="O15059" s="153" t="s">
        <v>2065</v>
      </c>
    </row>
    <row r="15060" spans="11:15">
      <c r="K15060" s="153" t="s">
        <v>1674</v>
      </c>
      <c r="M15060" s="571">
        <v>40694</v>
      </c>
      <c r="O15060" s="153" t="s">
        <v>2066</v>
      </c>
    </row>
    <row r="15061" spans="11:15">
      <c r="K15061" s="153" t="s">
        <v>1674</v>
      </c>
      <c r="M15061" s="571">
        <v>40694</v>
      </c>
      <c r="O15061" s="153" t="s">
        <v>2067</v>
      </c>
    </row>
    <row r="15062" spans="11:15">
      <c r="K15062" s="153" t="s">
        <v>1674</v>
      </c>
      <c r="M15062" s="571">
        <v>40694</v>
      </c>
      <c r="O15062" s="153" t="s">
        <v>1872</v>
      </c>
    </row>
    <row r="15063" spans="11:15">
      <c r="K15063" s="153" t="s">
        <v>1674</v>
      </c>
      <c r="M15063" s="571">
        <v>40694</v>
      </c>
      <c r="O15063" s="153" t="s">
        <v>2068</v>
      </c>
    </row>
    <row r="15064" spans="11:15">
      <c r="K15064" s="153" t="s">
        <v>1674</v>
      </c>
      <c r="M15064" s="571">
        <v>40694</v>
      </c>
      <c r="O15064" s="153" t="s">
        <v>2069</v>
      </c>
    </row>
    <row r="15065" spans="11:15">
      <c r="K15065" s="153" t="s">
        <v>1674</v>
      </c>
      <c r="M15065" s="571">
        <v>40694</v>
      </c>
      <c r="O15065" s="153" t="s">
        <v>1873</v>
      </c>
    </row>
    <row r="15066" spans="11:15">
      <c r="K15066" s="153" t="s">
        <v>1674</v>
      </c>
      <c r="M15066" s="571">
        <v>40694</v>
      </c>
      <c r="O15066" s="153" t="s">
        <v>1874</v>
      </c>
    </row>
    <row r="15067" spans="11:15">
      <c r="K15067" s="153" t="s">
        <v>1674</v>
      </c>
      <c r="M15067" s="571">
        <v>40694</v>
      </c>
      <c r="O15067" s="153" t="s">
        <v>1875</v>
      </c>
    </row>
    <row r="15068" spans="11:15">
      <c r="K15068" s="153" t="s">
        <v>1674</v>
      </c>
      <c r="M15068" s="571">
        <v>40694</v>
      </c>
      <c r="O15068" s="153" t="s">
        <v>1876</v>
      </c>
    </row>
    <row r="15069" spans="11:15">
      <c r="K15069" s="153" t="s">
        <v>1674</v>
      </c>
      <c r="M15069" s="571">
        <v>40694</v>
      </c>
      <c r="O15069" s="153" t="s">
        <v>1877</v>
      </c>
    </row>
    <row r="15070" spans="11:15">
      <c r="K15070" s="153" t="s">
        <v>1674</v>
      </c>
      <c r="M15070" s="571">
        <v>40694</v>
      </c>
      <c r="O15070" s="153" t="s">
        <v>1878</v>
      </c>
    </row>
    <row r="15071" spans="11:15">
      <c r="K15071" s="153" t="s">
        <v>1674</v>
      </c>
      <c r="M15071" s="571">
        <v>40694</v>
      </c>
      <c r="O15071" s="153" t="s">
        <v>1285</v>
      </c>
    </row>
    <row r="15072" spans="11:15">
      <c r="K15072" s="153" t="s">
        <v>1674</v>
      </c>
      <c r="M15072" s="571">
        <v>40694</v>
      </c>
      <c r="O15072" s="153" t="s">
        <v>1879</v>
      </c>
    </row>
    <row r="15073" spans="11:15">
      <c r="K15073" s="153" t="s">
        <v>1674</v>
      </c>
      <c r="M15073" s="571">
        <v>40694</v>
      </c>
      <c r="O15073" s="153" t="s">
        <v>1880</v>
      </c>
    </row>
    <row r="15074" spans="11:15">
      <c r="K15074" s="153" t="s">
        <v>1674</v>
      </c>
      <c r="M15074" s="571">
        <v>40694</v>
      </c>
      <c r="O15074" s="153" t="s">
        <v>1881</v>
      </c>
    </row>
    <row r="15075" spans="11:15">
      <c r="K15075" s="153" t="s">
        <v>1674</v>
      </c>
      <c r="M15075" s="571">
        <v>40694</v>
      </c>
      <c r="O15075" s="153" t="s">
        <v>1882</v>
      </c>
    </row>
    <row r="15076" spans="11:15">
      <c r="K15076" s="153" t="s">
        <v>1674</v>
      </c>
      <c r="M15076" s="571">
        <v>40694</v>
      </c>
      <c r="O15076" s="153" t="s">
        <v>1883</v>
      </c>
    </row>
    <row r="15077" spans="11:15">
      <c r="K15077" s="153" t="s">
        <v>1674</v>
      </c>
      <c r="M15077" s="571">
        <v>40694</v>
      </c>
      <c r="O15077" s="153" t="s">
        <v>2070</v>
      </c>
    </row>
    <row r="15078" spans="11:15">
      <c r="K15078" s="153" t="s">
        <v>1674</v>
      </c>
      <c r="M15078" s="571">
        <v>40694</v>
      </c>
      <c r="O15078" s="153" t="s">
        <v>2071</v>
      </c>
    </row>
    <row r="15079" spans="11:15">
      <c r="K15079" s="153" t="s">
        <v>1674</v>
      </c>
      <c r="M15079" s="571">
        <v>40694</v>
      </c>
      <c r="O15079" s="153" t="s">
        <v>1884</v>
      </c>
    </row>
    <row r="15080" spans="11:15">
      <c r="K15080" s="153" t="s">
        <v>1674</v>
      </c>
      <c r="M15080" s="571">
        <v>40694</v>
      </c>
      <c r="O15080" s="153" t="s">
        <v>1885</v>
      </c>
    </row>
    <row r="15081" spans="11:15">
      <c r="K15081" s="153" t="s">
        <v>1674</v>
      </c>
      <c r="M15081" s="571">
        <v>40694</v>
      </c>
      <c r="O15081" s="153" t="s">
        <v>2072</v>
      </c>
    </row>
    <row r="15082" spans="11:15">
      <c r="K15082" s="153" t="s">
        <v>1674</v>
      </c>
      <c r="M15082" s="571">
        <v>40694</v>
      </c>
      <c r="O15082" s="153" t="s">
        <v>2073</v>
      </c>
    </row>
    <row r="15083" spans="11:15">
      <c r="K15083" s="153" t="s">
        <v>1674</v>
      </c>
      <c r="M15083" s="571">
        <v>40694</v>
      </c>
      <c r="O15083" s="153" t="s">
        <v>1886</v>
      </c>
    </row>
    <row r="15084" spans="11:15">
      <c r="K15084" s="153" t="s">
        <v>1674</v>
      </c>
      <c r="M15084" s="571">
        <v>40694</v>
      </c>
      <c r="O15084" s="153" t="s">
        <v>1887</v>
      </c>
    </row>
    <row r="15085" spans="11:15">
      <c r="K15085" s="153" t="s">
        <v>1674</v>
      </c>
      <c r="M15085" s="571">
        <v>40694</v>
      </c>
      <c r="O15085" s="153" t="s">
        <v>1888</v>
      </c>
    </row>
    <row r="15086" spans="11:15">
      <c r="K15086" s="153" t="s">
        <v>1674</v>
      </c>
      <c r="M15086" s="571">
        <v>40694</v>
      </c>
      <c r="O15086" s="153" t="s">
        <v>1889</v>
      </c>
    </row>
    <row r="15087" spans="11:15">
      <c r="K15087" s="153" t="s">
        <v>1674</v>
      </c>
      <c r="M15087" s="571">
        <v>40694</v>
      </c>
      <c r="O15087" s="153" t="s">
        <v>1890</v>
      </c>
    </row>
    <row r="15088" spans="11:15">
      <c r="K15088" s="153" t="s">
        <v>1674</v>
      </c>
      <c r="M15088" s="571">
        <v>40694</v>
      </c>
      <c r="O15088" s="153" t="s">
        <v>1891</v>
      </c>
    </row>
    <row r="15089" spans="11:15">
      <c r="K15089" s="153" t="s">
        <v>1674</v>
      </c>
      <c r="M15089" s="571">
        <v>40694</v>
      </c>
      <c r="O15089" s="153" t="s">
        <v>1344</v>
      </c>
    </row>
    <row r="15090" spans="11:15">
      <c r="K15090" s="153" t="s">
        <v>1674</v>
      </c>
      <c r="M15090" s="571">
        <v>40694</v>
      </c>
      <c r="O15090" s="153" t="s">
        <v>1892</v>
      </c>
    </row>
    <row r="15091" spans="11:15">
      <c r="K15091" s="153" t="s">
        <v>1674</v>
      </c>
      <c r="M15091" s="571">
        <v>40694</v>
      </c>
      <c r="O15091" s="153" t="s">
        <v>1893</v>
      </c>
    </row>
    <row r="15092" spans="11:15">
      <c r="K15092" s="153" t="s">
        <v>1674</v>
      </c>
      <c r="M15092" s="571">
        <v>40694</v>
      </c>
      <c r="O15092" s="153" t="s">
        <v>1894</v>
      </c>
    </row>
    <row r="15093" spans="11:15">
      <c r="K15093" s="153" t="s">
        <v>1674</v>
      </c>
      <c r="M15093" s="571">
        <v>40694</v>
      </c>
      <c r="O15093" s="153" t="s">
        <v>1895</v>
      </c>
    </row>
    <row r="15094" spans="11:15">
      <c r="K15094" s="153" t="s">
        <v>1674</v>
      </c>
      <c r="M15094" s="571">
        <v>40694</v>
      </c>
      <c r="O15094" s="153" t="s">
        <v>1896</v>
      </c>
    </row>
    <row r="15095" spans="11:15">
      <c r="K15095" s="153" t="s">
        <v>1674</v>
      </c>
      <c r="M15095" s="571">
        <v>40694</v>
      </c>
      <c r="O15095" s="153" t="s">
        <v>2074</v>
      </c>
    </row>
    <row r="15096" spans="11:15">
      <c r="K15096" s="153" t="s">
        <v>1674</v>
      </c>
      <c r="M15096" s="571">
        <v>40694</v>
      </c>
      <c r="O15096" s="153" t="s">
        <v>2075</v>
      </c>
    </row>
    <row r="15097" spans="11:15">
      <c r="K15097" s="153" t="s">
        <v>1674</v>
      </c>
      <c r="M15097" s="571">
        <v>40694</v>
      </c>
      <c r="O15097" s="153" t="s">
        <v>1897</v>
      </c>
    </row>
    <row r="15098" spans="11:15">
      <c r="K15098" s="153" t="s">
        <v>1674</v>
      </c>
      <c r="M15098" s="571">
        <v>40694</v>
      </c>
      <c r="O15098" s="153" t="s">
        <v>1898</v>
      </c>
    </row>
    <row r="15099" spans="11:15">
      <c r="K15099" s="153" t="s">
        <v>1674</v>
      </c>
      <c r="M15099" s="571">
        <v>40694</v>
      </c>
      <c r="O15099" s="153" t="s">
        <v>2076</v>
      </c>
    </row>
    <row r="15100" spans="11:15">
      <c r="K15100" s="153" t="s">
        <v>1674</v>
      </c>
      <c r="M15100" s="571">
        <v>40694</v>
      </c>
      <c r="O15100" s="153" t="s">
        <v>2077</v>
      </c>
    </row>
    <row r="15101" spans="11:15">
      <c r="K15101" s="153" t="s">
        <v>1674</v>
      </c>
      <c r="M15101" s="571">
        <v>40694</v>
      </c>
      <c r="O15101" s="153" t="s">
        <v>1899</v>
      </c>
    </row>
    <row r="15102" spans="11:15">
      <c r="K15102" s="153" t="s">
        <v>1674</v>
      </c>
      <c r="M15102" s="571">
        <v>40694</v>
      </c>
      <c r="O15102" s="153" t="s">
        <v>1900</v>
      </c>
    </row>
    <row r="15103" spans="11:15">
      <c r="K15103" s="153" t="s">
        <v>1674</v>
      </c>
      <c r="M15103" s="571">
        <v>40694</v>
      </c>
      <c r="O15103" s="153" t="s">
        <v>1901</v>
      </c>
    </row>
    <row r="15104" spans="11:15">
      <c r="K15104" s="153" t="s">
        <v>1674</v>
      </c>
      <c r="M15104" s="571">
        <v>40694</v>
      </c>
      <c r="O15104" s="153" t="s">
        <v>1902</v>
      </c>
    </row>
    <row r="15105" spans="11:15">
      <c r="K15105" s="153" t="s">
        <v>1674</v>
      </c>
      <c r="M15105" s="571">
        <v>40694</v>
      </c>
      <c r="O15105" s="153" t="s">
        <v>1903</v>
      </c>
    </row>
    <row r="15106" spans="11:15">
      <c r="K15106" s="153" t="s">
        <v>1674</v>
      </c>
      <c r="M15106" s="571">
        <v>40694</v>
      </c>
      <c r="O15106" s="153" t="s">
        <v>1904</v>
      </c>
    </row>
    <row r="15107" spans="11:15">
      <c r="K15107" s="153" t="s">
        <v>1674</v>
      </c>
      <c r="M15107" s="571">
        <v>40694</v>
      </c>
      <c r="O15107" s="153" t="s">
        <v>1374</v>
      </c>
    </row>
    <row r="15108" spans="11:15">
      <c r="K15108" s="153" t="s">
        <v>1674</v>
      </c>
      <c r="M15108" s="571">
        <v>40694</v>
      </c>
      <c r="O15108" s="153" t="s">
        <v>1905</v>
      </c>
    </row>
    <row r="15109" spans="11:15">
      <c r="K15109" s="153" t="s">
        <v>1674</v>
      </c>
      <c r="M15109" s="571">
        <v>40694</v>
      </c>
      <c r="O15109" s="153" t="s">
        <v>1906</v>
      </c>
    </row>
    <row r="15110" spans="11:15">
      <c r="K15110" s="153" t="s">
        <v>1674</v>
      </c>
      <c r="M15110" s="571">
        <v>40694</v>
      </c>
      <c r="O15110" s="153" t="s">
        <v>1907</v>
      </c>
    </row>
    <row r="15111" spans="11:15">
      <c r="K15111" s="153" t="s">
        <v>1674</v>
      </c>
      <c r="M15111" s="571">
        <v>40694</v>
      </c>
      <c r="O15111" s="153" t="s">
        <v>1908</v>
      </c>
    </row>
    <row r="15112" spans="11:15">
      <c r="K15112" s="153" t="s">
        <v>1674</v>
      </c>
      <c r="M15112" s="571">
        <v>40694</v>
      </c>
      <c r="O15112" s="153" t="s">
        <v>1909</v>
      </c>
    </row>
    <row r="15113" spans="11:15">
      <c r="K15113" s="153" t="s">
        <v>1674</v>
      </c>
      <c r="M15113" s="571">
        <v>40694</v>
      </c>
      <c r="O15113" s="153" t="s">
        <v>2078</v>
      </c>
    </row>
    <row r="15114" spans="11:15">
      <c r="K15114" s="153" t="s">
        <v>1674</v>
      </c>
      <c r="M15114" s="571">
        <v>40694</v>
      </c>
      <c r="O15114" s="153" t="s">
        <v>2079</v>
      </c>
    </row>
    <row r="15115" spans="11:15">
      <c r="K15115" s="153" t="s">
        <v>1674</v>
      </c>
      <c r="M15115" s="571">
        <v>40694</v>
      </c>
      <c r="O15115" s="153" t="s">
        <v>1910</v>
      </c>
    </row>
    <row r="15116" spans="11:15">
      <c r="K15116" s="153" t="s">
        <v>1674</v>
      </c>
      <c r="M15116" s="571">
        <v>40694</v>
      </c>
      <c r="O15116" s="153" t="s">
        <v>1911</v>
      </c>
    </row>
    <row r="15117" spans="11:15">
      <c r="K15117" s="153" t="s">
        <v>1674</v>
      </c>
      <c r="M15117" s="571">
        <v>40694</v>
      </c>
      <c r="O15117" s="153" t="s">
        <v>2080</v>
      </c>
    </row>
    <row r="15118" spans="11:15">
      <c r="K15118" s="153" t="s">
        <v>1674</v>
      </c>
      <c r="M15118" s="571">
        <v>40694</v>
      </c>
      <c r="O15118" s="153" t="s">
        <v>2081</v>
      </c>
    </row>
    <row r="15119" spans="11:15">
      <c r="K15119" s="153" t="s">
        <v>1674</v>
      </c>
      <c r="M15119" s="571">
        <v>40694</v>
      </c>
      <c r="O15119" s="153" t="s">
        <v>1912</v>
      </c>
    </row>
    <row r="15120" spans="11:15">
      <c r="K15120" s="153" t="s">
        <v>1674</v>
      </c>
      <c r="M15120" s="571">
        <v>40694</v>
      </c>
      <c r="O15120" s="153" t="s">
        <v>1913</v>
      </c>
    </row>
    <row r="15121" spans="11:15">
      <c r="K15121" s="153" t="s">
        <v>1674</v>
      </c>
      <c r="M15121" s="571">
        <v>40694</v>
      </c>
      <c r="O15121" s="153" t="s">
        <v>1914</v>
      </c>
    </row>
    <row r="15122" spans="11:15">
      <c r="K15122" s="153" t="s">
        <v>1674</v>
      </c>
      <c r="M15122" s="571">
        <v>40694</v>
      </c>
      <c r="O15122" s="153" t="s">
        <v>1915</v>
      </c>
    </row>
    <row r="15123" spans="11:15">
      <c r="K15123" s="153" t="s">
        <v>1674</v>
      </c>
      <c r="M15123" s="571">
        <v>40694</v>
      </c>
      <c r="O15123" s="153" t="s">
        <v>1916</v>
      </c>
    </row>
    <row r="15124" spans="11:15">
      <c r="K15124" s="153" t="s">
        <v>1674</v>
      </c>
      <c r="M15124" s="571">
        <v>40694</v>
      </c>
      <c r="O15124" s="153" t="s">
        <v>1917</v>
      </c>
    </row>
    <row r="15125" spans="11:15">
      <c r="K15125" s="153" t="s">
        <v>1674</v>
      </c>
      <c r="M15125" s="571">
        <v>40694</v>
      </c>
      <c r="O15125" s="153" t="s">
        <v>1430</v>
      </c>
    </row>
    <row r="15126" spans="11:15">
      <c r="K15126" s="153" t="s">
        <v>1674</v>
      </c>
      <c r="M15126" s="571">
        <v>40694</v>
      </c>
      <c r="O15126" s="153" t="s">
        <v>1918</v>
      </c>
    </row>
    <row r="15127" spans="11:15">
      <c r="K15127" s="153" t="s">
        <v>1674</v>
      </c>
      <c r="M15127" s="571">
        <v>40694</v>
      </c>
      <c r="O15127" s="153" t="s">
        <v>1919</v>
      </c>
    </row>
    <row r="15128" spans="11:15">
      <c r="K15128" s="153" t="s">
        <v>1674</v>
      </c>
      <c r="M15128" s="571">
        <v>40694</v>
      </c>
      <c r="O15128" s="153" t="s">
        <v>1920</v>
      </c>
    </row>
    <row r="15129" spans="11:15">
      <c r="K15129" s="153" t="s">
        <v>1674</v>
      </c>
      <c r="M15129" s="571">
        <v>40694</v>
      </c>
      <c r="O15129" s="153" t="s">
        <v>1921</v>
      </c>
    </row>
    <row r="15130" spans="11:15">
      <c r="K15130" s="153" t="s">
        <v>1674</v>
      </c>
      <c r="M15130" s="571">
        <v>40694</v>
      </c>
      <c r="O15130" s="153" t="s">
        <v>1922</v>
      </c>
    </row>
    <row r="15131" spans="11:15">
      <c r="K15131" s="153" t="s">
        <v>1674</v>
      </c>
      <c r="M15131" s="571">
        <v>40694</v>
      </c>
      <c r="O15131" s="153" t="s">
        <v>2082</v>
      </c>
    </row>
    <row r="15132" spans="11:15">
      <c r="K15132" s="153" t="s">
        <v>1674</v>
      </c>
      <c r="M15132" s="571">
        <v>40694</v>
      </c>
      <c r="O15132" s="153" t="s">
        <v>2083</v>
      </c>
    </row>
    <row r="15133" spans="11:15">
      <c r="K15133" s="153" t="s">
        <v>1674</v>
      </c>
      <c r="M15133" s="571">
        <v>40694</v>
      </c>
      <c r="O15133" s="153" t="s">
        <v>1923</v>
      </c>
    </row>
    <row r="15134" spans="11:15">
      <c r="K15134" s="153" t="s">
        <v>1674</v>
      </c>
      <c r="M15134" s="571">
        <v>40694</v>
      </c>
      <c r="O15134" s="153" t="s">
        <v>1924</v>
      </c>
    </row>
    <row r="15135" spans="11:15">
      <c r="K15135" s="153" t="s">
        <v>1674</v>
      </c>
      <c r="M15135" s="571">
        <v>40694</v>
      </c>
      <c r="O15135" s="153" t="s">
        <v>2084</v>
      </c>
    </row>
    <row r="15136" spans="11:15">
      <c r="K15136" s="153" t="s">
        <v>1674</v>
      </c>
      <c r="M15136" s="571">
        <v>40694</v>
      </c>
      <c r="O15136" s="153" t="s">
        <v>2085</v>
      </c>
    </row>
    <row r="15137" spans="11:15">
      <c r="K15137" s="153" t="s">
        <v>1674</v>
      </c>
      <c r="M15137" s="571">
        <v>40694</v>
      </c>
      <c r="O15137" s="153" t="s">
        <v>1925</v>
      </c>
    </row>
    <row r="15138" spans="11:15">
      <c r="K15138" s="153" t="s">
        <v>1674</v>
      </c>
      <c r="M15138" s="571">
        <v>40694</v>
      </c>
      <c r="O15138" s="153" t="s">
        <v>1926</v>
      </c>
    </row>
    <row r="15139" spans="11:15">
      <c r="K15139" s="153" t="s">
        <v>1674</v>
      </c>
      <c r="M15139" s="571">
        <v>40694</v>
      </c>
      <c r="O15139" s="153" t="s">
        <v>1927</v>
      </c>
    </row>
    <row r="15140" spans="11:15">
      <c r="K15140" s="153" t="s">
        <v>1674</v>
      </c>
      <c r="M15140" s="571">
        <v>40694</v>
      </c>
      <c r="O15140" s="153" t="s">
        <v>1928</v>
      </c>
    </row>
    <row r="15141" spans="11:15">
      <c r="K15141" s="153" t="s">
        <v>1674</v>
      </c>
      <c r="M15141" s="571">
        <v>40694</v>
      </c>
      <c r="O15141" s="153" t="s">
        <v>1929</v>
      </c>
    </row>
    <row r="15142" spans="11:15">
      <c r="K15142" s="153" t="s">
        <v>1674</v>
      </c>
      <c r="M15142" s="571">
        <v>40694</v>
      </c>
      <c r="O15142" s="153" t="s">
        <v>1930</v>
      </c>
    </row>
    <row r="15143" spans="11:15">
      <c r="K15143" s="153" t="s">
        <v>1674</v>
      </c>
      <c r="M15143" s="571">
        <v>40694</v>
      </c>
      <c r="O15143" s="153" t="s">
        <v>1931</v>
      </c>
    </row>
    <row r="15144" spans="11:15">
      <c r="K15144" s="153" t="s">
        <v>1674</v>
      </c>
      <c r="M15144" s="571">
        <v>40694</v>
      </c>
      <c r="O15144" s="153" t="s">
        <v>1932</v>
      </c>
    </row>
    <row r="15145" spans="11:15">
      <c r="K15145" s="153" t="s">
        <v>1674</v>
      </c>
      <c r="M15145" s="571">
        <v>40694</v>
      </c>
      <c r="O15145" s="153" t="s">
        <v>1933</v>
      </c>
    </row>
    <row r="15146" spans="11:15">
      <c r="K15146" s="153" t="s">
        <v>1674</v>
      </c>
      <c r="M15146" s="571">
        <v>40694</v>
      </c>
      <c r="O15146" s="153" t="s">
        <v>1934</v>
      </c>
    </row>
    <row r="15147" spans="11:15">
      <c r="K15147" s="153" t="s">
        <v>1674</v>
      </c>
      <c r="M15147" s="571">
        <v>40694</v>
      </c>
      <c r="O15147" s="153" t="s">
        <v>1935</v>
      </c>
    </row>
    <row r="15148" spans="11:15">
      <c r="K15148" s="153" t="s">
        <v>1674</v>
      </c>
      <c r="M15148" s="571">
        <v>40694</v>
      </c>
      <c r="O15148" s="153" t="s">
        <v>1936</v>
      </c>
    </row>
    <row r="15149" spans="11:15">
      <c r="K15149" s="153" t="s">
        <v>1674</v>
      </c>
      <c r="M15149" s="571">
        <v>40694</v>
      </c>
      <c r="O15149" s="153" t="s">
        <v>2086</v>
      </c>
    </row>
    <row r="15150" spans="11:15">
      <c r="K15150" s="153" t="s">
        <v>1674</v>
      </c>
      <c r="M15150" s="571">
        <v>40694</v>
      </c>
      <c r="O15150" s="153" t="s">
        <v>2087</v>
      </c>
    </row>
    <row r="15151" spans="11:15">
      <c r="K15151" s="153" t="s">
        <v>1674</v>
      </c>
      <c r="M15151" s="571">
        <v>40694</v>
      </c>
      <c r="O15151" s="153" t="s">
        <v>1937</v>
      </c>
    </row>
    <row r="15152" spans="11:15">
      <c r="K15152" s="153" t="s">
        <v>1674</v>
      </c>
      <c r="M15152" s="571">
        <v>40694</v>
      </c>
      <c r="O15152" s="153" t="s">
        <v>1938</v>
      </c>
    </row>
    <row r="15153" spans="11:15">
      <c r="K15153" s="153" t="s">
        <v>1674</v>
      </c>
      <c r="M15153" s="571">
        <v>40694</v>
      </c>
      <c r="O15153" s="153" t="s">
        <v>1939</v>
      </c>
    </row>
    <row r="15154" spans="11:15">
      <c r="K15154" s="153" t="s">
        <v>1674</v>
      </c>
      <c r="M15154" s="571">
        <v>40694</v>
      </c>
      <c r="O15154" s="153" t="s">
        <v>2088</v>
      </c>
    </row>
    <row r="15155" spans="11:15">
      <c r="K15155" s="153" t="s">
        <v>1674</v>
      </c>
      <c r="M15155" s="571">
        <v>40694</v>
      </c>
      <c r="O15155" s="153" t="s">
        <v>2089</v>
      </c>
    </row>
    <row r="15156" spans="11:15">
      <c r="K15156" s="153" t="s">
        <v>1674</v>
      </c>
      <c r="M15156" s="571">
        <v>40694</v>
      </c>
      <c r="O15156" s="153" t="s">
        <v>2090</v>
      </c>
    </row>
    <row r="15157" spans="11:15">
      <c r="K15157" s="153" t="s">
        <v>1674</v>
      </c>
      <c r="M15157" s="571">
        <v>40694</v>
      </c>
      <c r="O15157" s="153" t="s">
        <v>1940</v>
      </c>
    </row>
    <row r="15158" spans="11:15">
      <c r="K15158" s="153" t="s">
        <v>1674</v>
      </c>
      <c r="M15158" s="571">
        <v>40694</v>
      </c>
      <c r="O15158" s="153" t="s">
        <v>1941</v>
      </c>
    </row>
    <row r="15159" spans="11:15">
      <c r="K15159" s="153" t="s">
        <v>1674</v>
      </c>
      <c r="M15159" s="571">
        <v>40694</v>
      </c>
      <c r="O15159" s="153" t="s">
        <v>1942</v>
      </c>
    </row>
    <row r="15160" spans="11:15">
      <c r="K15160" s="153" t="s">
        <v>1674</v>
      </c>
      <c r="M15160" s="571">
        <v>40694</v>
      </c>
      <c r="O15160" s="153" t="s">
        <v>1943</v>
      </c>
    </row>
    <row r="15161" spans="11:15">
      <c r="K15161" s="153" t="s">
        <v>1674</v>
      </c>
      <c r="M15161" s="571">
        <v>40694</v>
      </c>
      <c r="O15161" s="153" t="s">
        <v>1944</v>
      </c>
    </row>
    <row r="15162" spans="11:15">
      <c r="K15162" s="153" t="s">
        <v>1674</v>
      </c>
      <c r="M15162" s="571">
        <v>40694</v>
      </c>
      <c r="O15162" s="153" t="s">
        <v>1945</v>
      </c>
    </row>
    <row r="15163" spans="11:15">
      <c r="K15163" s="153" t="s">
        <v>1674</v>
      </c>
      <c r="M15163" s="571">
        <v>40694</v>
      </c>
      <c r="O15163" s="153" t="s">
        <v>1946</v>
      </c>
    </row>
    <row r="15164" spans="11:15">
      <c r="K15164" s="153" t="s">
        <v>1674</v>
      </c>
      <c r="M15164" s="571">
        <v>40694</v>
      </c>
      <c r="O15164" s="153" t="s">
        <v>1947</v>
      </c>
    </row>
    <row r="15165" spans="11:15">
      <c r="K15165" s="153" t="s">
        <v>1674</v>
      </c>
      <c r="M15165" s="571">
        <v>40694</v>
      </c>
      <c r="O15165" s="153" t="s">
        <v>1948</v>
      </c>
    </row>
    <row r="15166" spans="11:15">
      <c r="K15166" s="153" t="s">
        <v>1674</v>
      </c>
      <c r="M15166" s="571">
        <v>40694</v>
      </c>
      <c r="O15166" s="153" t="s">
        <v>1949</v>
      </c>
    </row>
    <row r="15167" spans="11:15">
      <c r="K15167" s="153" t="s">
        <v>1674</v>
      </c>
      <c r="M15167" s="571">
        <v>40694</v>
      </c>
      <c r="O15167" s="153" t="s">
        <v>1950</v>
      </c>
    </row>
    <row r="15168" spans="11:15">
      <c r="K15168" s="153" t="s">
        <v>1674</v>
      </c>
      <c r="M15168" s="571">
        <v>40694</v>
      </c>
      <c r="O15168" s="153" t="s">
        <v>1951</v>
      </c>
    </row>
    <row r="15169" spans="11:15">
      <c r="K15169" s="153" t="s">
        <v>1674</v>
      </c>
      <c r="M15169" s="571">
        <v>40694</v>
      </c>
      <c r="O15169" s="153" t="s">
        <v>2091</v>
      </c>
    </row>
    <row r="15170" spans="11:15">
      <c r="K15170" s="153" t="s">
        <v>1674</v>
      </c>
      <c r="M15170" s="571">
        <v>40694</v>
      </c>
      <c r="O15170" s="153" t="s">
        <v>2092</v>
      </c>
    </row>
    <row r="15171" spans="11:15">
      <c r="K15171" s="153" t="s">
        <v>1674</v>
      </c>
      <c r="M15171" s="571">
        <v>40694</v>
      </c>
      <c r="O15171" s="153" t="s">
        <v>1952</v>
      </c>
    </row>
    <row r="15172" spans="11:15">
      <c r="K15172" s="153" t="s">
        <v>1674</v>
      </c>
      <c r="M15172" s="571">
        <v>40694</v>
      </c>
      <c r="O15172" s="153" t="s">
        <v>1953</v>
      </c>
    </row>
    <row r="15173" spans="11:15">
      <c r="K15173" s="153" t="s">
        <v>1674</v>
      </c>
      <c r="M15173" s="571">
        <v>40694</v>
      </c>
      <c r="O15173" s="153" t="s">
        <v>1954</v>
      </c>
    </row>
    <row r="15174" spans="11:15">
      <c r="K15174" s="153" t="s">
        <v>1674</v>
      </c>
      <c r="M15174" s="571">
        <v>40694</v>
      </c>
      <c r="O15174" s="153" t="s">
        <v>2093</v>
      </c>
    </row>
    <row r="15175" spans="11:15">
      <c r="K15175" s="153" t="s">
        <v>1674</v>
      </c>
      <c r="M15175" s="571">
        <v>40694</v>
      </c>
      <c r="O15175" s="153" t="s">
        <v>2094</v>
      </c>
    </row>
    <row r="15176" spans="11:15">
      <c r="K15176" s="153" t="s">
        <v>1674</v>
      </c>
      <c r="M15176" s="571">
        <v>40694</v>
      </c>
      <c r="O15176" s="153" t="s">
        <v>2095</v>
      </c>
    </row>
    <row r="15177" spans="11:15">
      <c r="K15177" s="153" t="s">
        <v>1674</v>
      </c>
      <c r="M15177" s="571">
        <v>40694</v>
      </c>
      <c r="O15177" s="153" t="s">
        <v>1955</v>
      </c>
    </row>
    <row r="15178" spans="11:15">
      <c r="K15178" s="153" t="s">
        <v>1674</v>
      </c>
      <c r="M15178" s="571">
        <v>40694</v>
      </c>
      <c r="O15178" s="153" t="s">
        <v>1956</v>
      </c>
    </row>
    <row r="15179" spans="11:15">
      <c r="K15179" s="153" t="s">
        <v>1674</v>
      </c>
      <c r="M15179" s="571">
        <v>40694</v>
      </c>
      <c r="O15179" s="153" t="s">
        <v>1957</v>
      </c>
    </row>
    <row r="15180" spans="11:15">
      <c r="K15180" s="153" t="s">
        <v>1674</v>
      </c>
      <c r="M15180" s="571">
        <v>40694</v>
      </c>
      <c r="O15180" s="153" t="s">
        <v>1958</v>
      </c>
    </row>
    <row r="15181" spans="11:15">
      <c r="K15181" s="153" t="s">
        <v>1674</v>
      </c>
      <c r="M15181" s="571">
        <v>40694</v>
      </c>
      <c r="O15181" s="153" t="s">
        <v>1959</v>
      </c>
    </row>
    <row r="15182" spans="11:15">
      <c r="K15182" s="153" t="s">
        <v>1674</v>
      </c>
      <c r="M15182" s="571">
        <v>40694</v>
      </c>
      <c r="O15182" s="153" t="s">
        <v>1960</v>
      </c>
    </row>
    <row r="15183" spans="11:15">
      <c r="K15183" s="153" t="s">
        <v>1674</v>
      </c>
      <c r="M15183" s="571">
        <v>40694</v>
      </c>
      <c r="O15183" s="153" t="s">
        <v>1961</v>
      </c>
    </row>
    <row r="15184" spans="11:15">
      <c r="K15184" s="153" t="s">
        <v>1674</v>
      </c>
      <c r="M15184" s="571">
        <v>40694</v>
      </c>
      <c r="O15184" s="153" t="s">
        <v>1962</v>
      </c>
    </row>
    <row r="15185" spans="11:15">
      <c r="K15185" s="153" t="s">
        <v>1674</v>
      </c>
      <c r="M15185" s="571">
        <v>40694</v>
      </c>
      <c r="O15185" s="153" t="s">
        <v>1963</v>
      </c>
    </row>
    <row r="15186" spans="11:15">
      <c r="K15186" s="153" t="s">
        <v>1674</v>
      </c>
      <c r="M15186" s="571">
        <v>40694</v>
      </c>
      <c r="O15186" s="153" t="s">
        <v>1964</v>
      </c>
    </row>
    <row r="15187" spans="11:15">
      <c r="K15187" s="153" t="s">
        <v>1674</v>
      </c>
      <c r="M15187" s="571">
        <v>40694</v>
      </c>
      <c r="O15187" s="153" t="s">
        <v>1965</v>
      </c>
    </row>
    <row r="15188" spans="11:15">
      <c r="K15188" s="153" t="s">
        <v>1674</v>
      </c>
      <c r="M15188" s="571">
        <v>40694</v>
      </c>
      <c r="O15188" s="153" t="s">
        <v>1966</v>
      </c>
    </row>
    <row r="15189" spans="11:15">
      <c r="K15189" s="153" t="s">
        <v>1674</v>
      </c>
      <c r="M15189" s="571">
        <v>40694</v>
      </c>
      <c r="O15189" s="153" t="s">
        <v>2096</v>
      </c>
    </row>
    <row r="15190" spans="11:15">
      <c r="K15190" s="153" t="s">
        <v>1674</v>
      </c>
      <c r="M15190" s="571">
        <v>40694</v>
      </c>
      <c r="O15190" s="153" t="s">
        <v>2097</v>
      </c>
    </row>
    <row r="15191" spans="11:15">
      <c r="K15191" s="153" t="s">
        <v>1674</v>
      </c>
      <c r="M15191" s="571">
        <v>40694</v>
      </c>
      <c r="O15191" s="153" t="s">
        <v>1967</v>
      </c>
    </row>
    <row r="15192" spans="11:15">
      <c r="K15192" s="153" t="s">
        <v>1674</v>
      </c>
      <c r="M15192" s="571">
        <v>40694</v>
      </c>
      <c r="O15192" s="153" t="s">
        <v>1968</v>
      </c>
    </row>
    <row r="15193" spans="11:15">
      <c r="K15193" s="153" t="s">
        <v>1674</v>
      </c>
      <c r="M15193" s="571">
        <v>40694</v>
      </c>
      <c r="O15193" s="153" t="s">
        <v>1969</v>
      </c>
    </row>
    <row r="15194" spans="11:15">
      <c r="K15194" s="153" t="s">
        <v>1674</v>
      </c>
      <c r="M15194" s="571">
        <v>40694</v>
      </c>
      <c r="O15194" s="153" t="s">
        <v>2098</v>
      </c>
    </row>
    <row r="15195" spans="11:15">
      <c r="K15195" s="153" t="s">
        <v>1674</v>
      </c>
      <c r="M15195" s="571">
        <v>40694</v>
      </c>
      <c r="O15195" s="153" t="s">
        <v>2099</v>
      </c>
    </row>
    <row r="15196" spans="11:15">
      <c r="K15196" s="153" t="s">
        <v>1674</v>
      </c>
      <c r="M15196" s="571">
        <v>40694</v>
      </c>
      <c r="O15196" s="153" t="s">
        <v>2100</v>
      </c>
    </row>
    <row r="15197" spans="11:15">
      <c r="K15197" s="153" t="s">
        <v>1674</v>
      </c>
      <c r="M15197" s="571">
        <v>40694</v>
      </c>
      <c r="O15197" s="153" t="s">
        <v>1970</v>
      </c>
    </row>
    <row r="15198" spans="11:15">
      <c r="K15198" s="153" t="s">
        <v>1674</v>
      </c>
      <c r="M15198" s="571">
        <v>40694</v>
      </c>
      <c r="O15198" s="153" t="s">
        <v>1971</v>
      </c>
    </row>
    <row r="15199" spans="11:15">
      <c r="K15199" s="153" t="s">
        <v>1674</v>
      </c>
      <c r="M15199" s="571">
        <v>40694</v>
      </c>
      <c r="O15199" s="153" t="s">
        <v>1972</v>
      </c>
    </row>
    <row r="15200" spans="11:15">
      <c r="K15200" s="153" t="s">
        <v>1674</v>
      </c>
      <c r="M15200" s="571">
        <v>40694</v>
      </c>
      <c r="O15200" s="153" t="s">
        <v>1973</v>
      </c>
    </row>
    <row r="15201" spans="11:15">
      <c r="K15201" s="153" t="s">
        <v>1674</v>
      </c>
      <c r="M15201" s="571">
        <v>40694</v>
      </c>
      <c r="O15201" s="153" t="s">
        <v>1974</v>
      </c>
    </row>
    <row r="15202" spans="11:15">
      <c r="K15202" s="153" t="s">
        <v>1674</v>
      </c>
      <c r="M15202" s="571">
        <v>40694</v>
      </c>
      <c r="O15202" s="153" t="s">
        <v>1975</v>
      </c>
    </row>
    <row r="15203" spans="11:15">
      <c r="K15203" s="153" t="s">
        <v>1674</v>
      </c>
      <c r="M15203" s="571">
        <v>40694</v>
      </c>
      <c r="O15203" s="153" t="s">
        <v>1976</v>
      </c>
    </row>
    <row r="15204" spans="11:15">
      <c r="K15204" s="153" t="s">
        <v>1674</v>
      </c>
      <c r="M15204" s="571">
        <v>40694</v>
      </c>
      <c r="O15204" s="153" t="s">
        <v>1977</v>
      </c>
    </row>
    <row r="15205" spans="11:15">
      <c r="K15205" s="153" t="s">
        <v>1674</v>
      </c>
      <c r="M15205" s="571">
        <v>40694</v>
      </c>
      <c r="O15205" s="153" t="s">
        <v>1978</v>
      </c>
    </row>
    <row r="15206" spans="11:15">
      <c r="K15206" s="153" t="s">
        <v>1674</v>
      </c>
      <c r="M15206" s="571">
        <v>40694</v>
      </c>
      <c r="O15206" s="153" t="s">
        <v>1979</v>
      </c>
    </row>
    <row r="15207" spans="11:15">
      <c r="K15207" s="153" t="s">
        <v>1674</v>
      </c>
      <c r="M15207" s="571">
        <v>40694</v>
      </c>
      <c r="O15207" s="153" t="s">
        <v>1980</v>
      </c>
    </row>
    <row r="15208" spans="11:15">
      <c r="K15208" s="153" t="s">
        <v>1674</v>
      </c>
      <c r="M15208" s="571">
        <v>40694</v>
      </c>
      <c r="O15208" s="153" t="s">
        <v>1981</v>
      </c>
    </row>
    <row r="15209" spans="11:15">
      <c r="K15209" s="153" t="s">
        <v>1674</v>
      </c>
      <c r="M15209" s="571">
        <v>40694</v>
      </c>
      <c r="O15209" s="153" t="s">
        <v>1982</v>
      </c>
    </row>
    <row r="15210" spans="11:15">
      <c r="K15210" s="153" t="s">
        <v>1674</v>
      </c>
      <c r="M15210" s="571">
        <v>40694</v>
      </c>
      <c r="O15210" s="153" t="s">
        <v>1983</v>
      </c>
    </row>
    <row r="15211" spans="11:15">
      <c r="K15211" s="153" t="s">
        <v>1674</v>
      </c>
      <c r="M15211" s="571">
        <v>40694</v>
      </c>
      <c r="O15211" s="153" t="s">
        <v>2101</v>
      </c>
    </row>
    <row r="15212" spans="11:15">
      <c r="K15212" s="153" t="s">
        <v>1674</v>
      </c>
      <c r="M15212" s="571">
        <v>40694</v>
      </c>
      <c r="O15212" s="153" t="s">
        <v>2102</v>
      </c>
    </row>
    <row r="15213" spans="11:15">
      <c r="K15213" s="153" t="s">
        <v>1674</v>
      </c>
      <c r="M15213" s="571">
        <v>40694</v>
      </c>
      <c r="O15213" s="153" t="s">
        <v>1984</v>
      </c>
    </row>
    <row r="15214" spans="11:15">
      <c r="K15214" s="153" t="s">
        <v>1674</v>
      </c>
      <c r="M15214" s="571">
        <v>40694</v>
      </c>
      <c r="O15214" s="153" t="s">
        <v>1985</v>
      </c>
    </row>
    <row r="15215" spans="11:15">
      <c r="K15215" s="153" t="s">
        <v>1674</v>
      </c>
      <c r="M15215" s="571">
        <v>40694</v>
      </c>
      <c r="O15215" s="153" t="s">
        <v>1986</v>
      </c>
    </row>
    <row r="15216" spans="11:15">
      <c r="K15216" s="153" t="s">
        <v>1674</v>
      </c>
      <c r="M15216" s="571">
        <v>40694</v>
      </c>
      <c r="O15216" s="153" t="s">
        <v>2103</v>
      </c>
    </row>
    <row r="15217" spans="11:15">
      <c r="K15217" s="153" t="s">
        <v>1674</v>
      </c>
      <c r="M15217" s="571">
        <v>40694</v>
      </c>
      <c r="O15217" s="153" t="s">
        <v>2104</v>
      </c>
    </row>
    <row r="15218" spans="11:15">
      <c r="K15218" s="153" t="s">
        <v>1674</v>
      </c>
      <c r="M15218" s="571">
        <v>40694</v>
      </c>
      <c r="O15218" s="153" t="s">
        <v>2105</v>
      </c>
    </row>
    <row r="15219" spans="11:15">
      <c r="K15219" s="153" t="s">
        <v>1674</v>
      </c>
      <c r="M15219" s="571">
        <v>40694</v>
      </c>
      <c r="O15219" s="153" t="s">
        <v>1987</v>
      </c>
    </row>
    <row r="15220" spans="11:15">
      <c r="K15220" s="153" t="s">
        <v>1674</v>
      </c>
      <c r="M15220" s="571">
        <v>40694</v>
      </c>
      <c r="O15220" s="153" t="s">
        <v>1988</v>
      </c>
    </row>
    <row r="15221" spans="11:15">
      <c r="K15221" s="153" t="s">
        <v>1674</v>
      </c>
      <c r="M15221" s="571">
        <v>40694</v>
      </c>
      <c r="O15221" s="153" t="s">
        <v>1989</v>
      </c>
    </row>
    <row r="15222" spans="11:15">
      <c r="K15222" s="153" t="s">
        <v>1674</v>
      </c>
      <c r="M15222" s="571">
        <v>40694</v>
      </c>
      <c r="O15222" s="153" t="s">
        <v>1990</v>
      </c>
    </row>
    <row r="15223" spans="11:15">
      <c r="M15223" s="571">
        <v>40694</v>
      </c>
      <c r="O15223" s="153" t="s">
        <v>824</v>
      </c>
    </row>
    <row r="15224" spans="11:15">
      <c r="M15224" s="571">
        <v>40694</v>
      </c>
      <c r="O15224" s="153" t="s">
        <v>829</v>
      </c>
    </row>
    <row r="15225" spans="11:15">
      <c r="M15225" s="571">
        <v>40694</v>
      </c>
      <c r="O15225" s="153" t="s">
        <v>833</v>
      </c>
    </row>
    <row r="15226" spans="11:15">
      <c r="M15226" s="571">
        <v>40694</v>
      </c>
      <c r="O15226" s="153" t="s">
        <v>837</v>
      </c>
    </row>
    <row r="15227" spans="11:15">
      <c r="M15227" s="571">
        <v>40694</v>
      </c>
      <c r="O15227" s="153" t="s">
        <v>842</v>
      </c>
    </row>
    <row r="15228" spans="11:15">
      <c r="M15228" s="571">
        <v>40694</v>
      </c>
      <c r="O15228" s="153" t="s">
        <v>846</v>
      </c>
    </row>
    <row r="15229" spans="11:15">
      <c r="M15229" s="571">
        <v>40694</v>
      </c>
      <c r="O15229" s="153" t="s">
        <v>850</v>
      </c>
    </row>
    <row r="15230" spans="11:15">
      <c r="M15230" s="571">
        <v>40694</v>
      </c>
      <c r="O15230" s="153" t="s">
        <v>854</v>
      </c>
    </row>
    <row r="15231" spans="11:15">
      <c r="M15231" s="571">
        <v>40694</v>
      </c>
      <c r="O15231" s="153" t="s">
        <v>858</v>
      </c>
    </row>
    <row r="15232" spans="11:15">
      <c r="M15232" s="571">
        <v>40694</v>
      </c>
      <c r="O15232" s="153" t="s">
        <v>862</v>
      </c>
    </row>
    <row r="15233" spans="11:15">
      <c r="M15233" s="571">
        <v>40694</v>
      </c>
      <c r="O15233" s="153" t="s">
        <v>866</v>
      </c>
    </row>
    <row r="15234" spans="11:15">
      <c r="M15234" s="571">
        <v>40694</v>
      </c>
      <c r="O15234" s="153" t="s">
        <v>870</v>
      </c>
    </row>
    <row r="15235" spans="11:15">
      <c r="M15235" s="571">
        <v>40694</v>
      </c>
      <c r="O15235" s="153" t="s">
        <v>1997</v>
      </c>
    </row>
    <row r="15236" spans="11:15">
      <c r="M15236" s="571">
        <v>40694</v>
      </c>
      <c r="O15236" s="153" t="s">
        <v>1998</v>
      </c>
    </row>
    <row r="15237" spans="11:15">
      <c r="M15237" s="571">
        <v>40694</v>
      </c>
      <c r="O15237" s="153" t="s">
        <v>1999</v>
      </c>
    </row>
    <row r="15238" spans="11:15">
      <c r="M15238" s="571">
        <v>40694</v>
      </c>
      <c r="O15238" s="153" t="s">
        <v>885</v>
      </c>
    </row>
    <row r="15239" spans="11:15">
      <c r="K15239" s="153" t="s">
        <v>1674</v>
      </c>
      <c r="M15239" s="571">
        <v>40694</v>
      </c>
      <c r="O15239" s="153" t="s">
        <v>890</v>
      </c>
    </row>
    <row r="15240" spans="11:15">
      <c r="K15240" s="153" t="s">
        <v>1674</v>
      </c>
      <c r="M15240" s="571">
        <v>40694</v>
      </c>
      <c r="O15240" s="153" t="s">
        <v>2000</v>
      </c>
    </row>
    <row r="15241" spans="11:15">
      <c r="K15241" s="153" t="s">
        <v>1674</v>
      </c>
      <c r="M15241" s="571">
        <v>40694</v>
      </c>
      <c r="O15241" s="153" t="s">
        <v>2001</v>
      </c>
    </row>
    <row r="15242" spans="11:15">
      <c r="K15242" s="153" t="s">
        <v>1674</v>
      </c>
      <c r="M15242" s="571">
        <v>40694</v>
      </c>
      <c r="O15242" s="153" t="s">
        <v>902</v>
      </c>
    </row>
    <row r="15243" spans="11:15">
      <c r="K15243" s="153" t="s">
        <v>1674</v>
      </c>
      <c r="M15243" s="571">
        <v>40694</v>
      </c>
      <c r="O15243" s="153" t="s">
        <v>2002</v>
      </c>
    </row>
    <row r="15244" spans="11:15">
      <c r="K15244" s="153" t="s">
        <v>1674</v>
      </c>
      <c r="M15244" s="571">
        <v>40694</v>
      </c>
      <c r="O15244" s="153" t="s">
        <v>2003</v>
      </c>
    </row>
    <row r="15245" spans="11:15">
      <c r="K15245" s="153" t="s">
        <v>1674</v>
      </c>
      <c r="M15245" s="571">
        <v>40694</v>
      </c>
      <c r="O15245" s="153" t="s">
        <v>2004</v>
      </c>
    </row>
    <row r="15246" spans="11:15">
      <c r="K15246" s="153" t="s">
        <v>1674</v>
      </c>
      <c r="M15246" s="571">
        <v>40694</v>
      </c>
      <c r="O15246" s="153" t="s">
        <v>919</v>
      </c>
    </row>
    <row r="15247" spans="11:15">
      <c r="K15247" s="153" t="s">
        <v>1674</v>
      </c>
      <c r="M15247" s="571">
        <v>40694</v>
      </c>
      <c r="O15247" s="153" t="s">
        <v>923</v>
      </c>
    </row>
    <row r="15248" spans="11:15">
      <c r="K15248" s="153" t="s">
        <v>1674</v>
      </c>
      <c r="M15248" s="571">
        <v>40694</v>
      </c>
      <c r="O15248" s="153" t="s">
        <v>2005</v>
      </c>
    </row>
    <row r="15249" spans="11:15">
      <c r="K15249" s="153" t="s">
        <v>1674</v>
      </c>
      <c r="M15249" s="571">
        <v>40694</v>
      </c>
      <c r="O15249" s="153" t="s">
        <v>934</v>
      </c>
    </row>
    <row r="15250" spans="11:15">
      <c r="K15250" s="153" t="s">
        <v>1674</v>
      </c>
      <c r="M15250" s="571">
        <v>40694</v>
      </c>
      <c r="O15250" s="153" t="s">
        <v>2006</v>
      </c>
    </row>
    <row r="15251" spans="11:15">
      <c r="K15251" s="153" t="s">
        <v>1674</v>
      </c>
      <c r="M15251" s="571">
        <v>40694</v>
      </c>
      <c r="O15251" s="153" t="s">
        <v>2007</v>
      </c>
    </row>
    <row r="15252" spans="11:15">
      <c r="K15252" s="153" t="s">
        <v>1674</v>
      </c>
      <c r="M15252" s="571">
        <v>40694</v>
      </c>
      <c r="O15252" s="153" t="s">
        <v>947</v>
      </c>
    </row>
    <row r="15253" spans="11:15">
      <c r="K15253" s="153" t="s">
        <v>1674</v>
      </c>
      <c r="M15253" s="571">
        <v>40694</v>
      </c>
      <c r="O15253" s="153" t="s">
        <v>2008</v>
      </c>
    </row>
    <row r="15254" spans="11:15">
      <c r="K15254" s="153" t="s">
        <v>1674</v>
      </c>
      <c r="M15254" s="571">
        <v>40694</v>
      </c>
      <c r="O15254" s="153" t="s">
        <v>2009</v>
      </c>
    </row>
    <row r="15255" spans="11:15">
      <c r="K15255" s="153" t="s">
        <v>1674</v>
      </c>
      <c r="M15255" s="571">
        <v>40694</v>
      </c>
      <c r="O15255" s="153" t="s">
        <v>960</v>
      </c>
    </row>
    <row r="15256" spans="11:15">
      <c r="K15256" s="153" t="s">
        <v>1674</v>
      </c>
      <c r="M15256" s="571">
        <v>40694</v>
      </c>
      <c r="O15256" s="153" t="s">
        <v>2010</v>
      </c>
    </row>
    <row r="15257" spans="11:15">
      <c r="K15257" s="153" t="s">
        <v>1674</v>
      </c>
      <c r="M15257" s="571">
        <v>40694</v>
      </c>
      <c r="O15257" s="153" t="s">
        <v>2011</v>
      </c>
    </row>
    <row r="15258" spans="11:15">
      <c r="K15258" s="153" t="s">
        <v>1674</v>
      </c>
      <c r="M15258" s="571">
        <v>40694</v>
      </c>
      <c r="O15258" s="153" t="s">
        <v>973</v>
      </c>
    </row>
    <row r="15259" spans="11:15">
      <c r="K15259" s="153" t="s">
        <v>1674</v>
      </c>
      <c r="M15259" s="571">
        <v>40694</v>
      </c>
      <c r="O15259" s="153" t="s">
        <v>2012</v>
      </c>
    </row>
    <row r="15260" spans="11:15">
      <c r="K15260" s="153" t="s">
        <v>1674</v>
      </c>
      <c r="M15260" s="571">
        <v>40694</v>
      </c>
      <c r="O15260" s="153" t="s">
        <v>2013</v>
      </c>
    </row>
    <row r="15261" spans="11:15">
      <c r="K15261" s="153" t="s">
        <v>1674</v>
      </c>
      <c r="M15261" s="571">
        <v>40694</v>
      </c>
      <c r="O15261" s="153" t="s">
        <v>2014</v>
      </c>
    </row>
    <row r="15262" spans="11:15">
      <c r="K15262" s="153" t="s">
        <v>1674</v>
      </c>
      <c r="M15262" s="571">
        <v>40694</v>
      </c>
      <c r="O15262" s="153" t="s">
        <v>2015</v>
      </c>
    </row>
    <row r="15263" spans="11:15">
      <c r="K15263" s="153" t="s">
        <v>1674</v>
      </c>
      <c r="M15263" s="571">
        <v>40694</v>
      </c>
      <c r="O15263" s="153" t="s">
        <v>2016</v>
      </c>
    </row>
    <row r="15264" spans="11:15">
      <c r="K15264" s="153" t="s">
        <v>1674</v>
      </c>
      <c r="M15264" s="571">
        <v>40694</v>
      </c>
      <c r="O15264" s="153" t="s">
        <v>2017</v>
      </c>
    </row>
    <row r="15265" spans="11:15">
      <c r="K15265" s="153" t="s">
        <v>1674</v>
      </c>
      <c r="M15265" s="571">
        <v>40694</v>
      </c>
      <c r="O15265" s="153" t="s">
        <v>2018</v>
      </c>
    </row>
    <row r="15266" spans="11:15">
      <c r="K15266" s="153" t="s">
        <v>1674</v>
      </c>
      <c r="M15266" s="571">
        <v>40694</v>
      </c>
      <c r="O15266" s="153" t="s">
        <v>2019</v>
      </c>
    </row>
    <row r="15267" spans="11:15">
      <c r="K15267" s="153" t="s">
        <v>1674</v>
      </c>
      <c r="M15267" s="571">
        <v>40694</v>
      </c>
      <c r="O15267" s="153" t="s">
        <v>2020</v>
      </c>
    </row>
    <row r="15268" spans="11:15">
      <c r="K15268" s="153" t="s">
        <v>1674</v>
      </c>
      <c r="M15268" s="571">
        <v>40694</v>
      </c>
      <c r="O15268" s="153" t="s">
        <v>2021</v>
      </c>
    </row>
    <row r="15269" spans="11:15">
      <c r="K15269" s="153" t="s">
        <v>1674</v>
      </c>
      <c r="M15269" s="571">
        <v>40694</v>
      </c>
      <c r="O15269" s="153" t="s">
        <v>1023</v>
      </c>
    </row>
    <row r="15270" spans="11:15">
      <c r="K15270" s="153" t="s">
        <v>1674</v>
      </c>
      <c r="M15270" s="571">
        <v>40694</v>
      </c>
      <c r="O15270" s="153" t="s">
        <v>1027</v>
      </c>
    </row>
    <row r="15271" spans="11:15">
      <c r="K15271" s="153" t="s">
        <v>1674</v>
      </c>
      <c r="M15271" s="571">
        <v>40694</v>
      </c>
      <c r="O15271" s="153" t="s">
        <v>2022</v>
      </c>
    </row>
    <row r="15272" spans="11:15">
      <c r="K15272" s="153" t="s">
        <v>1674</v>
      </c>
      <c r="M15272" s="571">
        <v>40694</v>
      </c>
      <c r="O15272" s="153" t="s">
        <v>2023</v>
      </c>
    </row>
    <row r="15273" spans="11:15">
      <c r="K15273" s="153" t="s">
        <v>1674</v>
      </c>
      <c r="M15273" s="571">
        <v>40694</v>
      </c>
      <c r="O15273" s="153" t="s">
        <v>2024</v>
      </c>
    </row>
    <row r="15274" spans="11:15">
      <c r="K15274" s="153" t="s">
        <v>1674</v>
      </c>
      <c r="M15274" s="571">
        <v>40694</v>
      </c>
      <c r="O15274" s="153" t="s">
        <v>2025</v>
      </c>
    </row>
    <row r="15275" spans="11:15">
      <c r="K15275" s="153" t="s">
        <v>1674</v>
      </c>
      <c r="M15275" s="571">
        <v>40694</v>
      </c>
      <c r="O15275" s="153" t="s">
        <v>2026</v>
      </c>
    </row>
    <row r="15276" spans="11:15">
      <c r="K15276" s="153" t="s">
        <v>1674</v>
      </c>
      <c r="M15276" s="571">
        <v>40694</v>
      </c>
      <c r="O15276" s="153" t="s">
        <v>2027</v>
      </c>
    </row>
    <row r="15277" spans="11:15">
      <c r="K15277" s="153" t="s">
        <v>1674</v>
      </c>
      <c r="M15277" s="571">
        <v>40694</v>
      </c>
      <c r="O15277" s="153" t="s">
        <v>2028</v>
      </c>
    </row>
    <row r="15278" spans="11:15">
      <c r="K15278" s="153" t="s">
        <v>1674</v>
      </c>
      <c r="M15278" s="571">
        <v>40694</v>
      </c>
      <c r="O15278" s="153" t="s">
        <v>2029</v>
      </c>
    </row>
    <row r="15279" spans="11:15">
      <c r="K15279" s="153" t="s">
        <v>1674</v>
      </c>
      <c r="M15279" s="571">
        <v>40694</v>
      </c>
      <c r="O15279" s="153" t="s">
        <v>2030</v>
      </c>
    </row>
    <row r="15280" spans="11:15">
      <c r="K15280" s="153" t="s">
        <v>1674</v>
      </c>
      <c r="M15280" s="571">
        <v>40694</v>
      </c>
      <c r="O15280" s="153" t="s">
        <v>1056</v>
      </c>
    </row>
    <row r="15281" spans="11:15">
      <c r="K15281" s="153" t="s">
        <v>1674</v>
      </c>
      <c r="M15281" s="571">
        <v>40694</v>
      </c>
      <c r="O15281" s="153" t="s">
        <v>1060</v>
      </c>
    </row>
    <row r="15282" spans="11:15">
      <c r="K15282" s="153" t="s">
        <v>1674</v>
      </c>
      <c r="M15282" s="571">
        <v>40694</v>
      </c>
      <c r="O15282" s="153" t="s">
        <v>1064</v>
      </c>
    </row>
    <row r="15283" spans="11:15">
      <c r="K15283" s="153" t="s">
        <v>1674</v>
      </c>
      <c r="M15283" s="571">
        <v>40694</v>
      </c>
      <c r="O15283" s="153" t="s">
        <v>1067</v>
      </c>
    </row>
    <row r="15284" spans="11:15">
      <c r="K15284" s="153" t="s">
        <v>1674</v>
      </c>
      <c r="M15284" s="571">
        <v>40694</v>
      </c>
      <c r="O15284" s="153" t="s">
        <v>1071</v>
      </c>
    </row>
    <row r="15285" spans="11:15">
      <c r="K15285" s="153" t="s">
        <v>1674</v>
      </c>
      <c r="M15285" s="571">
        <v>40694</v>
      </c>
      <c r="O15285" s="153" t="s">
        <v>1075</v>
      </c>
    </row>
    <row r="15286" spans="11:15">
      <c r="K15286" s="153" t="s">
        <v>1674</v>
      </c>
      <c r="M15286" s="571">
        <v>40694</v>
      </c>
      <c r="O15286" s="153" t="s">
        <v>1078</v>
      </c>
    </row>
    <row r="15287" spans="11:15">
      <c r="K15287" s="153" t="s">
        <v>1674</v>
      </c>
      <c r="M15287" s="571">
        <v>40694</v>
      </c>
      <c r="O15287" s="153" t="s">
        <v>1082</v>
      </c>
    </row>
    <row r="15288" spans="11:15">
      <c r="K15288" s="153" t="s">
        <v>1674</v>
      </c>
      <c r="M15288" s="571">
        <v>40694</v>
      </c>
      <c r="O15288" s="153" t="s">
        <v>1086</v>
      </c>
    </row>
    <row r="15289" spans="11:15">
      <c r="K15289" s="153" t="s">
        <v>1674</v>
      </c>
      <c r="M15289" s="571">
        <v>40694</v>
      </c>
      <c r="O15289" s="153" t="s">
        <v>2031</v>
      </c>
    </row>
    <row r="15290" spans="11:15">
      <c r="K15290" s="153" t="s">
        <v>1674</v>
      </c>
      <c r="M15290" s="571">
        <v>40694</v>
      </c>
      <c r="O15290" s="153" t="s">
        <v>2032</v>
      </c>
    </row>
    <row r="15291" spans="11:15">
      <c r="K15291" s="153" t="s">
        <v>1674</v>
      </c>
      <c r="M15291" s="571">
        <v>40694</v>
      </c>
      <c r="O15291" s="153" t="s">
        <v>2033</v>
      </c>
    </row>
    <row r="15292" spans="11:15">
      <c r="K15292" s="153" t="s">
        <v>1674</v>
      </c>
      <c r="M15292" s="571">
        <v>40694</v>
      </c>
      <c r="O15292" s="153" t="s">
        <v>2034</v>
      </c>
    </row>
    <row r="15293" spans="11:15">
      <c r="K15293" s="153" t="s">
        <v>1674</v>
      </c>
      <c r="M15293" s="571">
        <v>40694</v>
      </c>
      <c r="O15293" s="153" t="s">
        <v>2035</v>
      </c>
    </row>
    <row r="15294" spans="11:15">
      <c r="K15294" s="153" t="s">
        <v>1674</v>
      </c>
      <c r="M15294" s="571">
        <v>40694</v>
      </c>
      <c r="O15294" s="153" t="s">
        <v>2036</v>
      </c>
    </row>
    <row r="15295" spans="11:15">
      <c r="K15295" s="153" t="s">
        <v>1674</v>
      </c>
      <c r="M15295" s="571">
        <v>40694</v>
      </c>
      <c r="O15295" s="153" t="s">
        <v>2037</v>
      </c>
    </row>
    <row r="15296" spans="11:15">
      <c r="K15296" s="153" t="s">
        <v>1674</v>
      </c>
      <c r="M15296" s="571">
        <v>40694</v>
      </c>
      <c r="O15296" s="153" t="s">
        <v>2038</v>
      </c>
    </row>
    <row r="15297" spans="11:15">
      <c r="K15297" s="153" t="s">
        <v>1674</v>
      </c>
      <c r="M15297" s="571">
        <v>40694</v>
      </c>
      <c r="O15297" s="153" t="s">
        <v>2039</v>
      </c>
    </row>
    <row r="15298" spans="11:15">
      <c r="K15298" s="153" t="s">
        <v>1674</v>
      </c>
      <c r="M15298" s="571">
        <v>40694</v>
      </c>
      <c r="O15298" s="153" t="s">
        <v>2040</v>
      </c>
    </row>
    <row r="15299" spans="11:15">
      <c r="K15299" s="153" t="s">
        <v>1674</v>
      </c>
      <c r="M15299" s="571">
        <v>40694</v>
      </c>
      <c r="O15299" s="153" t="s">
        <v>2041</v>
      </c>
    </row>
    <row r="15300" spans="11:15">
      <c r="K15300" s="153" t="s">
        <v>1674</v>
      </c>
      <c r="M15300" s="571">
        <v>40694</v>
      </c>
      <c r="O15300" s="153" t="s">
        <v>2042</v>
      </c>
    </row>
    <row r="15301" spans="11:15">
      <c r="K15301" s="153" t="s">
        <v>1674</v>
      </c>
      <c r="M15301" s="571">
        <v>40694</v>
      </c>
      <c r="O15301" s="153" t="s">
        <v>2043</v>
      </c>
    </row>
    <row r="15302" spans="11:15">
      <c r="K15302" s="153" t="s">
        <v>1674</v>
      </c>
      <c r="M15302" s="571">
        <v>40694</v>
      </c>
      <c r="O15302" s="153" t="s">
        <v>2044</v>
      </c>
    </row>
    <row r="15303" spans="11:15">
      <c r="K15303" s="153" t="s">
        <v>1674</v>
      </c>
      <c r="M15303" s="571">
        <v>40694</v>
      </c>
      <c r="O15303" s="153" t="s">
        <v>2045</v>
      </c>
    </row>
    <row r="15304" spans="11:15">
      <c r="K15304" s="153" t="s">
        <v>1674</v>
      </c>
      <c r="M15304" s="571">
        <v>40694</v>
      </c>
      <c r="O15304" s="153" t="s">
        <v>2046</v>
      </c>
    </row>
    <row r="15305" spans="11:15">
      <c r="K15305" s="153" t="s">
        <v>1674</v>
      </c>
      <c r="M15305" s="571">
        <v>40694</v>
      </c>
      <c r="O15305" s="153" t="s">
        <v>2047</v>
      </c>
    </row>
    <row r="15306" spans="11:15">
      <c r="K15306" s="153" t="s">
        <v>1674</v>
      </c>
      <c r="M15306" s="571">
        <v>40694</v>
      </c>
      <c r="O15306" s="153" t="s">
        <v>2048</v>
      </c>
    </row>
    <row r="15307" spans="11:15">
      <c r="K15307" s="153" t="s">
        <v>1674</v>
      </c>
      <c r="M15307" s="571">
        <v>40694</v>
      </c>
      <c r="O15307" s="153" t="s">
        <v>2049</v>
      </c>
    </row>
    <row r="15308" spans="11:15">
      <c r="K15308" s="153" t="s">
        <v>1674</v>
      </c>
      <c r="M15308" s="571">
        <v>40694</v>
      </c>
      <c r="O15308" s="153" t="s">
        <v>2050</v>
      </c>
    </row>
    <row r="15309" spans="11:15">
      <c r="K15309" s="153" t="s">
        <v>1674</v>
      </c>
      <c r="M15309" s="571">
        <v>40694</v>
      </c>
      <c r="O15309" s="153" t="s">
        <v>2051</v>
      </c>
    </row>
    <row r="15310" spans="11:15">
      <c r="K15310" s="153" t="s">
        <v>1674</v>
      </c>
      <c r="M15310" s="571">
        <v>40694</v>
      </c>
      <c r="O15310" s="153" t="s">
        <v>2052</v>
      </c>
    </row>
    <row r="15311" spans="11:15">
      <c r="K15311" s="153" t="s">
        <v>1674</v>
      </c>
      <c r="M15311" s="571">
        <v>40694</v>
      </c>
      <c r="O15311" s="153" t="s">
        <v>2053</v>
      </c>
    </row>
    <row r="15312" spans="11:15">
      <c r="K15312" s="153" t="s">
        <v>1674</v>
      </c>
      <c r="M15312" s="571">
        <v>40694</v>
      </c>
      <c r="O15312" s="153" t="s">
        <v>2054</v>
      </c>
    </row>
    <row r="15313" spans="11:15">
      <c r="K15313" s="153" t="s">
        <v>1674</v>
      </c>
      <c r="M15313" s="571">
        <v>40694</v>
      </c>
      <c r="O15313" s="153" t="s">
        <v>2055</v>
      </c>
    </row>
    <row r="15314" spans="11:15">
      <c r="K15314" s="153" t="s">
        <v>1674</v>
      </c>
      <c r="M15314" s="571">
        <v>40694</v>
      </c>
      <c r="O15314" s="153" t="s">
        <v>2056</v>
      </c>
    </row>
    <row r="15315" spans="11:15">
      <c r="K15315" s="153" t="s">
        <v>1674</v>
      </c>
      <c r="M15315" s="571">
        <v>40694</v>
      </c>
      <c r="O15315" s="153" t="s">
        <v>2057</v>
      </c>
    </row>
    <row r="15316" spans="11:15">
      <c r="K15316" s="153" t="s">
        <v>1674</v>
      </c>
      <c r="M15316" s="571">
        <v>40694</v>
      </c>
      <c r="O15316" s="153" t="s">
        <v>2058</v>
      </c>
    </row>
    <row r="15317" spans="11:15">
      <c r="K15317" s="153" t="s">
        <v>1674</v>
      </c>
      <c r="M15317" s="571">
        <v>40694</v>
      </c>
      <c r="O15317" s="153" t="s">
        <v>2059</v>
      </c>
    </row>
    <row r="15318" spans="11:15">
      <c r="K15318" s="153" t="s">
        <v>1674</v>
      </c>
      <c r="M15318" s="571">
        <v>40694</v>
      </c>
      <c r="O15318" s="153" t="s">
        <v>2060</v>
      </c>
    </row>
    <row r="15319" spans="11:15">
      <c r="K15319" s="153" t="s">
        <v>1674</v>
      </c>
      <c r="M15319" s="571">
        <v>40694</v>
      </c>
      <c r="O15319" s="153" t="s">
        <v>1851</v>
      </c>
    </row>
    <row r="15320" spans="11:15">
      <c r="K15320" s="153" t="s">
        <v>1674</v>
      </c>
      <c r="M15320" s="571">
        <v>40694</v>
      </c>
      <c r="O15320" s="153" t="s">
        <v>1852</v>
      </c>
    </row>
    <row r="15321" spans="11:15">
      <c r="K15321" s="153" t="s">
        <v>1674</v>
      </c>
      <c r="M15321" s="571">
        <v>40694</v>
      </c>
      <c r="O15321" s="153" t="s">
        <v>381</v>
      </c>
    </row>
    <row r="15322" spans="11:15">
      <c r="K15322" s="153" t="s">
        <v>1674</v>
      </c>
      <c r="M15322" s="571">
        <v>40694</v>
      </c>
      <c r="O15322" s="153" t="s">
        <v>1854</v>
      </c>
    </row>
    <row r="15323" spans="11:15">
      <c r="K15323" s="153" t="s">
        <v>1674</v>
      </c>
      <c r="M15323" s="571">
        <v>40694</v>
      </c>
      <c r="O15323" s="153" t="s">
        <v>1855</v>
      </c>
    </row>
    <row r="15324" spans="11:15">
      <c r="K15324" s="153" t="s">
        <v>1674</v>
      </c>
      <c r="M15324" s="571">
        <v>40694</v>
      </c>
      <c r="O15324" s="153" t="s">
        <v>1856</v>
      </c>
    </row>
    <row r="15325" spans="11:15">
      <c r="K15325" s="153" t="s">
        <v>1674</v>
      </c>
      <c r="M15325" s="571">
        <v>40694</v>
      </c>
      <c r="O15325" s="153" t="s">
        <v>1857</v>
      </c>
    </row>
    <row r="15326" spans="11:15">
      <c r="K15326" s="153" t="s">
        <v>1674</v>
      </c>
      <c r="M15326" s="571">
        <v>40694</v>
      </c>
      <c r="O15326" s="153" t="s">
        <v>1858</v>
      </c>
    </row>
    <row r="15327" spans="11:15">
      <c r="K15327" s="153" t="s">
        <v>1674</v>
      </c>
      <c r="M15327" s="571">
        <v>40694</v>
      </c>
      <c r="O15327" s="153" t="s">
        <v>2061</v>
      </c>
    </row>
    <row r="15328" spans="11:15">
      <c r="K15328" s="153" t="s">
        <v>1674</v>
      </c>
      <c r="M15328" s="571">
        <v>40694</v>
      </c>
      <c r="O15328" s="153" t="s">
        <v>2062</v>
      </c>
    </row>
    <row r="15329" spans="11:15">
      <c r="K15329" s="153" t="s">
        <v>1674</v>
      </c>
      <c r="M15329" s="571">
        <v>40694</v>
      </c>
      <c r="O15329" s="153" t="s">
        <v>1859</v>
      </c>
    </row>
    <row r="15330" spans="11:15">
      <c r="K15330" s="153" t="s">
        <v>1674</v>
      </c>
      <c r="M15330" s="571">
        <v>40694</v>
      </c>
      <c r="O15330" s="153" t="s">
        <v>1860</v>
      </c>
    </row>
    <row r="15331" spans="11:15">
      <c r="K15331" s="153" t="s">
        <v>1674</v>
      </c>
      <c r="M15331" s="571">
        <v>40694</v>
      </c>
      <c r="O15331" s="153" t="s">
        <v>2063</v>
      </c>
    </row>
    <row r="15332" spans="11:15">
      <c r="K15332" s="153" t="s">
        <v>1674</v>
      </c>
      <c r="M15332" s="571">
        <v>40694</v>
      </c>
      <c r="O15332" s="153" t="s">
        <v>2064</v>
      </c>
    </row>
    <row r="15333" spans="11:15">
      <c r="K15333" s="153" t="s">
        <v>1674</v>
      </c>
      <c r="M15333" s="571">
        <v>40694</v>
      </c>
      <c r="O15333" s="153" t="s">
        <v>1861</v>
      </c>
    </row>
    <row r="15334" spans="11:15">
      <c r="K15334" s="153" t="s">
        <v>1674</v>
      </c>
      <c r="M15334" s="571">
        <v>40694</v>
      </c>
      <c r="O15334" s="153" t="s">
        <v>1862</v>
      </c>
    </row>
    <row r="15335" spans="11:15">
      <c r="K15335" s="153" t="s">
        <v>1674</v>
      </c>
      <c r="M15335" s="571">
        <v>40694</v>
      </c>
      <c r="O15335" s="153" t="s">
        <v>1863</v>
      </c>
    </row>
    <row r="15336" spans="11:15">
      <c r="K15336" s="153" t="s">
        <v>1674</v>
      </c>
      <c r="M15336" s="571">
        <v>40694</v>
      </c>
      <c r="O15336" s="153" t="s">
        <v>1864</v>
      </c>
    </row>
    <row r="15337" spans="11:15">
      <c r="K15337" s="153" t="s">
        <v>1674</v>
      </c>
      <c r="M15337" s="571">
        <v>40694</v>
      </c>
      <c r="O15337" s="153" t="s">
        <v>1865</v>
      </c>
    </row>
    <row r="15338" spans="11:15">
      <c r="K15338" s="153" t="s">
        <v>1674</v>
      </c>
      <c r="M15338" s="571">
        <v>40694</v>
      </c>
      <c r="O15338" s="153" t="s">
        <v>1866</v>
      </c>
    </row>
    <row r="15339" spans="11:15">
      <c r="K15339" s="153" t="s">
        <v>1674</v>
      </c>
      <c r="M15339" s="571">
        <v>40694</v>
      </c>
      <c r="O15339" s="153" t="s">
        <v>1231</v>
      </c>
    </row>
    <row r="15340" spans="11:15">
      <c r="K15340" s="153" t="s">
        <v>1674</v>
      </c>
      <c r="M15340" s="571">
        <v>40694</v>
      </c>
      <c r="O15340" s="153" t="s">
        <v>1867</v>
      </c>
    </row>
    <row r="15341" spans="11:15">
      <c r="K15341" s="153" t="s">
        <v>1674</v>
      </c>
      <c r="M15341" s="571">
        <v>40694</v>
      </c>
      <c r="O15341" s="153" t="s">
        <v>1868</v>
      </c>
    </row>
    <row r="15342" spans="11:15">
      <c r="K15342" s="153" t="s">
        <v>1674</v>
      </c>
      <c r="M15342" s="571">
        <v>40694</v>
      </c>
      <c r="O15342" s="153" t="s">
        <v>1869</v>
      </c>
    </row>
    <row r="15343" spans="11:15">
      <c r="K15343" s="153" t="s">
        <v>1674</v>
      </c>
      <c r="M15343" s="571">
        <v>40694</v>
      </c>
      <c r="O15343" s="153" t="s">
        <v>1870</v>
      </c>
    </row>
    <row r="15344" spans="11:15">
      <c r="K15344" s="153" t="s">
        <v>1674</v>
      </c>
      <c r="M15344" s="571">
        <v>40694</v>
      </c>
      <c r="O15344" s="153" t="s">
        <v>1871</v>
      </c>
    </row>
    <row r="15345" spans="11:15">
      <c r="K15345" s="153" t="s">
        <v>1674</v>
      </c>
      <c r="M15345" s="571">
        <v>40694</v>
      </c>
      <c r="O15345" s="153" t="s">
        <v>2065</v>
      </c>
    </row>
    <row r="15346" spans="11:15">
      <c r="K15346" s="153" t="s">
        <v>1674</v>
      </c>
      <c r="M15346" s="571">
        <v>40694</v>
      </c>
      <c r="O15346" s="153" t="s">
        <v>2066</v>
      </c>
    </row>
    <row r="15347" spans="11:15">
      <c r="K15347" s="153" t="s">
        <v>1674</v>
      </c>
      <c r="M15347" s="571">
        <v>40694</v>
      </c>
      <c r="O15347" s="153" t="s">
        <v>2067</v>
      </c>
    </row>
    <row r="15348" spans="11:15">
      <c r="K15348" s="153" t="s">
        <v>1674</v>
      </c>
      <c r="M15348" s="571">
        <v>40694</v>
      </c>
      <c r="O15348" s="153" t="s">
        <v>1872</v>
      </c>
    </row>
    <row r="15349" spans="11:15">
      <c r="K15349" s="153" t="s">
        <v>1674</v>
      </c>
      <c r="M15349" s="571">
        <v>40694</v>
      </c>
      <c r="O15349" s="153" t="s">
        <v>2068</v>
      </c>
    </row>
    <row r="15350" spans="11:15">
      <c r="K15350" s="153" t="s">
        <v>1674</v>
      </c>
      <c r="M15350" s="571">
        <v>40694</v>
      </c>
      <c r="O15350" s="153" t="s">
        <v>2069</v>
      </c>
    </row>
    <row r="15351" spans="11:15">
      <c r="K15351" s="153" t="s">
        <v>1674</v>
      </c>
      <c r="M15351" s="571">
        <v>40694</v>
      </c>
      <c r="O15351" s="153" t="s">
        <v>1873</v>
      </c>
    </row>
    <row r="15352" spans="11:15">
      <c r="K15352" s="153" t="s">
        <v>1674</v>
      </c>
      <c r="M15352" s="571">
        <v>40694</v>
      </c>
      <c r="O15352" s="153" t="s">
        <v>1874</v>
      </c>
    </row>
    <row r="15353" spans="11:15">
      <c r="K15353" s="153" t="s">
        <v>1674</v>
      </c>
      <c r="M15353" s="571">
        <v>40694</v>
      </c>
      <c r="O15353" s="153" t="s">
        <v>1875</v>
      </c>
    </row>
    <row r="15354" spans="11:15">
      <c r="K15354" s="153" t="s">
        <v>1674</v>
      </c>
      <c r="M15354" s="571">
        <v>40694</v>
      </c>
      <c r="O15354" s="153" t="s">
        <v>1876</v>
      </c>
    </row>
    <row r="15355" spans="11:15">
      <c r="K15355" s="153" t="s">
        <v>1674</v>
      </c>
      <c r="M15355" s="571">
        <v>40694</v>
      </c>
      <c r="O15355" s="153" t="s">
        <v>1877</v>
      </c>
    </row>
    <row r="15356" spans="11:15">
      <c r="K15356" s="153" t="s">
        <v>1674</v>
      </c>
      <c r="M15356" s="571">
        <v>40694</v>
      </c>
      <c r="O15356" s="153" t="s">
        <v>1878</v>
      </c>
    </row>
    <row r="15357" spans="11:15">
      <c r="K15357" s="153" t="s">
        <v>1674</v>
      </c>
      <c r="M15357" s="571">
        <v>40694</v>
      </c>
      <c r="O15357" s="153" t="s">
        <v>1285</v>
      </c>
    </row>
    <row r="15358" spans="11:15">
      <c r="K15358" s="153" t="s">
        <v>1674</v>
      </c>
      <c r="M15358" s="571">
        <v>40694</v>
      </c>
      <c r="O15358" s="153" t="s">
        <v>1879</v>
      </c>
    </row>
    <row r="15359" spans="11:15">
      <c r="K15359" s="153" t="s">
        <v>1674</v>
      </c>
      <c r="M15359" s="571">
        <v>40694</v>
      </c>
      <c r="O15359" s="153" t="s">
        <v>1880</v>
      </c>
    </row>
    <row r="15360" spans="11:15">
      <c r="K15360" s="153" t="s">
        <v>1674</v>
      </c>
      <c r="M15360" s="571">
        <v>40694</v>
      </c>
      <c r="O15360" s="153" t="s">
        <v>1881</v>
      </c>
    </row>
    <row r="15361" spans="11:15">
      <c r="K15361" s="153" t="s">
        <v>1674</v>
      </c>
      <c r="M15361" s="571">
        <v>40694</v>
      </c>
      <c r="O15361" s="153" t="s">
        <v>1882</v>
      </c>
    </row>
    <row r="15362" spans="11:15">
      <c r="K15362" s="153" t="s">
        <v>1674</v>
      </c>
      <c r="M15362" s="571">
        <v>40694</v>
      </c>
      <c r="O15362" s="153" t="s">
        <v>1883</v>
      </c>
    </row>
    <row r="15363" spans="11:15">
      <c r="K15363" s="153" t="s">
        <v>1674</v>
      </c>
      <c r="M15363" s="571">
        <v>40694</v>
      </c>
      <c r="O15363" s="153" t="s">
        <v>2070</v>
      </c>
    </row>
    <row r="15364" spans="11:15">
      <c r="K15364" s="153" t="s">
        <v>1674</v>
      </c>
      <c r="M15364" s="571">
        <v>40694</v>
      </c>
      <c r="O15364" s="153" t="s">
        <v>2071</v>
      </c>
    </row>
    <row r="15365" spans="11:15">
      <c r="K15365" s="153" t="s">
        <v>1674</v>
      </c>
      <c r="M15365" s="571">
        <v>40694</v>
      </c>
      <c r="O15365" s="153" t="s">
        <v>1884</v>
      </c>
    </row>
    <row r="15366" spans="11:15">
      <c r="K15366" s="153" t="s">
        <v>1674</v>
      </c>
      <c r="M15366" s="571">
        <v>40694</v>
      </c>
      <c r="O15366" s="153" t="s">
        <v>1885</v>
      </c>
    </row>
    <row r="15367" spans="11:15">
      <c r="K15367" s="153" t="s">
        <v>1674</v>
      </c>
      <c r="M15367" s="571">
        <v>40694</v>
      </c>
      <c r="O15367" s="153" t="s">
        <v>2072</v>
      </c>
    </row>
    <row r="15368" spans="11:15">
      <c r="K15368" s="153" t="s">
        <v>1674</v>
      </c>
      <c r="M15368" s="571">
        <v>40694</v>
      </c>
      <c r="O15368" s="153" t="s">
        <v>2073</v>
      </c>
    </row>
    <row r="15369" spans="11:15">
      <c r="K15369" s="153" t="s">
        <v>1674</v>
      </c>
      <c r="M15369" s="571">
        <v>40694</v>
      </c>
      <c r="O15369" s="153" t="s">
        <v>1886</v>
      </c>
    </row>
    <row r="15370" spans="11:15">
      <c r="K15370" s="153" t="s">
        <v>1674</v>
      </c>
      <c r="M15370" s="571">
        <v>40694</v>
      </c>
      <c r="O15370" s="153" t="s">
        <v>1887</v>
      </c>
    </row>
    <row r="15371" spans="11:15">
      <c r="K15371" s="153" t="s">
        <v>1674</v>
      </c>
      <c r="M15371" s="571">
        <v>40694</v>
      </c>
      <c r="O15371" s="153" t="s">
        <v>1888</v>
      </c>
    </row>
    <row r="15372" spans="11:15">
      <c r="K15372" s="153" t="s">
        <v>1674</v>
      </c>
      <c r="M15372" s="571">
        <v>40694</v>
      </c>
      <c r="O15372" s="153" t="s">
        <v>1889</v>
      </c>
    </row>
    <row r="15373" spans="11:15">
      <c r="K15373" s="153" t="s">
        <v>1674</v>
      </c>
      <c r="M15373" s="571">
        <v>40694</v>
      </c>
      <c r="O15373" s="153" t="s">
        <v>1890</v>
      </c>
    </row>
    <row r="15374" spans="11:15">
      <c r="K15374" s="153" t="s">
        <v>1674</v>
      </c>
      <c r="M15374" s="571">
        <v>40694</v>
      </c>
      <c r="O15374" s="153" t="s">
        <v>1891</v>
      </c>
    </row>
    <row r="15375" spans="11:15">
      <c r="K15375" s="153" t="s">
        <v>1674</v>
      </c>
      <c r="M15375" s="571">
        <v>40694</v>
      </c>
      <c r="O15375" s="153" t="s">
        <v>1344</v>
      </c>
    </row>
    <row r="15376" spans="11:15">
      <c r="K15376" s="153" t="s">
        <v>1674</v>
      </c>
      <c r="M15376" s="571">
        <v>40694</v>
      </c>
      <c r="O15376" s="153" t="s">
        <v>1892</v>
      </c>
    </row>
    <row r="15377" spans="11:15">
      <c r="K15377" s="153" t="s">
        <v>1674</v>
      </c>
      <c r="M15377" s="571">
        <v>40694</v>
      </c>
      <c r="O15377" s="153" t="s">
        <v>1893</v>
      </c>
    </row>
    <row r="15378" spans="11:15">
      <c r="K15378" s="153" t="s">
        <v>1674</v>
      </c>
      <c r="M15378" s="571">
        <v>40694</v>
      </c>
      <c r="O15378" s="153" t="s">
        <v>1894</v>
      </c>
    </row>
    <row r="15379" spans="11:15">
      <c r="K15379" s="153" t="s">
        <v>1674</v>
      </c>
      <c r="M15379" s="571">
        <v>40694</v>
      </c>
      <c r="O15379" s="153" t="s">
        <v>1895</v>
      </c>
    </row>
    <row r="15380" spans="11:15">
      <c r="K15380" s="153" t="s">
        <v>1674</v>
      </c>
      <c r="M15380" s="571">
        <v>40694</v>
      </c>
      <c r="O15380" s="153" t="s">
        <v>1896</v>
      </c>
    </row>
    <row r="15381" spans="11:15">
      <c r="K15381" s="153" t="s">
        <v>1674</v>
      </c>
      <c r="M15381" s="571">
        <v>40694</v>
      </c>
      <c r="O15381" s="153" t="s">
        <v>2074</v>
      </c>
    </row>
    <row r="15382" spans="11:15">
      <c r="K15382" s="153" t="s">
        <v>1674</v>
      </c>
      <c r="M15382" s="571">
        <v>40694</v>
      </c>
      <c r="O15382" s="153" t="s">
        <v>2075</v>
      </c>
    </row>
    <row r="15383" spans="11:15">
      <c r="K15383" s="153" t="s">
        <v>1674</v>
      </c>
      <c r="M15383" s="571">
        <v>40694</v>
      </c>
      <c r="O15383" s="153" t="s">
        <v>1897</v>
      </c>
    </row>
    <row r="15384" spans="11:15">
      <c r="K15384" s="153" t="s">
        <v>1674</v>
      </c>
      <c r="M15384" s="571">
        <v>40694</v>
      </c>
      <c r="O15384" s="153" t="s">
        <v>1898</v>
      </c>
    </row>
    <row r="15385" spans="11:15">
      <c r="K15385" s="153" t="s">
        <v>1674</v>
      </c>
      <c r="M15385" s="571">
        <v>40694</v>
      </c>
      <c r="O15385" s="153" t="s">
        <v>2076</v>
      </c>
    </row>
    <row r="15386" spans="11:15">
      <c r="K15386" s="153" t="s">
        <v>1674</v>
      </c>
      <c r="M15386" s="571">
        <v>40694</v>
      </c>
      <c r="O15386" s="153" t="s">
        <v>2077</v>
      </c>
    </row>
    <row r="15387" spans="11:15">
      <c r="K15387" s="153" t="s">
        <v>1674</v>
      </c>
      <c r="M15387" s="571">
        <v>40694</v>
      </c>
      <c r="O15387" s="153" t="s">
        <v>1899</v>
      </c>
    </row>
    <row r="15388" spans="11:15">
      <c r="K15388" s="153" t="s">
        <v>1674</v>
      </c>
      <c r="M15388" s="571">
        <v>40694</v>
      </c>
      <c r="O15388" s="153" t="s">
        <v>1900</v>
      </c>
    </row>
    <row r="15389" spans="11:15">
      <c r="K15389" s="153" t="s">
        <v>1674</v>
      </c>
      <c r="M15389" s="571">
        <v>40694</v>
      </c>
      <c r="O15389" s="153" t="s">
        <v>1901</v>
      </c>
    </row>
    <row r="15390" spans="11:15">
      <c r="K15390" s="153" t="s">
        <v>1674</v>
      </c>
      <c r="M15390" s="571">
        <v>40694</v>
      </c>
      <c r="O15390" s="153" t="s">
        <v>1902</v>
      </c>
    </row>
    <row r="15391" spans="11:15">
      <c r="K15391" s="153" t="s">
        <v>1674</v>
      </c>
      <c r="M15391" s="571">
        <v>40694</v>
      </c>
      <c r="O15391" s="153" t="s">
        <v>1903</v>
      </c>
    </row>
    <row r="15392" spans="11:15">
      <c r="K15392" s="153" t="s">
        <v>1674</v>
      </c>
      <c r="M15392" s="571">
        <v>40694</v>
      </c>
      <c r="O15392" s="153" t="s">
        <v>1904</v>
      </c>
    </row>
    <row r="15393" spans="11:15">
      <c r="K15393" s="153" t="s">
        <v>1674</v>
      </c>
      <c r="M15393" s="571">
        <v>40694</v>
      </c>
      <c r="O15393" s="153" t="s">
        <v>1374</v>
      </c>
    </row>
    <row r="15394" spans="11:15">
      <c r="K15394" s="153" t="s">
        <v>1674</v>
      </c>
      <c r="M15394" s="571">
        <v>40694</v>
      </c>
      <c r="O15394" s="153" t="s">
        <v>1905</v>
      </c>
    </row>
    <row r="15395" spans="11:15">
      <c r="K15395" s="153" t="s">
        <v>1674</v>
      </c>
      <c r="M15395" s="571">
        <v>40694</v>
      </c>
      <c r="O15395" s="153" t="s">
        <v>1906</v>
      </c>
    </row>
    <row r="15396" spans="11:15">
      <c r="K15396" s="153" t="s">
        <v>1674</v>
      </c>
      <c r="M15396" s="571">
        <v>40694</v>
      </c>
      <c r="O15396" s="153" t="s">
        <v>1907</v>
      </c>
    </row>
    <row r="15397" spans="11:15">
      <c r="K15397" s="153" t="s">
        <v>1674</v>
      </c>
      <c r="M15397" s="571">
        <v>40694</v>
      </c>
      <c r="O15397" s="153" t="s">
        <v>1908</v>
      </c>
    </row>
    <row r="15398" spans="11:15">
      <c r="K15398" s="153" t="s">
        <v>1674</v>
      </c>
      <c r="M15398" s="571">
        <v>40694</v>
      </c>
      <c r="O15398" s="153" t="s">
        <v>1909</v>
      </c>
    </row>
    <row r="15399" spans="11:15">
      <c r="K15399" s="153" t="s">
        <v>1674</v>
      </c>
      <c r="M15399" s="571">
        <v>40694</v>
      </c>
      <c r="O15399" s="153" t="s">
        <v>2078</v>
      </c>
    </row>
    <row r="15400" spans="11:15">
      <c r="K15400" s="153" t="s">
        <v>1674</v>
      </c>
      <c r="M15400" s="571">
        <v>40694</v>
      </c>
      <c r="O15400" s="153" t="s">
        <v>2079</v>
      </c>
    </row>
    <row r="15401" spans="11:15">
      <c r="K15401" s="153" t="s">
        <v>1674</v>
      </c>
      <c r="M15401" s="571">
        <v>40694</v>
      </c>
      <c r="O15401" s="153" t="s">
        <v>1910</v>
      </c>
    </row>
    <row r="15402" spans="11:15">
      <c r="K15402" s="153" t="s">
        <v>1674</v>
      </c>
      <c r="M15402" s="571">
        <v>40694</v>
      </c>
      <c r="O15402" s="153" t="s">
        <v>1911</v>
      </c>
    </row>
    <row r="15403" spans="11:15">
      <c r="K15403" s="153" t="s">
        <v>1674</v>
      </c>
      <c r="M15403" s="571">
        <v>40694</v>
      </c>
      <c r="O15403" s="153" t="s">
        <v>2080</v>
      </c>
    </row>
    <row r="15404" spans="11:15">
      <c r="K15404" s="153" t="s">
        <v>1674</v>
      </c>
      <c r="M15404" s="571">
        <v>40694</v>
      </c>
      <c r="O15404" s="153" t="s">
        <v>2081</v>
      </c>
    </row>
    <row r="15405" spans="11:15">
      <c r="K15405" s="153" t="s">
        <v>1674</v>
      </c>
      <c r="M15405" s="571">
        <v>40694</v>
      </c>
      <c r="O15405" s="153" t="s">
        <v>1912</v>
      </c>
    </row>
    <row r="15406" spans="11:15">
      <c r="K15406" s="153" t="s">
        <v>1674</v>
      </c>
      <c r="M15406" s="571">
        <v>40694</v>
      </c>
      <c r="O15406" s="153" t="s">
        <v>1913</v>
      </c>
    </row>
    <row r="15407" spans="11:15">
      <c r="K15407" s="153" t="s">
        <v>1674</v>
      </c>
      <c r="M15407" s="571">
        <v>40694</v>
      </c>
      <c r="O15407" s="153" t="s">
        <v>1914</v>
      </c>
    </row>
    <row r="15408" spans="11:15">
      <c r="K15408" s="153" t="s">
        <v>1674</v>
      </c>
      <c r="M15408" s="571">
        <v>40694</v>
      </c>
      <c r="O15408" s="153" t="s">
        <v>1915</v>
      </c>
    </row>
    <row r="15409" spans="11:15">
      <c r="K15409" s="153" t="s">
        <v>1674</v>
      </c>
      <c r="M15409" s="571">
        <v>40694</v>
      </c>
      <c r="O15409" s="153" t="s">
        <v>1916</v>
      </c>
    </row>
    <row r="15410" spans="11:15">
      <c r="K15410" s="153" t="s">
        <v>1674</v>
      </c>
      <c r="M15410" s="571">
        <v>40694</v>
      </c>
      <c r="O15410" s="153" t="s">
        <v>1917</v>
      </c>
    </row>
    <row r="15411" spans="11:15">
      <c r="K15411" s="153" t="s">
        <v>1674</v>
      </c>
      <c r="M15411" s="571">
        <v>40694</v>
      </c>
      <c r="O15411" s="153" t="s">
        <v>1430</v>
      </c>
    </row>
    <row r="15412" spans="11:15">
      <c r="K15412" s="153" t="s">
        <v>1674</v>
      </c>
      <c r="M15412" s="571">
        <v>40694</v>
      </c>
      <c r="O15412" s="153" t="s">
        <v>1918</v>
      </c>
    </row>
    <row r="15413" spans="11:15">
      <c r="K15413" s="153" t="s">
        <v>1674</v>
      </c>
      <c r="M15413" s="571">
        <v>40694</v>
      </c>
      <c r="O15413" s="153" t="s">
        <v>1919</v>
      </c>
    </row>
    <row r="15414" spans="11:15">
      <c r="K15414" s="153" t="s">
        <v>1674</v>
      </c>
      <c r="M15414" s="571">
        <v>40694</v>
      </c>
      <c r="O15414" s="153" t="s">
        <v>1920</v>
      </c>
    </row>
    <row r="15415" spans="11:15">
      <c r="K15415" s="153" t="s">
        <v>1674</v>
      </c>
      <c r="M15415" s="571">
        <v>40694</v>
      </c>
      <c r="O15415" s="153" t="s">
        <v>1921</v>
      </c>
    </row>
    <row r="15416" spans="11:15">
      <c r="K15416" s="153" t="s">
        <v>1674</v>
      </c>
      <c r="M15416" s="571">
        <v>40694</v>
      </c>
      <c r="O15416" s="153" t="s">
        <v>1922</v>
      </c>
    </row>
    <row r="15417" spans="11:15">
      <c r="K15417" s="153" t="s">
        <v>1674</v>
      </c>
      <c r="M15417" s="571">
        <v>40694</v>
      </c>
      <c r="O15417" s="153" t="s">
        <v>2082</v>
      </c>
    </row>
    <row r="15418" spans="11:15">
      <c r="K15418" s="153" t="s">
        <v>1674</v>
      </c>
      <c r="M15418" s="571">
        <v>40694</v>
      </c>
      <c r="O15418" s="153" t="s">
        <v>2083</v>
      </c>
    </row>
    <row r="15419" spans="11:15">
      <c r="K15419" s="153" t="s">
        <v>1674</v>
      </c>
      <c r="M15419" s="571">
        <v>40694</v>
      </c>
      <c r="O15419" s="153" t="s">
        <v>1923</v>
      </c>
    </row>
    <row r="15420" spans="11:15">
      <c r="K15420" s="153" t="s">
        <v>1674</v>
      </c>
      <c r="M15420" s="571">
        <v>40694</v>
      </c>
      <c r="O15420" s="153" t="s">
        <v>1924</v>
      </c>
    </row>
    <row r="15421" spans="11:15">
      <c r="K15421" s="153" t="s">
        <v>1674</v>
      </c>
      <c r="M15421" s="571">
        <v>40694</v>
      </c>
      <c r="O15421" s="153" t="s">
        <v>2084</v>
      </c>
    </row>
    <row r="15422" spans="11:15">
      <c r="K15422" s="153" t="s">
        <v>1674</v>
      </c>
      <c r="M15422" s="571">
        <v>40694</v>
      </c>
      <c r="O15422" s="153" t="s">
        <v>2085</v>
      </c>
    </row>
    <row r="15423" spans="11:15">
      <c r="K15423" s="153" t="s">
        <v>1674</v>
      </c>
      <c r="M15423" s="571">
        <v>40694</v>
      </c>
      <c r="O15423" s="153" t="s">
        <v>1925</v>
      </c>
    </row>
    <row r="15424" spans="11:15">
      <c r="K15424" s="153" t="s">
        <v>1674</v>
      </c>
      <c r="M15424" s="571">
        <v>40694</v>
      </c>
      <c r="O15424" s="153" t="s">
        <v>1926</v>
      </c>
    </row>
    <row r="15425" spans="11:15">
      <c r="K15425" s="153" t="s">
        <v>1674</v>
      </c>
      <c r="M15425" s="571">
        <v>40694</v>
      </c>
      <c r="O15425" s="153" t="s">
        <v>1927</v>
      </c>
    </row>
    <row r="15426" spans="11:15">
      <c r="K15426" s="153" t="s">
        <v>1674</v>
      </c>
      <c r="M15426" s="571">
        <v>40694</v>
      </c>
      <c r="O15426" s="153" t="s">
        <v>1928</v>
      </c>
    </row>
    <row r="15427" spans="11:15">
      <c r="K15427" s="153" t="s">
        <v>1674</v>
      </c>
      <c r="M15427" s="571">
        <v>40694</v>
      </c>
      <c r="O15427" s="153" t="s">
        <v>1929</v>
      </c>
    </row>
    <row r="15428" spans="11:15">
      <c r="K15428" s="153" t="s">
        <v>1674</v>
      </c>
      <c r="M15428" s="571">
        <v>40694</v>
      </c>
      <c r="O15428" s="153" t="s">
        <v>1930</v>
      </c>
    </row>
    <row r="15429" spans="11:15">
      <c r="K15429" s="153" t="s">
        <v>1674</v>
      </c>
      <c r="M15429" s="571">
        <v>40694</v>
      </c>
      <c r="O15429" s="153" t="s">
        <v>1931</v>
      </c>
    </row>
    <row r="15430" spans="11:15">
      <c r="K15430" s="153" t="s">
        <v>1674</v>
      </c>
      <c r="M15430" s="571">
        <v>40694</v>
      </c>
      <c r="O15430" s="153" t="s">
        <v>1932</v>
      </c>
    </row>
    <row r="15431" spans="11:15">
      <c r="K15431" s="153" t="s">
        <v>1674</v>
      </c>
      <c r="M15431" s="571">
        <v>40694</v>
      </c>
      <c r="O15431" s="153" t="s">
        <v>1933</v>
      </c>
    </row>
    <row r="15432" spans="11:15">
      <c r="K15432" s="153" t="s">
        <v>1674</v>
      </c>
      <c r="M15432" s="571">
        <v>40694</v>
      </c>
      <c r="O15432" s="153" t="s">
        <v>1934</v>
      </c>
    </row>
    <row r="15433" spans="11:15">
      <c r="K15433" s="153" t="s">
        <v>1674</v>
      </c>
      <c r="M15433" s="571">
        <v>40694</v>
      </c>
      <c r="O15433" s="153" t="s">
        <v>1935</v>
      </c>
    </row>
    <row r="15434" spans="11:15">
      <c r="K15434" s="153" t="s">
        <v>1674</v>
      </c>
      <c r="M15434" s="571">
        <v>40694</v>
      </c>
      <c r="O15434" s="153" t="s">
        <v>1936</v>
      </c>
    </row>
    <row r="15435" spans="11:15">
      <c r="K15435" s="153" t="s">
        <v>1674</v>
      </c>
      <c r="M15435" s="571">
        <v>40694</v>
      </c>
      <c r="O15435" s="153" t="s">
        <v>2086</v>
      </c>
    </row>
    <row r="15436" spans="11:15">
      <c r="K15436" s="153" t="s">
        <v>1674</v>
      </c>
      <c r="M15436" s="571">
        <v>40694</v>
      </c>
      <c r="O15436" s="153" t="s">
        <v>2087</v>
      </c>
    </row>
    <row r="15437" spans="11:15">
      <c r="K15437" s="153" t="s">
        <v>1674</v>
      </c>
      <c r="M15437" s="571">
        <v>40694</v>
      </c>
      <c r="O15437" s="153" t="s">
        <v>1937</v>
      </c>
    </row>
    <row r="15438" spans="11:15">
      <c r="K15438" s="153" t="s">
        <v>1674</v>
      </c>
      <c r="M15438" s="571">
        <v>40694</v>
      </c>
      <c r="O15438" s="153" t="s">
        <v>1938</v>
      </c>
    </row>
    <row r="15439" spans="11:15">
      <c r="K15439" s="153" t="s">
        <v>1674</v>
      </c>
      <c r="M15439" s="571">
        <v>40694</v>
      </c>
      <c r="O15439" s="153" t="s">
        <v>1939</v>
      </c>
    </row>
    <row r="15440" spans="11:15">
      <c r="K15440" s="153" t="s">
        <v>1674</v>
      </c>
      <c r="M15440" s="571">
        <v>40694</v>
      </c>
      <c r="O15440" s="153" t="s">
        <v>2088</v>
      </c>
    </row>
    <row r="15441" spans="11:15">
      <c r="K15441" s="153" t="s">
        <v>1674</v>
      </c>
      <c r="M15441" s="571">
        <v>40694</v>
      </c>
      <c r="O15441" s="153" t="s">
        <v>2089</v>
      </c>
    </row>
    <row r="15442" spans="11:15">
      <c r="K15442" s="153" t="s">
        <v>1674</v>
      </c>
      <c r="M15442" s="571">
        <v>40694</v>
      </c>
      <c r="O15442" s="153" t="s">
        <v>2090</v>
      </c>
    </row>
    <row r="15443" spans="11:15">
      <c r="K15443" s="153" t="s">
        <v>1674</v>
      </c>
      <c r="M15443" s="571">
        <v>40694</v>
      </c>
      <c r="O15443" s="153" t="s">
        <v>1940</v>
      </c>
    </row>
    <row r="15444" spans="11:15">
      <c r="K15444" s="153" t="s">
        <v>1674</v>
      </c>
      <c r="M15444" s="571">
        <v>40694</v>
      </c>
      <c r="O15444" s="153" t="s">
        <v>1941</v>
      </c>
    </row>
    <row r="15445" spans="11:15">
      <c r="K15445" s="153" t="s">
        <v>1674</v>
      </c>
      <c r="M15445" s="571">
        <v>40694</v>
      </c>
      <c r="O15445" s="153" t="s">
        <v>1942</v>
      </c>
    </row>
    <row r="15446" spans="11:15">
      <c r="K15446" s="153" t="s">
        <v>1674</v>
      </c>
      <c r="M15446" s="571">
        <v>40694</v>
      </c>
      <c r="O15446" s="153" t="s">
        <v>1943</v>
      </c>
    </row>
    <row r="15447" spans="11:15">
      <c r="K15447" s="153" t="s">
        <v>1674</v>
      </c>
      <c r="M15447" s="571">
        <v>40694</v>
      </c>
      <c r="O15447" s="153" t="s">
        <v>1944</v>
      </c>
    </row>
    <row r="15448" spans="11:15">
      <c r="K15448" s="153" t="s">
        <v>1674</v>
      </c>
      <c r="M15448" s="571">
        <v>40694</v>
      </c>
      <c r="O15448" s="153" t="s">
        <v>1945</v>
      </c>
    </row>
    <row r="15449" spans="11:15">
      <c r="K15449" s="153" t="s">
        <v>1674</v>
      </c>
      <c r="M15449" s="571">
        <v>40694</v>
      </c>
      <c r="O15449" s="153" t="s">
        <v>1946</v>
      </c>
    </row>
    <row r="15450" spans="11:15">
      <c r="K15450" s="153" t="s">
        <v>1674</v>
      </c>
      <c r="M15450" s="571">
        <v>40694</v>
      </c>
      <c r="O15450" s="153" t="s">
        <v>1947</v>
      </c>
    </row>
    <row r="15451" spans="11:15">
      <c r="K15451" s="153" t="s">
        <v>1674</v>
      </c>
      <c r="M15451" s="571">
        <v>40694</v>
      </c>
      <c r="O15451" s="153" t="s">
        <v>1948</v>
      </c>
    </row>
    <row r="15452" spans="11:15">
      <c r="K15452" s="153" t="s">
        <v>1674</v>
      </c>
      <c r="M15452" s="571">
        <v>40694</v>
      </c>
      <c r="O15452" s="153" t="s">
        <v>1949</v>
      </c>
    </row>
    <row r="15453" spans="11:15">
      <c r="K15453" s="153" t="s">
        <v>1674</v>
      </c>
      <c r="M15453" s="571">
        <v>40694</v>
      </c>
      <c r="O15453" s="153" t="s">
        <v>1950</v>
      </c>
    </row>
    <row r="15454" spans="11:15">
      <c r="K15454" s="153" t="s">
        <v>1674</v>
      </c>
      <c r="M15454" s="571">
        <v>40694</v>
      </c>
      <c r="O15454" s="153" t="s">
        <v>1951</v>
      </c>
    </row>
    <row r="15455" spans="11:15">
      <c r="K15455" s="153" t="s">
        <v>1674</v>
      </c>
      <c r="M15455" s="571">
        <v>40694</v>
      </c>
      <c r="O15455" s="153" t="s">
        <v>2091</v>
      </c>
    </row>
    <row r="15456" spans="11:15">
      <c r="K15456" s="153" t="s">
        <v>1674</v>
      </c>
      <c r="M15456" s="571">
        <v>40694</v>
      </c>
      <c r="O15456" s="153" t="s">
        <v>2092</v>
      </c>
    </row>
    <row r="15457" spans="11:15">
      <c r="K15457" s="153" t="s">
        <v>1674</v>
      </c>
      <c r="M15457" s="571">
        <v>40694</v>
      </c>
      <c r="O15457" s="153" t="s">
        <v>1952</v>
      </c>
    </row>
    <row r="15458" spans="11:15">
      <c r="K15458" s="153" t="s">
        <v>1674</v>
      </c>
      <c r="M15458" s="571">
        <v>40694</v>
      </c>
      <c r="O15458" s="153" t="s">
        <v>1953</v>
      </c>
    </row>
    <row r="15459" spans="11:15">
      <c r="K15459" s="153" t="s">
        <v>1674</v>
      </c>
      <c r="M15459" s="571">
        <v>40694</v>
      </c>
      <c r="O15459" s="153" t="s">
        <v>1954</v>
      </c>
    </row>
    <row r="15460" spans="11:15">
      <c r="K15460" s="153" t="s">
        <v>1674</v>
      </c>
      <c r="M15460" s="571">
        <v>40694</v>
      </c>
      <c r="O15460" s="153" t="s">
        <v>2093</v>
      </c>
    </row>
    <row r="15461" spans="11:15">
      <c r="K15461" s="153" t="s">
        <v>1674</v>
      </c>
      <c r="M15461" s="571">
        <v>40694</v>
      </c>
      <c r="O15461" s="153" t="s">
        <v>2094</v>
      </c>
    </row>
    <row r="15462" spans="11:15">
      <c r="K15462" s="153" t="s">
        <v>1674</v>
      </c>
      <c r="M15462" s="571">
        <v>40694</v>
      </c>
      <c r="O15462" s="153" t="s">
        <v>2095</v>
      </c>
    </row>
    <row r="15463" spans="11:15">
      <c r="K15463" s="153" t="s">
        <v>1674</v>
      </c>
      <c r="M15463" s="571">
        <v>40694</v>
      </c>
      <c r="O15463" s="153" t="s">
        <v>1955</v>
      </c>
    </row>
    <row r="15464" spans="11:15">
      <c r="K15464" s="153" t="s">
        <v>1674</v>
      </c>
      <c r="M15464" s="571">
        <v>40694</v>
      </c>
      <c r="O15464" s="153" t="s">
        <v>1956</v>
      </c>
    </row>
    <row r="15465" spans="11:15">
      <c r="K15465" s="153" t="s">
        <v>1674</v>
      </c>
      <c r="M15465" s="571">
        <v>40694</v>
      </c>
      <c r="O15465" s="153" t="s">
        <v>1957</v>
      </c>
    </row>
    <row r="15466" spans="11:15">
      <c r="K15466" s="153" t="s">
        <v>1674</v>
      </c>
      <c r="M15466" s="571">
        <v>40694</v>
      </c>
      <c r="O15466" s="153" t="s">
        <v>1958</v>
      </c>
    </row>
    <row r="15467" spans="11:15">
      <c r="K15467" s="153" t="s">
        <v>1674</v>
      </c>
      <c r="M15467" s="571">
        <v>40694</v>
      </c>
      <c r="O15467" s="153" t="s">
        <v>1959</v>
      </c>
    </row>
    <row r="15468" spans="11:15">
      <c r="K15468" s="153" t="s">
        <v>1674</v>
      </c>
      <c r="M15468" s="571">
        <v>40694</v>
      </c>
      <c r="O15468" s="153" t="s">
        <v>1960</v>
      </c>
    </row>
    <row r="15469" spans="11:15">
      <c r="K15469" s="153" t="s">
        <v>1674</v>
      </c>
      <c r="M15469" s="571">
        <v>40694</v>
      </c>
      <c r="O15469" s="153" t="s">
        <v>1961</v>
      </c>
    </row>
    <row r="15470" spans="11:15">
      <c r="K15470" s="153" t="s">
        <v>1674</v>
      </c>
      <c r="M15470" s="571">
        <v>40694</v>
      </c>
      <c r="O15470" s="153" t="s">
        <v>1962</v>
      </c>
    </row>
    <row r="15471" spans="11:15">
      <c r="K15471" s="153" t="s">
        <v>1674</v>
      </c>
      <c r="M15471" s="571">
        <v>40694</v>
      </c>
      <c r="O15471" s="153" t="s">
        <v>1963</v>
      </c>
    </row>
    <row r="15472" spans="11:15">
      <c r="K15472" s="153" t="s">
        <v>1674</v>
      </c>
      <c r="M15472" s="571">
        <v>40694</v>
      </c>
      <c r="O15472" s="153" t="s">
        <v>1964</v>
      </c>
    </row>
    <row r="15473" spans="11:15">
      <c r="K15473" s="153" t="s">
        <v>1674</v>
      </c>
      <c r="M15473" s="571">
        <v>40694</v>
      </c>
      <c r="O15473" s="153" t="s">
        <v>1965</v>
      </c>
    </row>
    <row r="15474" spans="11:15">
      <c r="K15474" s="153" t="s">
        <v>1674</v>
      </c>
      <c r="M15474" s="571">
        <v>40694</v>
      </c>
      <c r="O15474" s="153" t="s">
        <v>1966</v>
      </c>
    </row>
    <row r="15475" spans="11:15">
      <c r="K15475" s="153" t="s">
        <v>1674</v>
      </c>
      <c r="M15475" s="571">
        <v>40694</v>
      </c>
      <c r="O15475" s="153" t="s">
        <v>2096</v>
      </c>
    </row>
    <row r="15476" spans="11:15">
      <c r="K15476" s="153" t="s">
        <v>1674</v>
      </c>
      <c r="M15476" s="571">
        <v>40694</v>
      </c>
      <c r="O15476" s="153" t="s">
        <v>2097</v>
      </c>
    </row>
    <row r="15477" spans="11:15">
      <c r="K15477" s="153" t="s">
        <v>1674</v>
      </c>
      <c r="M15477" s="571">
        <v>40694</v>
      </c>
      <c r="O15477" s="153" t="s">
        <v>1967</v>
      </c>
    </row>
    <row r="15478" spans="11:15">
      <c r="K15478" s="153" t="s">
        <v>1674</v>
      </c>
      <c r="M15478" s="571">
        <v>40694</v>
      </c>
      <c r="O15478" s="153" t="s">
        <v>1968</v>
      </c>
    </row>
    <row r="15479" spans="11:15">
      <c r="K15479" s="153" t="s">
        <v>1674</v>
      </c>
      <c r="M15479" s="571">
        <v>40694</v>
      </c>
      <c r="O15479" s="153" t="s">
        <v>1969</v>
      </c>
    </row>
    <row r="15480" spans="11:15">
      <c r="K15480" s="153" t="s">
        <v>1674</v>
      </c>
      <c r="M15480" s="571">
        <v>40694</v>
      </c>
      <c r="O15480" s="153" t="s">
        <v>2098</v>
      </c>
    </row>
    <row r="15481" spans="11:15">
      <c r="K15481" s="153" t="s">
        <v>1674</v>
      </c>
      <c r="M15481" s="571">
        <v>40694</v>
      </c>
      <c r="O15481" s="153" t="s">
        <v>2099</v>
      </c>
    </row>
    <row r="15482" spans="11:15">
      <c r="K15482" s="153" t="s">
        <v>1674</v>
      </c>
      <c r="M15482" s="571">
        <v>40694</v>
      </c>
      <c r="O15482" s="153" t="s">
        <v>2100</v>
      </c>
    </row>
    <row r="15483" spans="11:15">
      <c r="K15483" s="153" t="s">
        <v>1674</v>
      </c>
      <c r="M15483" s="571">
        <v>40694</v>
      </c>
      <c r="O15483" s="153" t="s">
        <v>1970</v>
      </c>
    </row>
    <row r="15484" spans="11:15">
      <c r="K15484" s="153" t="s">
        <v>1674</v>
      </c>
      <c r="M15484" s="571">
        <v>40694</v>
      </c>
      <c r="O15484" s="153" t="s">
        <v>1971</v>
      </c>
    </row>
    <row r="15485" spans="11:15">
      <c r="K15485" s="153" t="s">
        <v>1674</v>
      </c>
      <c r="M15485" s="571">
        <v>40694</v>
      </c>
      <c r="O15485" s="153" t="s">
        <v>1972</v>
      </c>
    </row>
    <row r="15486" spans="11:15">
      <c r="K15486" s="153" t="s">
        <v>1674</v>
      </c>
      <c r="M15486" s="571">
        <v>40694</v>
      </c>
      <c r="O15486" s="153" t="s">
        <v>1973</v>
      </c>
    </row>
    <row r="15487" spans="11:15">
      <c r="K15487" s="153" t="s">
        <v>1674</v>
      </c>
      <c r="M15487" s="571">
        <v>40694</v>
      </c>
      <c r="O15487" s="153" t="s">
        <v>1974</v>
      </c>
    </row>
    <row r="15488" spans="11:15">
      <c r="K15488" s="153" t="s">
        <v>1674</v>
      </c>
      <c r="M15488" s="571">
        <v>40694</v>
      </c>
      <c r="O15488" s="153" t="s">
        <v>1975</v>
      </c>
    </row>
    <row r="15489" spans="11:15">
      <c r="K15489" s="153" t="s">
        <v>1674</v>
      </c>
      <c r="M15489" s="571">
        <v>40694</v>
      </c>
      <c r="O15489" s="153" t="s">
        <v>1976</v>
      </c>
    </row>
    <row r="15490" spans="11:15">
      <c r="K15490" s="153" t="s">
        <v>1674</v>
      </c>
      <c r="M15490" s="571">
        <v>40694</v>
      </c>
      <c r="O15490" s="153" t="s">
        <v>1977</v>
      </c>
    </row>
    <row r="15491" spans="11:15">
      <c r="K15491" s="153" t="s">
        <v>1674</v>
      </c>
      <c r="M15491" s="571">
        <v>40694</v>
      </c>
      <c r="O15491" s="153" t="s">
        <v>1978</v>
      </c>
    </row>
    <row r="15492" spans="11:15">
      <c r="K15492" s="153" t="s">
        <v>1674</v>
      </c>
      <c r="M15492" s="571">
        <v>40694</v>
      </c>
      <c r="O15492" s="153" t="s">
        <v>1979</v>
      </c>
    </row>
    <row r="15493" spans="11:15">
      <c r="K15493" s="153" t="s">
        <v>1674</v>
      </c>
      <c r="M15493" s="571">
        <v>40694</v>
      </c>
      <c r="O15493" s="153" t="s">
        <v>1980</v>
      </c>
    </row>
    <row r="15494" spans="11:15">
      <c r="K15494" s="153" t="s">
        <v>1674</v>
      </c>
      <c r="M15494" s="571">
        <v>40694</v>
      </c>
      <c r="O15494" s="153" t="s">
        <v>1981</v>
      </c>
    </row>
    <row r="15495" spans="11:15">
      <c r="K15495" s="153" t="s">
        <v>1674</v>
      </c>
      <c r="M15495" s="571">
        <v>40694</v>
      </c>
      <c r="O15495" s="153" t="s">
        <v>1982</v>
      </c>
    </row>
    <row r="15496" spans="11:15">
      <c r="K15496" s="153" t="s">
        <v>1674</v>
      </c>
      <c r="M15496" s="571">
        <v>40694</v>
      </c>
      <c r="O15496" s="153" t="s">
        <v>1983</v>
      </c>
    </row>
    <row r="15497" spans="11:15">
      <c r="K15497" s="153" t="s">
        <v>1674</v>
      </c>
      <c r="M15497" s="571">
        <v>40694</v>
      </c>
      <c r="O15497" s="153" t="s">
        <v>2101</v>
      </c>
    </row>
    <row r="15498" spans="11:15">
      <c r="K15498" s="153" t="s">
        <v>1674</v>
      </c>
      <c r="M15498" s="571">
        <v>40694</v>
      </c>
      <c r="O15498" s="153" t="s">
        <v>2102</v>
      </c>
    </row>
    <row r="15499" spans="11:15">
      <c r="K15499" s="153" t="s">
        <v>1674</v>
      </c>
      <c r="M15499" s="571">
        <v>40694</v>
      </c>
      <c r="O15499" s="153" t="s">
        <v>1984</v>
      </c>
    </row>
    <row r="15500" spans="11:15">
      <c r="K15500" s="153" t="s">
        <v>1674</v>
      </c>
      <c r="M15500" s="571">
        <v>40694</v>
      </c>
      <c r="O15500" s="153" t="s">
        <v>1985</v>
      </c>
    </row>
    <row r="15501" spans="11:15">
      <c r="K15501" s="153" t="s">
        <v>1674</v>
      </c>
      <c r="M15501" s="571">
        <v>40694</v>
      </c>
      <c r="O15501" s="153" t="s">
        <v>1986</v>
      </c>
    </row>
    <row r="15502" spans="11:15">
      <c r="K15502" s="153" t="s">
        <v>1674</v>
      </c>
      <c r="M15502" s="571">
        <v>40694</v>
      </c>
      <c r="O15502" s="153" t="s">
        <v>2103</v>
      </c>
    </row>
    <row r="15503" spans="11:15">
      <c r="K15503" s="153" t="s">
        <v>1674</v>
      </c>
      <c r="M15503" s="571">
        <v>40694</v>
      </c>
      <c r="O15503" s="153" t="s">
        <v>2104</v>
      </c>
    </row>
    <row r="15504" spans="11:15">
      <c r="K15504" s="153" t="s">
        <v>1674</v>
      </c>
      <c r="M15504" s="571">
        <v>40694</v>
      </c>
      <c r="O15504" s="153" t="s">
        <v>2105</v>
      </c>
    </row>
    <row r="15505" spans="11:15">
      <c r="K15505" s="153" t="s">
        <v>1674</v>
      </c>
      <c r="M15505" s="571">
        <v>40694</v>
      </c>
      <c r="O15505" s="153" t="s">
        <v>1987</v>
      </c>
    </row>
    <row r="15506" spans="11:15">
      <c r="K15506" s="153" t="s">
        <v>1674</v>
      </c>
      <c r="M15506" s="571">
        <v>40694</v>
      </c>
      <c r="O15506" s="153" t="s">
        <v>1988</v>
      </c>
    </row>
    <row r="15507" spans="11:15">
      <c r="K15507" s="153" t="s">
        <v>1674</v>
      </c>
      <c r="M15507" s="571">
        <v>40694</v>
      </c>
      <c r="O15507" s="153" t="s">
        <v>1989</v>
      </c>
    </row>
    <row r="15508" spans="11:15">
      <c r="K15508" s="153" t="s">
        <v>1674</v>
      </c>
      <c r="M15508" s="571">
        <v>40694</v>
      </c>
      <c r="O15508" s="153" t="s">
        <v>1990</v>
      </c>
    </row>
    <row r="15509" spans="11:15">
      <c r="M15509" s="571">
        <v>40694</v>
      </c>
      <c r="O15509" s="153" t="s">
        <v>824</v>
      </c>
    </row>
    <row r="15510" spans="11:15">
      <c r="M15510" s="571">
        <v>40694</v>
      </c>
      <c r="O15510" s="153" t="s">
        <v>829</v>
      </c>
    </row>
    <row r="15511" spans="11:15">
      <c r="M15511" s="571">
        <v>40694</v>
      </c>
      <c r="O15511" s="153" t="s">
        <v>833</v>
      </c>
    </row>
    <row r="15512" spans="11:15">
      <c r="M15512" s="571">
        <v>40694</v>
      </c>
      <c r="O15512" s="153" t="s">
        <v>837</v>
      </c>
    </row>
    <row r="15513" spans="11:15">
      <c r="M15513" s="571">
        <v>40694</v>
      </c>
      <c r="O15513" s="153" t="s">
        <v>842</v>
      </c>
    </row>
    <row r="15514" spans="11:15">
      <c r="M15514" s="571">
        <v>40694</v>
      </c>
      <c r="O15514" s="153" t="s">
        <v>846</v>
      </c>
    </row>
    <row r="15515" spans="11:15">
      <c r="M15515" s="571">
        <v>40694</v>
      </c>
      <c r="O15515" s="153" t="s">
        <v>850</v>
      </c>
    </row>
    <row r="15516" spans="11:15">
      <c r="M15516" s="571">
        <v>40694</v>
      </c>
      <c r="O15516" s="153" t="s">
        <v>854</v>
      </c>
    </row>
    <row r="15517" spans="11:15">
      <c r="M15517" s="571">
        <v>40694</v>
      </c>
      <c r="O15517" s="153" t="s">
        <v>858</v>
      </c>
    </row>
    <row r="15518" spans="11:15">
      <c r="M15518" s="571">
        <v>40694</v>
      </c>
      <c r="O15518" s="153" t="s">
        <v>862</v>
      </c>
    </row>
    <row r="15519" spans="11:15">
      <c r="M15519" s="571">
        <v>40694</v>
      </c>
      <c r="O15519" s="153" t="s">
        <v>866</v>
      </c>
    </row>
    <row r="15520" spans="11:15">
      <c r="M15520" s="571">
        <v>40694</v>
      </c>
      <c r="O15520" s="153" t="s">
        <v>870</v>
      </c>
    </row>
    <row r="15521" spans="11:15">
      <c r="M15521" s="571">
        <v>40694</v>
      </c>
      <c r="O15521" s="153" t="s">
        <v>1997</v>
      </c>
    </row>
    <row r="15522" spans="11:15">
      <c r="M15522" s="571">
        <v>40694</v>
      </c>
      <c r="O15522" s="153" t="s">
        <v>1998</v>
      </c>
    </row>
    <row r="15523" spans="11:15">
      <c r="M15523" s="571">
        <v>40694</v>
      </c>
      <c r="O15523" s="153" t="s">
        <v>1999</v>
      </c>
    </row>
    <row r="15524" spans="11:15">
      <c r="M15524" s="571">
        <v>40694</v>
      </c>
      <c r="O15524" s="153" t="s">
        <v>885</v>
      </c>
    </row>
    <row r="15525" spans="11:15">
      <c r="K15525" s="153" t="s">
        <v>1577</v>
      </c>
      <c r="M15525" s="571">
        <v>40694</v>
      </c>
      <c r="O15525" s="153" t="s">
        <v>890</v>
      </c>
    </row>
    <row r="15526" spans="11:15">
      <c r="K15526" s="153" t="s">
        <v>1577</v>
      </c>
      <c r="M15526" s="571">
        <v>40694</v>
      </c>
      <c r="O15526" s="153" t="s">
        <v>2000</v>
      </c>
    </row>
    <row r="15527" spans="11:15">
      <c r="K15527" s="153" t="s">
        <v>1577</v>
      </c>
      <c r="M15527" s="571">
        <v>40694</v>
      </c>
      <c r="O15527" s="153" t="s">
        <v>2001</v>
      </c>
    </row>
    <row r="15528" spans="11:15">
      <c r="K15528" s="153" t="s">
        <v>1577</v>
      </c>
      <c r="M15528" s="571">
        <v>40694</v>
      </c>
      <c r="O15528" s="153" t="s">
        <v>902</v>
      </c>
    </row>
    <row r="15529" spans="11:15">
      <c r="K15529" s="153" t="s">
        <v>1577</v>
      </c>
      <c r="M15529" s="571">
        <v>40694</v>
      </c>
      <c r="O15529" s="153" t="s">
        <v>2002</v>
      </c>
    </row>
    <row r="15530" spans="11:15">
      <c r="K15530" s="153" t="s">
        <v>1577</v>
      </c>
      <c r="M15530" s="571">
        <v>40694</v>
      </c>
      <c r="O15530" s="153" t="s">
        <v>2003</v>
      </c>
    </row>
    <row r="15531" spans="11:15">
      <c r="K15531" s="153" t="s">
        <v>1674</v>
      </c>
      <c r="M15531" s="571">
        <v>40694</v>
      </c>
      <c r="O15531" s="153" t="s">
        <v>2004</v>
      </c>
    </row>
    <row r="15532" spans="11:15">
      <c r="K15532" s="153" t="s">
        <v>1674</v>
      </c>
      <c r="M15532" s="571">
        <v>40694</v>
      </c>
      <c r="O15532" s="153" t="s">
        <v>919</v>
      </c>
    </row>
    <row r="15533" spans="11:15">
      <c r="K15533" s="153" t="s">
        <v>1674</v>
      </c>
      <c r="M15533" s="571">
        <v>40694</v>
      </c>
      <c r="O15533" s="153" t="s">
        <v>923</v>
      </c>
    </row>
    <row r="15534" spans="11:15">
      <c r="K15534" s="153" t="s">
        <v>1674</v>
      </c>
      <c r="M15534" s="571">
        <v>40694</v>
      </c>
      <c r="O15534" s="153" t="s">
        <v>2005</v>
      </c>
    </row>
    <row r="15535" spans="11:15">
      <c r="K15535" s="153" t="s">
        <v>1577</v>
      </c>
      <c r="M15535" s="571">
        <v>40694</v>
      </c>
      <c r="O15535" s="153" t="s">
        <v>934</v>
      </c>
    </row>
    <row r="15536" spans="11:15">
      <c r="K15536" s="153" t="s">
        <v>1577</v>
      </c>
      <c r="M15536" s="571">
        <v>40694</v>
      </c>
      <c r="O15536" s="153" t="s">
        <v>2006</v>
      </c>
    </row>
    <row r="15537" spans="11:15">
      <c r="K15537" s="153" t="s">
        <v>1577</v>
      </c>
      <c r="M15537" s="571">
        <v>40694</v>
      </c>
      <c r="O15537" s="153" t="s">
        <v>2007</v>
      </c>
    </row>
    <row r="15538" spans="11:15">
      <c r="K15538" s="153" t="s">
        <v>1577</v>
      </c>
      <c r="M15538" s="571">
        <v>40694</v>
      </c>
      <c r="O15538" s="153" t="s">
        <v>947</v>
      </c>
    </row>
    <row r="15539" spans="11:15">
      <c r="K15539" s="153" t="s">
        <v>1577</v>
      </c>
      <c r="M15539" s="571">
        <v>40694</v>
      </c>
      <c r="O15539" s="153" t="s">
        <v>2008</v>
      </c>
    </row>
    <row r="15540" spans="11:15">
      <c r="K15540" s="153" t="s">
        <v>1577</v>
      </c>
      <c r="M15540" s="571">
        <v>40694</v>
      </c>
      <c r="O15540" s="153" t="s">
        <v>2009</v>
      </c>
    </row>
    <row r="15541" spans="11:15">
      <c r="K15541" s="153" t="s">
        <v>1577</v>
      </c>
      <c r="M15541" s="571">
        <v>40694</v>
      </c>
      <c r="O15541" s="153" t="s">
        <v>960</v>
      </c>
    </row>
    <row r="15542" spans="11:15">
      <c r="K15542" s="153" t="s">
        <v>1674</v>
      </c>
      <c r="M15542" s="571">
        <v>40694</v>
      </c>
      <c r="O15542" s="153" t="s">
        <v>2010</v>
      </c>
    </row>
    <row r="15543" spans="11:15">
      <c r="K15543" s="153" t="s">
        <v>1674</v>
      </c>
      <c r="M15543" s="571">
        <v>40694</v>
      </c>
      <c r="O15543" s="153" t="s">
        <v>2011</v>
      </c>
    </row>
    <row r="15544" spans="11:15">
      <c r="K15544" s="153" t="s">
        <v>1580</v>
      </c>
      <c r="M15544" s="571">
        <v>40694</v>
      </c>
      <c r="O15544" s="153" t="s">
        <v>973</v>
      </c>
    </row>
    <row r="15545" spans="11:15">
      <c r="K15545" s="153" t="s">
        <v>1674</v>
      </c>
      <c r="M15545" s="571">
        <v>40694</v>
      </c>
      <c r="O15545" s="153" t="s">
        <v>2012</v>
      </c>
    </row>
    <row r="15546" spans="11:15">
      <c r="K15546" s="153" t="s">
        <v>1674</v>
      </c>
      <c r="M15546" s="571">
        <v>40694</v>
      </c>
      <c r="O15546" s="153" t="s">
        <v>2013</v>
      </c>
    </row>
    <row r="15547" spans="11:15">
      <c r="K15547" s="153" t="s">
        <v>1674</v>
      </c>
      <c r="M15547" s="571">
        <v>40694</v>
      </c>
      <c r="O15547" s="153" t="s">
        <v>2014</v>
      </c>
    </row>
    <row r="15548" spans="11:15">
      <c r="K15548" s="153" t="s">
        <v>1577</v>
      </c>
      <c r="M15548" s="571">
        <v>40694</v>
      </c>
      <c r="O15548" s="153" t="s">
        <v>2015</v>
      </c>
    </row>
    <row r="15549" spans="11:15">
      <c r="K15549" s="153" t="s">
        <v>1577</v>
      </c>
      <c r="M15549" s="571">
        <v>40694</v>
      </c>
      <c r="O15549" s="153" t="s">
        <v>2016</v>
      </c>
    </row>
    <row r="15550" spans="11:15">
      <c r="K15550" s="153" t="s">
        <v>1577</v>
      </c>
      <c r="M15550" s="571">
        <v>40694</v>
      </c>
      <c r="O15550" s="153" t="s">
        <v>2017</v>
      </c>
    </row>
    <row r="15551" spans="11:15">
      <c r="K15551" s="153" t="s">
        <v>1579</v>
      </c>
      <c r="M15551" s="571">
        <v>40694</v>
      </c>
      <c r="O15551" s="153" t="s">
        <v>2018</v>
      </c>
    </row>
    <row r="15552" spans="11:15">
      <c r="K15552" s="153" t="s">
        <v>1579</v>
      </c>
      <c r="M15552" s="571">
        <v>40694</v>
      </c>
      <c r="O15552" s="153" t="s">
        <v>2019</v>
      </c>
    </row>
    <row r="15553" spans="11:15">
      <c r="K15553" s="153" t="s">
        <v>1579</v>
      </c>
      <c r="M15553" s="571">
        <v>40694</v>
      </c>
      <c r="O15553" s="153" t="s">
        <v>2020</v>
      </c>
    </row>
    <row r="15554" spans="11:15">
      <c r="K15554" s="153" t="s">
        <v>1674</v>
      </c>
      <c r="M15554" s="571">
        <v>40694</v>
      </c>
      <c r="O15554" s="153" t="s">
        <v>2021</v>
      </c>
    </row>
    <row r="15555" spans="11:15">
      <c r="K15555" s="153" t="s">
        <v>1674</v>
      </c>
      <c r="M15555" s="571">
        <v>40694</v>
      </c>
      <c r="O15555" s="153" t="s">
        <v>1023</v>
      </c>
    </row>
    <row r="15556" spans="11:15">
      <c r="K15556" s="153" t="s">
        <v>1674</v>
      </c>
      <c r="M15556" s="571">
        <v>40694</v>
      </c>
      <c r="O15556" s="153" t="s">
        <v>1027</v>
      </c>
    </row>
    <row r="15557" spans="11:15">
      <c r="K15557" s="153" t="s">
        <v>1577</v>
      </c>
      <c r="M15557" s="571">
        <v>40694</v>
      </c>
      <c r="O15557" s="153" t="s">
        <v>2022</v>
      </c>
    </row>
    <row r="15558" spans="11:15">
      <c r="K15558" s="153" t="s">
        <v>1577</v>
      </c>
      <c r="M15558" s="571">
        <v>40694</v>
      </c>
      <c r="O15558" s="153" t="s">
        <v>2023</v>
      </c>
    </row>
    <row r="15559" spans="11:15">
      <c r="K15559" s="153" t="s">
        <v>1577</v>
      </c>
      <c r="M15559" s="571">
        <v>40694</v>
      </c>
      <c r="O15559" s="153" t="s">
        <v>2024</v>
      </c>
    </row>
    <row r="15560" spans="11:15">
      <c r="K15560" s="153" t="s">
        <v>1577</v>
      </c>
      <c r="M15560" s="571">
        <v>40694</v>
      </c>
      <c r="O15560" s="153" t="s">
        <v>2025</v>
      </c>
    </row>
    <row r="15561" spans="11:15">
      <c r="K15561" s="153" t="s">
        <v>1577</v>
      </c>
      <c r="M15561" s="571">
        <v>40694</v>
      </c>
      <c r="O15561" s="153" t="s">
        <v>2026</v>
      </c>
    </row>
    <row r="15562" spans="11:15">
      <c r="K15562" s="153" t="s">
        <v>1577</v>
      </c>
      <c r="M15562" s="571">
        <v>40694</v>
      </c>
      <c r="O15562" s="153" t="s">
        <v>2027</v>
      </c>
    </row>
    <row r="15563" spans="11:15">
      <c r="K15563" s="153" t="s">
        <v>1577</v>
      </c>
      <c r="M15563" s="571">
        <v>40694</v>
      </c>
      <c r="O15563" s="153" t="s">
        <v>2028</v>
      </c>
    </row>
    <row r="15564" spans="11:15">
      <c r="K15564" s="153" t="s">
        <v>1577</v>
      </c>
      <c r="M15564" s="571">
        <v>40694</v>
      </c>
      <c r="O15564" s="153" t="s">
        <v>2029</v>
      </c>
    </row>
    <row r="15565" spans="11:15">
      <c r="K15565" s="153" t="s">
        <v>1577</v>
      </c>
      <c r="M15565" s="571">
        <v>40694</v>
      </c>
      <c r="O15565" s="153" t="s">
        <v>2030</v>
      </c>
    </row>
    <row r="15566" spans="11:15">
      <c r="K15566" s="153" t="s">
        <v>1674</v>
      </c>
      <c r="M15566" s="571">
        <v>40694</v>
      </c>
      <c r="O15566" s="153" t="s">
        <v>1056</v>
      </c>
    </row>
    <row r="15567" spans="11:15">
      <c r="K15567" s="153" t="s">
        <v>1674</v>
      </c>
      <c r="M15567" s="571">
        <v>40694</v>
      </c>
      <c r="O15567" s="153" t="s">
        <v>1060</v>
      </c>
    </row>
    <row r="15568" spans="11:15">
      <c r="K15568" s="153" t="s">
        <v>1674</v>
      </c>
      <c r="M15568" s="571">
        <v>40694</v>
      </c>
      <c r="O15568" s="153" t="s">
        <v>1064</v>
      </c>
    </row>
    <row r="15569" spans="11:15">
      <c r="K15569" s="153" t="s">
        <v>1674</v>
      </c>
      <c r="M15569" s="571">
        <v>40694</v>
      </c>
      <c r="O15569" s="153" t="s">
        <v>1067</v>
      </c>
    </row>
    <row r="15570" spans="11:15">
      <c r="K15570" s="153" t="s">
        <v>1674</v>
      </c>
      <c r="M15570" s="571">
        <v>40694</v>
      </c>
      <c r="O15570" s="153" t="s">
        <v>1071</v>
      </c>
    </row>
    <row r="15571" spans="11:15">
      <c r="K15571" s="153" t="s">
        <v>1674</v>
      </c>
      <c r="M15571" s="571">
        <v>40694</v>
      </c>
      <c r="O15571" s="153" t="s">
        <v>1075</v>
      </c>
    </row>
    <row r="15572" spans="11:15">
      <c r="K15572" s="153" t="s">
        <v>1674</v>
      </c>
      <c r="M15572" s="571">
        <v>40694</v>
      </c>
      <c r="O15572" s="153" t="s">
        <v>1078</v>
      </c>
    </row>
    <row r="15573" spans="11:15">
      <c r="K15573" s="153" t="s">
        <v>1674</v>
      </c>
      <c r="M15573" s="571">
        <v>40694</v>
      </c>
      <c r="O15573" s="153" t="s">
        <v>1082</v>
      </c>
    </row>
    <row r="15574" spans="11:15">
      <c r="K15574" s="153" t="s">
        <v>1674</v>
      </c>
      <c r="M15574" s="571">
        <v>40694</v>
      </c>
      <c r="O15574" s="153" t="s">
        <v>1086</v>
      </c>
    </row>
    <row r="15575" spans="11:15">
      <c r="K15575" s="153" t="s">
        <v>1674</v>
      </c>
      <c r="M15575" s="571">
        <v>40694</v>
      </c>
      <c r="O15575" s="153" t="s">
        <v>2031</v>
      </c>
    </row>
    <row r="15576" spans="11:15">
      <c r="K15576" s="153" t="s">
        <v>1674</v>
      </c>
      <c r="M15576" s="571">
        <v>40694</v>
      </c>
      <c r="O15576" s="153" t="s">
        <v>2032</v>
      </c>
    </row>
    <row r="15577" spans="11:15">
      <c r="K15577" s="153" t="s">
        <v>1674</v>
      </c>
      <c r="M15577" s="571">
        <v>40694</v>
      </c>
      <c r="O15577" s="153" t="s">
        <v>2033</v>
      </c>
    </row>
    <row r="15578" spans="11:15">
      <c r="K15578" s="153" t="s">
        <v>1674</v>
      </c>
      <c r="M15578" s="571">
        <v>40694</v>
      </c>
      <c r="O15578" s="153" t="s">
        <v>2034</v>
      </c>
    </row>
    <row r="15579" spans="11:15">
      <c r="K15579" s="153" t="s">
        <v>1674</v>
      </c>
      <c r="M15579" s="571">
        <v>40694</v>
      </c>
      <c r="O15579" s="153" t="s">
        <v>2035</v>
      </c>
    </row>
    <row r="15580" spans="11:15">
      <c r="K15580" s="153" t="s">
        <v>1674</v>
      </c>
      <c r="M15580" s="571">
        <v>40694</v>
      </c>
      <c r="O15580" s="153" t="s">
        <v>2036</v>
      </c>
    </row>
    <row r="15581" spans="11:15">
      <c r="K15581" s="153" t="s">
        <v>1674</v>
      </c>
      <c r="M15581" s="571">
        <v>40694</v>
      </c>
      <c r="O15581" s="153" t="s">
        <v>2037</v>
      </c>
    </row>
    <row r="15582" spans="11:15">
      <c r="K15582" s="153" t="s">
        <v>1674</v>
      </c>
      <c r="M15582" s="571">
        <v>40694</v>
      </c>
      <c r="O15582" s="153" t="s">
        <v>2038</v>
      </c>
    </row>
    <row r="15583" spans="11:15">
      <c r="K15583" s="153" t="s">
        <v>1674</v>
      </c>
      <c r="M15583" s="571">
        <v>40694</v>
      </c>
      <c r="O15583" s="153" t="s">
        <v>2039</v>
      </c>
    </row>
    <row r="15584" spans="11:15">
      <c r="K15584" s="153" t="s">
        <v>1674</v>
      </c>
      <c r="M15584" s="571">
        <v>40694</v>
      </c>
      <c r="O15584" s="153" t="s">
        <v>2040</v>
      </c>
    </row>
    <row r="15585" spans="11:15">
      <c r="K15585" s="153" t="s">
        <v>1674</v>
      </c>
      <c r="M15585" s="571">
        <v>40694</v>
      </c>
      <c r="O15585" s="153" t="s">
        <v>2041</v>
      </c>
    </row>
    <row r="15586" spans="11:15">
      <c r="K15586" s="153" t="s">
        <v>1674</v>
      </c>
      <c r="M15586" s="571">
        <v>40694</v>
      </c>
      <c r="O15586" s="153" t="s">
        <v>2042</v>
      </c>
    </row>
    <row r="15587" spans="11:15">
      <c r="K15587" s="153" t="s">
        <v>1674</v>
      </c>
      <c r="M15587" s="571">
        <v>40694</v>
      </c>
      <c r="O15587" s="153" t="s">
        <v>2043</v>
      </c>
    </row>
    <row r="15588" spans="11:15">
      <c r="K15588" s="153" t="s">
        <v>1674</v>
      </c>
      <c r="M15588" s="571">
        <v>40694</v>
      </c>
      <c r="O15588" s="153" t="s">
        <v>2044</v>
      </c>
    </row>
    <row r="15589" spans="11:15">
      <c r="K15589" s="153" t="s">
        <v>1674</v>
      </c>
      <c r="M15589" s="571">
        <v>40694</v>
      </c>
      <c r="O15589" s="153" t="s">
        <v>2045</v>
      </c>
    </row>
    <row r="15590" spans="11:15">
      <c r="K15590" s="153" t="s">
        <v>1674</v>
      </c>
      <c r="M15590" s="571">
        <v>40694</v>
      </c>
      <c r="O15590" s="153" t="s">
        <v>2046</v>
      </c>
    </row>
    <row r="15591" spans="11:15">
      <c r="K15591" s="153" t="s">
        <v>1674</v>
      </c>
      <c r="M15591" s="571">
        <v>40694</v>
      </c>
      <c r="O15591" s="153" t="s">
        <v>2047</v>
      </c>
    </row>
    <row r="15592" spans="11:15">
      <c r="K15592" s="153" t="s">
        <v>1674</v>
      </c>
      <c r="M15592" s="571">
        <v>40694</v>
      </c>
      <c r="O15592" s="153" t="s">
        <v>2048</v>
      </c>
    </row>
    <row r="15593" spans="11:15">
      <c r="K15593" s="153" t="s">
        <v>1674</v>
      </c>
      <c r="M15593" s="571">
        <v>40694</v>
      </c>
      <c r="O15593" s="153" t="s">
        <v>2049</v>
      </c>
    </row>
    <row r="15594" spans="11:15">
      <c r="K15594" s="153" t="s">
        <v>1674</v>
      </c>
      <c r="M15594" s="571">
        <v>40694</v>
      </c>
      <c r="O15594" s="153" t="s">
        <v>2050</v>
      </c>
    </row>
    <row r="15595" spans="11:15">
      <c r="K15595" s="153" t="s">
        <v>1674</v>
      </c>
      <c r="M15595" s="571">
        <v>40694</v>
      </c>
      <c r="O15595" s="153" t="s">
        <v>2051</v>
      </c>
    </row>
    <row r="15596" spans="11:15">
      <c r="K15596" s="153" t="s">
        <v>1674</v>
      </c>
      <c r="M15596" s="571">
        <v>40694</v>
      </c>
      <c r="O15596" s="153" t="s">
        <v>2052</v>
      </c>
    </row>
    <row r="15597" spans="11:15">
      <c r="K15597" s="153" t="s">
        <v>1674</v>
      </c>
      <c r="M15597" s="571">
        <v>40694</v>
      </c>
      <c r="O15597" s="153" t="s">
        <v>2053</v>
      </c>
    </row>
    <row r="15598" spans="11:15">
      <c r="K15598" s="153" t="s">
        <v>1674</v>
      </c>
      <c r="M15598" s="571">
        <v>40694</v>
      </c>
      <c r="O15598" s="153" t="s">
        <v>2054</v>
      </c>
    </row>
    <row r="15599" spans="11:15">
      <c r="K15599" s="153" t="s">
        <v>1674</v>
      </c>
      <c r="M15599" s="571">
        <v>40694</v>
      </c>
      <c r="O15599" s="153" t="s">
        <v>2055</v>
      </c>
    </row>
    <row r="15600" spans="11:15">
      <c r="K15600" s="153" t="s">
        <v>1674</v>
      </c>
      <c r="M15600" s="571">
        <v>40694</v>
      </c>
      <c r="O15600" s="153" t="s">
        <v>2056</v>
      </c>
    </row>
    <row r="15601" spans="11:15">
      <c r="K15601" s="153" t="s">
        <v>1674</v>
      </c>
      <c r="M15601" s="571">
        <v>40694</v>
      </c>
      <c r="O15601" s="153" t="s">
        <v>2057</v>
      </c>
    </row>
    <row r="15602" spans="11:15">
      <c r="K15602" s="153" t="s">
        <v>1674</v>
      </c>
      <c r="M15602" s="571">
        <v>40694</v>
      </c>
      <c r="O15602" s="153" t="s">
        <v>2058</v>
      </c>
    </row>
    <row r="15603" spans="11:15">
      <c r="K15603" s="153" t="s">
        <v>1674</v>
      </c>
      <c r="M15603" s="571">
        <v>40694</v>
      </c>
      <c r="O15603" s="153" t="s">
        <v>2059</v>
      </c>
    </row>
    <row r="15604" spans="11:15">
      <c r="K15604" s="153" t="s">
        <v>1776</v>
      </c>
      <c r="M15604" s="571">
        <v>40694</v>
      </c>
      <c r="O15604" s="153" t="s">
        <v>2060</v>
      </c>
    </row>
    <row r="15605" spans="11:15">
      <c r="K15605" s="153" t="s">
        <v>1577</v>
      </c>
      <c r="M15605" s="571">
        <v>40694</v>
      </c>
      <c r="O15605" s="153" t="s">
        <v>1851</v>
      </c>
    </row>
    <row r="15606" spans="11:15">
      <c r="K15606" s="153" t="s">
        <v>1577</v>
      </c>
      <c r="M15606" s="571">
        <v>40694</v>
      </c>
      <c r="O15606" s="153" t="s">
        <v>1852</v>
      </c>
    </row>
    <row r="15607" spans="11:15">
      <c r="K15607" s="153" t="s">
        <v>1674</v>
      </c>
      <c r="M15607" s="571">
        <v>40694</v>
      </c>
      <c r="O15607" s="153" t="s">
        <v>381</v>
      </c>
    </row>
    <row r="15608" spans="11:15">
      <c r="K15608" s="153" t="s">
        <v>1577</v>
      </c>
      <c r="M15608" s="571">
        <v>40694</v>
      </c>
      <c r="O15608" s="153" t="s">
        <v>1854</v>
      </c>
    </row>
    <row r="15609" spans="11:15">
      <c r="K15609" s="153" t="s">
        <v>1674</v>
      </c>
      <c r="M15609" s="571">
        <v>40694</v>
      </c>
      <c r="O15609" s="153" t="s">
        <v>1855</v>
      </c>
    </row>
    <row r="15610" spans="11:15">
      <c r="K15610" s="153" t="s">
        <v>1674</v>
      </c>
      <c r="M15610" s="571">
        <v>40694</v>
      </c>
      <c r="O15610" s="153" t="s">
        <v>1856</v>
      </c>
    </row>
    <row r="15611" spans="11:15">
      <c r="K15611" s="153" t="s">
        <v>1674</v>
      </c>
      <c r="M15611" s="571">
        <v>40694</v>
      </c>
      <c r="O15611" s="153" t="s">
        <v>1857</v>
      </c>
    </row>
    <row r="15612" spans="11:15">
      <c r="K15612" s="153" t="s">
        <v>1674</v>
      </c>
      <c r="M15612" s="571">
        <v>40694</v>
      </c>
      <c r="O15612" s="153" t="s">
        <v>1858</v>
      </c>
    </row>
    <row r="15613" spans="11:15">
      <c r="K15613" s="153" t="s">
        <v>1674</v>
      </c>
      <c r="M15613" s="571">
        <v>40694</v>
      </c>
      <c r="O15613" s="153" t="s">
        <v>2061</v>
      </c>
    </row>
    <row r="15614" spans="11:15">
      <c r="K15614" s="153" t="s">
        <v>1674</v>
      </c>
      <c r="M15614" s="571">
        <v>40694</v>
      </c>
      <c r="O15614" s="153" t="s">
        <v>2062</v>
      </c>
    </row>
    <row r="15615" spans="11:15">
      <c r="K15615" s="153" t="s">
        <v>1674</v>
      </c>
      <c r="M15615" s="571">
        <v>40694</v>
      </c>
      <c r="O15615" s="153" t="s">
        <v>1859</v>
      </c>
    </row>
    <row r="15616" spans="11:15">
      <c r="K15616" s="153" t="s">
        <v>1674</v>
      </c>
      <c r="M15616" s="571">
        <v>40694</v>
      </c>
      <c r="O15616" s="153" t="s">
        <v>1860</v>
      </c>
    </row>
    <row r="15617" spans="11:15">
      <c r="K15617" s="153" t="s">
        <v>1674</v>
      </c>
      <c r="M15617" s="571">
        <v>40694</v>
      </c>
      <c r="O15617" s="153" t="s">
        <v>2063</v>
      </c>
    </row>
    <row r="15618" spans="11:15">
      <c r="K15618" s="153" t="s">
        <v>1674</v>
      </c>
      <c r="M15618" s="571">
        <v>40694</v>
      </c>
      <c r="O15618" s="153" t="s">
        <v>2064</v>
      </c>
    </row>
    <row r="15619" spans="11:15">
      <c r="K15619" s="153" t="s">
        <v>1674</v>
      </c>
      <c r="M15619" s="571">
        <v>40694</v>
      </c>
      <c r="O15619" s="153" t="s">
        <v>1861</v>
      </c>
    </row>
    <row r="15620" spans="11:15">
      <c r="K15620" s="153" t="s">
        <v>1674</v>
      </c>
      <c r="M15620" s="571">
        <v>40694</v>
      </c>
      <c r="O15620" s="153" t="s">
        <v>1862</v>
      </c>
    </row>
    <row r="15621" spans="11:15">
      <c r="K15621" s="153" t="s">
        <v>1674</v>
      </c>
      <c r="M15621" s="571">
        <v>40694</v>
      </c>
      <c r="O15621" s="153" t="s">
        <v>1863</v>
      </c>
    </row>
    <row r="15622" spans="11:15">
      <c r="K15622" s="153" t="s">
        <v>1674</v>
      </c>
      <c r="M15622" s="571">
        <v>40694</v>
      </c>
      <c r="O15622" s="153" t="s">
        <v>1864</v>
      </c>
    </row>
    <row r="15623" spans="11:15">
      <c r="K15623" s="153" t="s">
        <v>1577</v>
      </c>
      <c r="M15623" s="571">
        <v>40694</v>
      </c>
      <c r="O15623" s="153" t="s">
        <v>1865</v>
      </c>
    </row>
    <row r="15624" spans="11:15">
      <c r="K15624" s="153" t="s">
        <v>1577</v>
      </c>
      <c r="M15624" s="571">
        <v>40694</v>
      </c>
      <c r="O15624" s="153" t="s">
        <v>1866</v>
      </c>
    </row>
    <row r="15625" spans="11:15">
      <c r="K15625" s="153" t="s">
        <v>1674</v>
      </c>
      <c r="M15625" s="571">
        <v>40694</v>
      </c>
      <c r="O15625" s="153" t="s">
        <v>1231</v>
      </c>
    </row>
    <row r="15626" spans="11:15">
      <c r="K15626" s="153" t="s">
        <v>1674</v>
      </c>
      <c r="M15626" s="571">
        <v>40694</v>
      </c>
      <c r="O15626" s="153" t="s">
        <v>1867</v>
      </c>
    </row>
    <row r="15627" spans="11:15">
      <c r="K15627" s="153" t="s">
        <v>1674</v>
      </c>
      <c r="M15627" s="571">
        <v>40694</v>
      </c>
      <c r="O15627" s="153" t="s">
        <v>1868</v>
      </c>
    </row>
    <row r="15628" spans="11:15">
      <c r="K15628" s="153" t="s">
        <v>1674</v>
      </c>
      <c r="M15628" s="571">
        <v>40694</v>
      </c>
      <c r="O15628" s="153" t="s">
        <v>1869</v>
      </c>
    </row>
    <row r="15629" spans="11:15">
      <c r="K15629" s="153" t="s">
        <v>1674</v>
      </c>
      <c r="M15629" s="571">
        <v>40694</v>
      </c>
      <c r="O15629" s="153" t="s">
        <v>1870</v>
      </c>
    </row>
    <row r="15630" spans="11:15">
      <c r="K15630" s="153" t="s">
        <v>1674</v>
      </c>
      <c r="M15630" s="571">
        <v>40694</v>
      </c>
      <c r="O15630" s="153" t="s">
        <v>1871</v>
      </c>
    </row>
    <row r="15631" spans="11:15">
      <c r="K15631" s="153" t="s">
        <v>1674</v>
      </c>
      <c r="M15631" s="571">
        <v>40694</v>
      </c>
      <c r="O15631" s="153" t="s">
        <v>2065</v>
      </c>
    </row>
    <row r="15632" spans="11:15">
      <c r="K15632" s="153" t="s">
        <v>1674</v>
      </c>
      <c r="M15632" s="571">
        <v>40694</v>
      </c>
      <c r="O15632" s="153" t="s">
        <v>2066</v>
      </c>
    </row>
    <row r="15633" spans="11:15">
      <c r="K15633" s="153" t="s">
        <v>1674</v>
      </c>
      <c r="M15633" s="571">
        <v>40694</v>
      </c>
      <c r="O15633" s="153" t="s">
        <v>2067</v>
      </c>
    </row>
    <row r="15634" spans="11:15">
      <c r="K15634" s="153" t="s">
        <v>1674</v>
      </c>
      <c r="M15634" s="571">
        <v>40694</v>
      </c>
      <c r="O15634" s="153" t="s">
        <v>1872</v>
      </c>
    </row>
    <row r="15635" spans="11:15">
      <c r="K15635" s="153" t="s">
        <v>1674</v>
      </c>
      <c r="M15635" s="571">
        <v>40694</v>
      </c>
      <c r="O15635" s="153" t="s">
        <v>2068</v>
      </c>
    </row>
    <row r="15636" spans="11:15">
      <c r="K15636" s="153" t="s">
        <v>1674</v>
      </c>
      <c r="M15636" s="571">
        <v>40694</v>
      </c>
      <c r="O15636" s="153" t="s">
        <v>2069</v>
      </c>
    </row>
    <row r="15637" spans="11:15">
      <c r="K15637" s="153" t="s">
        <v>1674</v>
      </c>
      <c r="M15637" s="571">
        <v>40694</v>
      </c>
      <c r="O15637" s="153" t="s">
        <v>1873</v>
      </c>
    </row>
    <row r="15638" spans="11:15">
      <c r="K15638" s="153" t="s">
        <v>1674</v>
      </c>
      <c r="M15638" s="571">
        <v>40694</v>
      </c>
      <c r="O15638" s="153" t="s">
        <v>1874</v>
      </c>
    </row>
    <row r="15639" spans="11:15">
      <c r="K15639" s="153" t="s">
        <v>1674</v>
      </c>
      <c r="M15639" s="571">
        <v>40694</v>
      </c>
      <c r="O15639" s="153" t="s">
        <v>1875</v>
      </c>
    </row>
    <row r="15640" spans="11:15">
      <c r="K15640" s="153" t="s">
        <v>1674</v>
      </c>
      <c r="M15640" s="571">
        <v>40694</v>
      </c>
      <c r="O15640" s="153" t="s">
        <v>1876</v>
      </c>
    </row>
    <row r="15641" spans="11:15">
      <c r="K15641" s="153" t="s">
        <v>1577</v>
      </c>
      <c r="M15641" s="571">
        <v>40694</v>
      </c>
      <c r="O15641" s="153" t="s">
        <v>1877</v>
      </c>
    </row>
    <row r="15642" spans="11:15">
      <c r="K15642" s="153" t="s">
        <v>1577</v>
      </c>
      <c r="M15642" s="571">
        <v>40694</v>
      </c>
      <c r="O15642" s="153" t="s">
        <v>1878</v>
      </c>
    </row>
    <row r="15643" spans="11:15">
      <c r="K15643" s="153" t="s">
        <v>1674</v>
      </c>
      <c r="M15643" s="571">
        <v>40694</v>
      </c>
      <c r="O15643" s="153" t="s">
        <v>1285</v>
      </c>
    </row>
    <row r="15644" spans="11:15">
      <c r="K15644" s="153" t="s">
        <v>1674</v>
      </c>
      <c r="M15644" s="571">
        <v>40694</v>
      </c>
      <c r="O15644" s="153" t="s">
        <v>1879</v>
      </c>
    </row>
    <row r="15645" spans="11:15">
      <c r="K15645" s="153" t="s">
        <v>1674</v>
      </c>
      <c r="M15645" s="571">
        <v>40694</v>
      </c>
      <c r="O15645" s="153" t="s">
        <v>1880</v>
      </c>
    </row>
    <row r="15646" spans="11:15">
      <c r="K15646" s="153" t="s">
        <v>1674</v>
      </c>
      <c r="M15646" s="571">
        <v>40694</v>
      </c>
      <c r="O15646" s="153" t="s">
        <v>1881</v>
      </c>
    </row>
    <row r="15647" spans="11:15">
      <c r="K15647" s="153" t="s">
        <v>1674</v>
      </c>
      <c r="M15647" s="571">
        <v>40694</v>
      </c>
      <c r="O15647" s="153" t="s">
        <v>1882</v>
      </c>
    </row>
    <row r="15648" spans="11:15">
      <c r="K15648" s="153" t="s">
        <v>1674</v>
      </c>
      <c r="M15648" s="571">
        <v>40694</v>
      </c>
      <c r="O15648" s="153" t="s">
        <v>1883</v>
      </c>
    </row>
    <row r="15649" spans="11:15">
      <c r="K15649" s="153" t="s">
        <v>1674</v>
      </c>
      <c r="M15649" s="571">
        <v>40694</v>
      </c>
      <c r="O15649" s="153" t="s">
        <v>2070</v>
      </c>
    </row>
    <row r="15650" spans="11:15">
      <c r="K15650" s="153" t="s">
        <v>1674</v>
      </c>
      <c r="M15650" s="571">
        <v>40694</v>
      </c>
      <c r="O15650" s="153" t="s">
        <v>2071</v>
      </c>
    </row>
    <row r="15651" spans="11:15">
      <c r="K15651" s="153" t="s">
        <v>1674</v>
      </c>
      <c r="M15651" s="571">
        <v>40694</v>
      </c>
      <c r="O15651" s="153" t="s">
        <v>1884</v>
      </c>
    </row>
    <row r="15652" spans="11:15">
      <c r="K15652" s="153" t="s">
        <v>1674</v>
      </c>
      <c r="M15652" s="571">
        <v>40694</v>
      </c>
      <c r="O15652" s="153" t="s">
        <v>1885</v>
      </c>
    </row>
    <row r="15653" spans="11:15">
      <c r="K15653" s="153" t="s">
        <v>1674</v>
      </c>
      <c r="M15653" s="571">
        <v>40694</v>
      </c>
      <c r="O15653" s="153" t="s">
        <v>2072</v>
      </c>
    </row>
    <row r="15654" spans="11:15">
      <c r="K15654" s="153" t="s">
        <v>1674</v>
      </c>
      <c r="M15654" s="571">
        <v>40694</v>
      </c>
      <c r="O15654" s="153" t="s">
        <v>2073</v>
      </c>
    </row>
    <row r="15655" spans="11:15">
      <c r="K15655" s="153" t="s">
        <v>1674</v>
      </c>
      <c r="M15655" s="571">
        <v>40694</v>
      </c>
      <c r="O15655" s="153" t="s">
        <v>1886</v>
      </c>
    </row>
    <row r="15656" spans="11:15">
      <c r="K15656" s="153" t="s">
        <v>1674</v>
      </c>
      <c r="M15656" s="571">
        <v>40694</v>
      </c>
      <c r="O15656" s="153" t="s">
        <v>1887</v>
      </c>
    </row>
    <row r="15657" spans="11:15">
      <c r="K15657" s="153" t="s">
        <v>1674</v>
      </c>
      <c r="M15657" s="571">
        <v>40694</v>
      </c>
      <c r="O15657" s="153" t="s">
        <v>1888</v>
      </c>
    </row>
    <row r="15658" spans="11:15">
      <c r="K15658" s="153" t="s">
        <v>1674</v>
      </c>
      <c r="M15658" s="571">
        <v>40694</v>
      </c>
      <c r="O15658" s="153" t="s">
        <v>1889</v>
      </c>
    </row>
    <row r="15659" spans="11:15">
      <c r="K15659" s="153" t="s">
        <v>1577</v>
      </c>
      <c r="M15659" s="571">
        <v>40694</v>
      </c>
      <c r="O15659" s="153" t="s">
        <v>1890</v>
      </c>
    </row>
    <row r="15660" spans="11:15">
      <c r="K15660" s="153" t="s">
        <v>1674</v>
      </c>
      <c r="M15660" s="571">
        <v>40694</v>
      </c>
      <c r="O15660" s="153" t="s">
        <v>1891</v>
      </c>
    </row>
    <row r="15661" spans="11:15">
      <c r="K15661" s="153" t="s">
        <v>1674</v>
      </c>
      <c r="M15661" s="571">
        <v>40694</v>
      </c>
      <c r="O15661" s="153" t="s">
        <v>1344</v>
      </c>
    </row>
    <row r="15662" spans="11:15">
      <c r="K15662" s="153" t="s">
        <v>1674</v>
      </c>
      <c r="M15662" s="571">
        <v>40694</v>
      </c>
      <c r="O15662" s="153" t="s">
        <v>1892</v>
      </c>
    </row>
    <row r="15663" spans="11:15">
      <c r="K15663" s="153" t="s">
        <v>1674</v>
      </c>
      <c r="M15663" s="571">
        <v>40694</v>
      </c>
      <c r="O15663" s="153" t="s">
        <v>1893</v>
      </c>
    </row>
    <row r="15664" spans="11:15">
      <c r="K15664" s="153" t="s">
        <v>1674</v>
      </c>
      <c r="M15664" s="571">
        <v>40694</v>
      </c>
      <c r="O15664" s="153" t="s">
        <v>1894</v>
      </c>
    </row>
    <row r="15665" spans="11:15">
      <c r="K15665" s="153" t="s">
        <v>1674</v>
      </c>
      <c r="M15665" s="571">
        <v>40694</v>
      </c>
      <c r="O15665" s="153" t="s">
        <v>1895</v>
      </c>
    </row>
    <row r="15666" spans="11:15">
      <c r="K15666" s="153" t="s">
        <v>1674</v>
      </c>
      <c r="M15666" s="571">
        <v>40694</v>
      </c>
      <c r="O15666" s="153" t="s">
        <v>1896</v>
      </c>
    </row>
    <row r="15667" spans="11:15">
      <c r="K15667" s="153" t="s">
        <v>1674</v>
      </c>
      <c r="M15667" s="571">
        <v>40694</v>
      </c>
      <c r="O15667" s="153" t="s">
        <v>2074</v>
      </c>
    </row>
    <row r="15668" spans="11:15">
      <c r="K15668" s="153" t="s">
        <v>1674</v>
      </c>
      <c r="M15668" s="571">
        <v>40694</v>
      </c>
      <c r="O15668" s="153" t="s">
        <v>2075</v>
      </c>
    </row>
    <row r="15669" spans="11:15">
      <c r="K15669" s="153" t="s">
        <v>1674</v>
      </c>
      <c r="M15669" s="571">
        <v>40694</v>
      </c>
      <c r="O15669" s="153" t="s">
        <v>1897</v>
      </c>
    </row>
    <row r="15670" spans="11:15">
      <c r="K15670" s="153" t="s">
        <v>1674</v>
      </c>
      <c r="M15670" s="571">
        <v>40694</v>
      </c>
      <c r="O15670" s="153" t="s">
        <v>1898</v>
      </c>
    </row>
    <row r="15671" spans="11:15">
      <c r="K15671" s="153" t="s">
        <v>1674</v>
      </c>
      <c r="M15671" s="571">
        <v>40694</v>
      </c>
      <c r="O15671" s="153" t="s">
        <v>2076</v>
      </c>
    </row>
    <row r="15672" spans="11:15">
      <c r="K15672" s="153" t="s">
        <v>1674</v>
      </c>
      <c r="M15672" s="571">
        <v>40694</v>
      </c>
      <c r="O15672" s="153" t="s">
        <v>2077</v>
      </c>
    </row>
    <row r="15673" spans="11:15">
      <c r="K15673" s="153" t="s">
        <v>1674</v>
      </c>
      <c r="M15673" s="571">
        <v>40694</v>
      </c>
      <c r="O15673" s="153" t="s">
        <v>1899</v>
      </c>
    </row>
    <row r="15674" spans="11:15">
      <c r="K15674" s="153" t="s">
        <v>1674</v>
      </c>
      <c r="M15674" s="571">
        <v>40694</v>
      </c>
      <c r="O15674" s="153" t="s">
        <v>1900</v>
      </c>
    </row>
    <row r="15675" spans="11:15">
      <c r="K15675" s="153" t="s">
        <v>1674</v>
      </c>
      <c r="M15675" s="571">
        <v>40694</v>
      </c>
      <c r="O15675" s="153" t="s">
        <v>1901</v>
      </c>
    </row>
    <row r="15676" spans="11:15">
      <c r="K15676" s="153" t="s">
        <v>1674</v>
      </c>
      <c r="M15676" s="571">
        <v>40694</v>
      </c>
      <c r="O15676" s="153" t="s">
        <v>1902</v>
      </c>
    </row>
    <row r="15677" spans="11:15">
      <c r="K15677" s="153" t="s">
        <v>1674</v>
      </c>
      <c r="M15677" s="571">
        <v>40694</v>
      </c>
      <c r="O15677" s="153" t="s">
        <v>1903</v>
      </c>
    </row>
    <row r="15678" spans="11:15">
      <c r="K15678" s="153" t="s">
        <v>1674</v>
      </c>
      <c r="M15678" s="571">
        <v>40694</v>
      </c>
      <c r="O15678" s="153" t="s">
        <v>1904</v>
      </c>
    </row>
    <row r="15679" spans="11:15">
      <c r="K15679" s="153" t="s">
        <v>1674</v>
      </c>
      <c r="M15679" s="571">
        <v>40694</v>
      </c>
      <c r="O15679" s="153" t="s">
        <v>1374</v>
      </c>
    </row>
    <row r="15680" spans="11:15">
      <c r="K15680" s="153" t="s">
        <v>1674</v>
      </c>
      <c r="M15680" s="571">
        <v>40694</v>
      </c>
      <c r="O15680" s="153" t="s">
        <v>1905</v>
      </c>
    </row>
    <row r="15681" spans="11:15">
      <c r="K15681" s="153" t="s">
        <v>1674</v>
      </c>
      <c r="M15681" s="571">
        <v>40694</v>
      </c>
      <c r="O15681" s="153" t="s">
        <v>1906</v>
      </c>
    </row>
    <row r="15682" spans="11:15">
      <c r="K15682" s="153" t="s">
        <v>1674</v>
      </c>
      <c r="M15682" s="571">
        <v>40694</v>
      </c>
      <c r="O15682" s="153" t="s">
        <v>1907</v>
      </c>
    </row>
    <row r="15683" spans="11:15">
      <c r="K15683" s="153" t="s">
        <v>1674</v>
      </c>
      <c r="M15683" s="571">
        <v>40694</v>
      </c>
      <c r="O15683" s="153" t="s">
        <v>1908</v>
      </c>
    </row>
    <row r="15684" spans="11:15">
      <c r="K15684" s="153" t="s">
        <v>1674</v>
      </c>
      <c r="M15684" s="571">
        <v>40694</v>
      </c>
      <c r="O15684" s="153" t="s">
        <v>1909</v>
      </c>
    </row>
    <row r="15685" spans="11:15">
      <c r="K15685" s="153" t="s">
        <v>1674</v>
      </c>
      <c r="M15685" s="571">
        <v>40694</v>
      </c>
      <c r="O15685" s="153" t="s">
        <v>2078</v>
      </c>
    </row>
    <row r="15686" spans="11:15">
      <c r="K15686" s="153" t="s">
        <v>1674</v>
      </c>
      <c r="M15686" s="571">
        <v>40694</v>
      </c>
      <c r="O15686" s="153" t="s">
        <v>2079</v>
      </c>
    </row>
    <row r="15687" spans="11:15">
      <c r="K15687" s="153" t="s">
        <v>1674</v>
      </c>
      <c r="M15687" s="571">
        <v>40694</v>
      </c>
      <c r="O15687" s="153" t="s">
        <v>1910</v>
      </c>
    </row>
    <row r="15688" spans="11:15">
      <c r="K15688" s="153" t="s">
        <v>1674</v>
      </c>
      <c r="M15688" s="571">
        <v>40694</v>
      </c>
      <c r="O15688" s="153" t="s">
        <v>1911</v>
      </c>
    </row>
    <row r="15689" spans="11:15">
      <c r="K15689" s="153" t="s">
        <v>1674</v>
      </c>
      <c r="M15689" s="571">
        <v>40694</v>
      </c>
      <c r="O15689" s="153" t="s">
        <v>2080</v>
      </c>
    </row>
    <row r="15690" spans="11:15">
      <c r="K15690" s="153" t="s">
        <v>1674</v>
      </c>
      <c r="M15690" s="571">
        <v>40694</v>
      </c>
      <c r="O15690" s="153" t="s">
        <v>2081</v>
      </c>
    </row>
    <row r="15691" spans="11:15">
      <c r="K15691" s="153" t="s">
        <v>1674</v>
      </c>
      <c r="M15691" s="571">
        <v>40694</v>
      </c>
      <c r="O15691" s="153" t="s">
        <v>1912</v>
      </c>
    </row>
    <row r="15692" spans="11:15">
      <c r="K15692" s="153" t="s">
        <v>1674</v>
      </c>
      <c r="M15692" s="571">
        <v>40694</v>
      </c>
      <c r="O15692" s="153" t="s">
        <v>1913</v>
      </c>
    </row>
    <row r="15693" spans="11:15">
      <c r="K15693" s="153" t="s">
        <v>1674</v>
      </c>
      <c r="M15693" s="571">
        <v>40694</v>
      </c>
      <c r="O15693" s="153" t="s">
        <v>1914</v>
      </c>
    </row>
    <row r="15694" spans="11:15">
      <c r="K15694" s="153" t="s">
        <v>1674</v>
      </c>
      <c r="M15694" s="571">
        <v>40694</v>
      </c>
      <c r="O15694" s="153" t="s">
        <v>1915</v>
      </c>
    </row>
    <row r="15695" spans="11:15">
      <c r="K15695" s="153" t="s">
        <v>1577</v>
      </c>
      <c r="M15695" s="571">
        <v>40694</v>
      </c>
      <c r="O15695" s="153" t="s">
        <v>1916</v>
      </c>
    </row>
    <row r="15696" spans="11:15">
      <c r="K15696" s="153" t="s">
        <v>1674</v>
      </c>
      <c r="M15696" s="571">
        <v>40694</v>
      </c>
      <c r="O15696" s="153" t="s">
        <v>1917</v>
      </c>
    </row>
    <row r="15697" spans="11:15">
      <c r="K15697" s="153" t="s">
        <v>1674</v>
      </c>
      <c r="M15697" s="571">
        <v>40694</v>
      </c>
      <c r="O15697" s="153" t="s">
        <v>1430</v>
      </c>
    </row>
    <row r="15698" spans="11:15">
      <c r="K15698" s="153" t="s">
        <v>1577</v>
      </c>
      <c r="M15698" s="571">
        <v>40694</v>
      </c>
      <c r="O15698" s="153" t="s">
        <v>1918</v>
      </c>
    </row>
    <row r="15699" spans="11:15">
      <c r="K15699" s="153" t="s">
        <v>1577</v>
      </c>
      <c r="M15699" s="571">
        <v>40694</v>
      </c>
      <c r="O15699" s="153" t="s">
        <v>1919</v>
      </c>
    </row>
    <row r="15700" spans="11:15">
      <c r="K15700" s="153" t="s">
        <v>1577</v>
      </c>
      <c r="M15700" s="571">
        <v>40694</v>
      </c>
      <c r="O15700" s="153" t="s">
        <v>1920</v>
      </c>
    </row>
    <row r="15701" spans="11:15">
      <c r="K15701" s="153" t="s">
        <v>1674</v>
      </c>
      <c r="M15701" s="571">
        <v>40694</v>
      </c>
      <c r="O15701" s="153" t="s">
        <v>1921</v>
      </c>
    </row>
    <row r="15702" spans="11:15">
      <c r="K15702" s="153" t="s">
        <v>1674</v>
      </c>
      <c r="M15702" s="571">
        <v>40694</v>
      </c>
      <c r="O15702" s="153" t="s">
        <v>1922</v>
      </c>
    </row>
    <row r="15703" spans="11:15">
      <c r="K15703" s="153" t="s">
        <v>1674</v>
      </c>
      <c r="M15703" s="571">
        <v>40694</v>
      </c>
      <c r="O15703" s="153" t="s">
        <v>2082</v>
      </c>
    </row>
    <row r="15704" spans="11:15">
      <c r="K15704" s="153" t="s">
        <v>1674</v>
      </c>
      <c r="M15704" s="571">
        <v>40694</v>
      </c>
      <c r="O15704" s="153" t="s">
        <v>2083</v>
      </c>
    </row>
    <row r="15705" spans="11:15">
      <c r="K15705" s="153" t="s">
        <v>1674</v>
      </c>
      <c r="M15705" s="571">
        <v>40694</v>
      </c>
      <c r="O15705" s="153" t="s">
        <v>1923</v>
      </c>
    </row>
    <row r="15706" spans="11:15">
      <c r="K15706" s="153" t="s">
        <v>1674</v>
      </c>
      <c r="M15706" s="571">
        <v>40694</v>
      </c>
      <c r="O15706" s="153" t="s">
        <v>1924</v>
      </c>
    </row>
    <row r="15707" spans="11:15">
      <c r="K15707" s="153" t="s">
        <v>1674</v>
      </c>
      <c r="M15707" s="571">
        <v>40694</v>
      </c>
      <c r="O15707" s="153" t="s">
        <v>2084</v>
      </c>
    </row>
    <row r="15708" spans="11:15">
      <c r="K15708" s="153" t="s">
        <v>1674</v>
      </c>
      <c r="M15708" s="571">
        <v>40694</v>
      </c>
      <c r="O15708" s="153" t="s">
        <v>2085</v>
      </c>
    </row>
    <row r="15709" spans="11:15">
      <c r="K15709" s="153" t="s">
        <v>1577</v>
      </c>
      <c r="M15709" s="571">
        <v>40694</v>
      </c>
      <c r="O15709" s="153" t="s">
        <v>1925</v>
      </c>
    </row>
    <row r="15710" spans="11:15">
      <c r="K15710" s="153" t="s">
        <v>1674</v>
      </c>
      <c r="M15710" s="571">
        <v>40694</v>
      </c>
      <c r="O15710" s="153" t="s">
        <v>1926</v>
      </c>
    </row>
    <row r="15711" spans="11:15">
      <c r="K15711" s="153" t="s">
        <v>1674</v>
      </c>
      <c r="M15711" s="571">
        <v>40694</v>
      </c>
      <c r="O15711" s="153" t="s">
        <v>1927</v>
      </c>
    </row>
    <row r="15712" spans="11:15">
      <c r="K15712" s="153" t="s">
        <v>1674</v>
      </c>
      <c r="M15712" s="571">
        <v>40694</v>
      </c>
      <c r="O15712" s="153" t="s">
        <v>1928</v>
      </c>
    </row>
    <row r="15713" spans="11:15">
      <c r="K15713" s="153" t="s">
        <v>1577</v>
      </c>
      <c r="M15713" s="571">
        <v>40694</v>
      </c>
      <c r="O15713" s="153" t="s">
        <v>1929</v>
      </c>
    </row>
    <row r="15714" spans="11:15">
      <c r="K15714" s="153" t="s">
        <v>1674</v>
      </c>
      <c r="M15714" s="571">
        <v>40694</v>
      </c>
      <c r="O15714" s="153" t="s">
        <v>1930</v>
      </c>
    </row>
    <row r="15715" spans="11:15">
      <c r="K15715" s="153" t="s">
        <v>1674</v>
      </c>
      <c r="M15715" s="571">
        <v>40694</v>
      </c>
      <c r="O15715" s="153" t="s">
        <v>1931</v>
      </c>
    </row>
    <row r="15716" spans="11:15">
      <c r="K15716" s="153" t="s">
        <v>1674</v>
      </c>
      <c r="M15716" s="571">
        <v>40694</v>
      </c>
      <c r="O15716" s="153" t="s">
        <v>1932</v>
      </c>
    </row>
    <row r="15717" spans="11:15">
      <c r="K15717" s="153" t="s">
        <v>1674</v>
      </c>
      <c r="M15717" s="571">
        <v>40694</v>
      </c>
      <c r="O15717" s="153" t="s">
        <v>1933</v>
      </c>
    </row>
    <row r="15718" spans="11:15">
      <c r="K15718" s="153" t="s">
        <v>1674</v>
      </c>
      <c r="M15718" s="571">
        <v>40694</v>
      </c>
      <c r="O15718" s="153" t="s">
        <v>1934</v>
      </c>
    </row>
    <row r="15719" spans="11:15">
      <c r="K15719" s="153" t="s">
        <v>1674</v>
      </c>
      <c r="M15719" s="571">
        <v>40694</v>
      </c>
      <c r="O15719" s="153" t="s">
        <v>1935</v>
      </c>
    </row>
    <row r="15720" spans="11:15">
      <c r="K15720" s="153" t="s">
        <v>1674</v>
      </c>
      <c r="M15720" s="571">
        <v>40694</v>
      </c>
      <c r="O15720" s="153" t="s">
        <v>1936</v>
      </c>
    </row>
    <row r="15721" spans="11:15">
      <c r="K15721" s="153" t="s">
        <v>1674</v>
      </c>
      <c r="M15721" s="571">
        <v>40694</v>
      </c>
      <c r="O15721" s="153" t="s">
        <v>2086</v>
      </c>
    </row>
    <row r="15722" spans="11:15">
      <c r="K15722" s="153" t="s">
        <v>1674</v>
      </c>
      <c r="M15722" s="571">
        <v>40694</v>
      </c>
      <c r="O15722" s="153" t="s">
        <v>2087</v>
      </c>
    </row>
    <row r="15723" spans="11:15">
      <c r="K15723" s="153" t="s">
        <v>1577</v>
      </c>
      <c r="M15723" s="571">
        <v>40694</v>
      </c>
      <c r="O15723" s="153" t="s">
        <v>1937</v>
      </c>
    </row>
    <row r="15724" spans="11:15">
      <c r="K15724" s="153" t="s">
        <v>1577</v>
      </c>
      <c r="M15724" s="571">
        <v>40694</v>
      </c>
      <c r="O15724" s="153" t="s">
        <v>1938</v>
      </c>
    </row>
    <row r="15725" spans="11:15">
      <c r="K15725" s="153" t="s">
        <v>1577</v>
      </c>
      <c r="M15725" s="571">
        <v>40694</v>
      </c>
      <c r="O15725" s="153" t="s">
        <v>1939</v>
      </c>
    </row>
    <row r="15726" spans="11:15">
      <c r="K15726" s="153" t="s">
        <v>1674</v>
      </c>
      <c r="M15726" s="571">
        <v>40694</v>
      </c>
      <c r="O15726" s="153" t="s">
        <v>2088</v>
      </c>
    </row>
    <row r="15727" spans="11:15">
      <c r="K15727" s="153" t="s">
        <v>1674</v>
      </c>
      <c r="M15727" s="571">
        <v>40694</v>
      </c>
      <c r="O15727" s="153" t="s">
        <v>2089</v>
      </c>
    </row>
    <row r="15728" spans="11:15">
      <c r="K15728" s="153" t="s">
        <v>1674</v>
      </c>
      <c r="M15728" s="571">
        <v>40694</v>
      </c>
      <c r="O15728" s="153" t="s">
        <v>2090</v>
      </c>
    </row>
    <row r="15729" spans="11:15">
      <c r="K15729" s="153" t="s">
        <v>1674</v>
      </c>
      <c r="M15729" s="571">
        <v>40694</v>
      </c>
      <c r="O15729" s="153" t="s">
        <v>1940</v>
      </c>
    </row>
    <row r="15730" spans="11:15">
      <c r="K15730" s="153" t="s">
        <v>1674</v>
      </c>
      <c r="M15730" s="571">
        <v>40694</v>
      </c>
      <c r="O15730" s="153" t="s">
        <v>1941</v>
      </c>
    </row>
    <row r="15731" spans="11:15">
      <c r="K15731" s="153" t="s">
        <v>1674</v>
      </c>
      <c r="M15731" s="571">
        <v>40694</v>
      </c>
      <c r="O15731" s="153" t="s">
        <v>1942</v>
      </c>
    </row>
    <row r="15732" spans="11:15">
      <c r="K15732" s="153" t="s">
        <v>1674</v>
      </c>
      <c r="M15732" s="571">
        <v>40694</v>
      </c>
      <c r="O15732" s="153" t="s">
        <v>1943</v>
      </c>
    </row>
    <row r="15733" spans="11:15">
      <c r="K15733" s="153" t="s">
        <v>1577</v>
      </c>
      <c r="M15733" s="571">
        <v>40694</v>
      </c>
      <c r="O15733" s="153" t="s">
        <v>1944</v>
      </c>
    </row>
    <row r="15734" spans="11:15">
      <c r="K15734" s="153" t="s">
        <v>1674</v>
      </c>
      <c r="M15734" s="571">
        <v>40694</v>
      </c>
      <c r="O15734" s="153" t="s">
        <v>1945</v>
      </c>
    </row>
    <row r="15735" spans="11:15">
      <c r="K15735" s="153" t="s">
        <v>1674</v>
      </c>
      <c r="M15735" s="571">
        <v>40694</v>
      </c>
      <c r="O15735" s="153" t="s">
        <v>1946</v>
      </c>
    </row>
    <row r="15736" spans="11:15">
      <c r="K15736" s="153" t="s">
        <v>1674</v>
      </c>
      <c r="M15736" s="571">
        <v>40694</v>
      </c>
      <c r="O15736" s="153" t="s">
        <v>1947</v>
      </c>
    </row>
    <row r="15737" spans="11:15">
      <c r="K15737" s="153" t="s">
        <v>1674</v>
      </c>
      <c r="M15737" s="571">
        <v>40694</v>
      </c>
      <c r="O15737" s="153" t="s">
        <v>1948</v>
      </c>
    </row>
    <row r="15738" spans="11:15">
      <c r="K15738" s="153" t="s">
        <v>1674</v>
      </c>
      <c r="M15738" s="571">
        <v>40694</v>
      </c>
      <c r="O15738" s="153" t="s">
        <v>1949</v>
      </c>
    </row>
    <row r="15739" spans="11:15">
      <c r="K15739" s="153" t="s">
        <v>1674</v>
      </c>
      <c r="M15739" s="571">
        <v>40694</v>
      </c>
      <c r="O15739" s="153" t="s">
        <v>1950</v>
      </c>
    </row>
    <row r="15740" spans="11:15">
      <c r="K15740" s="153" t="s">
        <v>1674</v>
      </c>
      <c r="M15740" s="571">
        <v>40694</v>
      </c>
      <c r="O15740" s="153" t="s">
        <v>1951</v>
      </c>
    </row>
    <row r="15741" spans="11:15">
      <c r="K15741" s="153" t="s">
        <v>1674</v>
      </c>
      <c r="M15741" s="571">
        <v>40694</v>
      </c>
      <c r="O15741" s="153" t="s">
        <v>2091</v>
      </c>
    </row>
    <row r="15742" spans="11:15">
      <c r="K15742" s="153" t="s">
        <v>1674</v>
      </c>
      <c r="M15742" s="571">
        <v>40694</v>
      </c>
      <c r="O15742" s="153" t="s">
        <v>2092</v>
      </c>
    </row>
    <row r="15743" spans="11:15">
      <c r="K15743" s="153" t="s">
        <v>1674</v>
      </c>
      <c r="M15743" s="571">
        <v>40694</v>
      </c>
      <c r="O15743" s="153" t="s">
        <v>1952</v>
      </c>
    </row>
    <row r="15744" spans="11:15">
      <c r="K15744" s="153" t="s">
        <v>1674</v>
      </c>
      <c r="M15744" s="571">
        <v>40694</v>
      </c>
      <c r="O15744" s="153" t="s">
        <v>1953</v>
      </c>
    </row>
    <row r="15745" spans="11:15">
      <c r="K15745" s="153" t="s">
        <v>1674</v>
      </c>
      <c r="M15745" s="571">
        <v>40694</v>
      </c>
      <c r="O15745" s="153" t="s">
        <v>1954</v>
      </c>
    </row>
    <row r="15746" spans="11:15">
      <c r="K15746" s="153" t="s">
        <v>1674</v>
      </c>
      <c r="M15746" s="571">
        <v>40694</v>
      </c>
      <c r="O15746" s="153" t="s">
        <v>2093</v>
      </c>
    </row>
    <row r="15747" spans="11:15">
      <c r="K15747" s="153" t="s">
        <v>1674</v>
      </c>
      <c r="M15747" s="571">
        <v>40694</v>
      </c>
      <c r="O15747" s="153" t="s">
        <v>2094</v>
      </c>
    </row>
    <row r="15748" spans="11:15">
      <c r="K15748" s="153" t="s">
        <v>1674</v>
      </c>
      <c r="M15748" s="571">
        <v>40694</v>
      </c>
      <c r="O15748" s="153" t="s">
        <v>2095</v>
      </c>
    </row>
    <row r="15749" spans="11:15">
      <c r="K15749" s="153" t="s">
        <v>1674</v>
      </c>
      <c r="M15749" s="571">
        <v>40694</v>
      </c>
      <c r="O15749" s="153" t="s">
        <v>1955</v>
      </c>
    </row>
    <row r="15750" spans="11:15">
      <c r="K15750" s="153" t="s">
        <v>1674</v>
      </c>
      <c r="M15750" s="571">
        <v>40694</v>
      </c>
      <c r="O15750" s="153" t="s">
        <v>1956</v>
      </c>
    </row>
    <row r="15751" spans="11:15">
      <c r="K15751" s="153" t="s">
        <v>1674</v>
      </c>
      <c r="M15751" s="571">
        <v>40694</v>
      </c>
      <c r="O15751" s="153" t="s">
        <v>1957</v>
      </c>
    </row>
    <row r="15752" spans="11:15">
      <c r="K15752" s="153" t="s">
        <v>1674</v>
      </c>
      <c r="M15752" s="571">
        <v>40694</v>
      </c>
      <c r="O15752" s="153" t="s">
        <v>1958</v>
      </c>
    </row>
    <row r="15753" spans="11:15">
      <c r="K15753" s="153" t="s">
        <v>1577</v>
      </c>
      <c r="M15753" s="571">
        <v>40694</v>
      </c>
      <c r="O15753" s="153" t="s">
        <v>1959</v>
      </c>
    </row>
    <row r="15754" spans="11:15">
      <c r="K15754" s="153" t="s">
        <v>1674</v>
      </c>
      <c r="M15754" s="571">
        <v>40694</v>
      </c>
      <c r="O15754" s="153" t="s">
        <v>1960</v>
      </c>
    </row>
    <row r="15755" spans="11:15">
      <c r="K15755" s="153" t="s">
        <v>1674</v>
      </c>
      <c r="M15755" s="571">
        <v>40694</v>
      </c>
      <c r="O15755" s="153" t="s">
        <v>1961</v>
      </c>
    </row>
    <row r="15756" spans="11:15">
      <c r="K15756" s="153" t="s">
        <v>1674</v>
      </c>
      <c r="M15756" s="571">
        <v>40694</v>
      </c>
      <c r="O15756" s="153" t="s">
        <v>1962</v>
      </c>
    </row>
    <row r="15757" spans="11:15">
      <c r="K15757" s="153" t="s">
        <v>1674</v>
      </c>
      <c r="M15757" s="571">
        <v>40694</v>
      </c>
      <c r="O15757" s="153" t="s">
        <v>1963</v>
      </c>
    </row>
    <row r="15758" spans="11:15">
      <c r="K15758" s="153" t="s">
        <v>1674</v>
      </c>
      <c r="M15758" s="571">
        <v>40694</v>
      </c>
      <c r="O15758" s="153" t="s">
        <v>1964</v>
      </c>
    </row>
    <row r="15759" spans="11:15">
      <c r="K15759" s="153" t="s">
        <v>1674</v>
      </c>
      <c r="M15759" s="571">
        <v>40694</v>
      </c>
      <c r="O15759" s="153" t="s">
        <v>1965</v>
      </c>
    </row>
    <row r="15760" spans="11:15">
      <c r="K15760" s="153" t="s">
        <v>1674</v>
      </c>
      <c r="M15760" s="571">
        <v>40694</v>
      </c>
      <c r="O15760" s="153" t="s">
        <v>1966</v>
      </c>
    </row>
    <row r="15761" spans="11:15">
      <c r="K15761" s="153" t="s">
        <v>1674</v>
      </c>
      <c r="M15761" s="571">
        <v>40694</v>
      </c>
      <c r="O15761" s="153" t="s">
        <v>2096</v>
      </c>
    </row>
    <row r="15762" spans="11:15">
      <c r="K15762" s="153" t="s">
        <v>1674</v>
      </c>
      <c r="M15762" s="571">
        <v>40694</v>
      </c>
      <c r="O15762" s="153" t="s">
        <v>2097</v>
      </c>
    </row>
    <row r="15763" spans="11:15">
      <c r="K15763" s="153" t="s">
        <v>1674</v>
      </c>
      <c r="M15763" s="571">
        <v>40694</v>
      </c>
      <c r="O15763" s="153" t="s">
        <v>1967</v>
      </c>
    </row>
    <row r="15764" spans="11:15">
      <c r="K15764" s="153" t="s">
        <v>1674</v>
      </c>
      <c r="M15764" s="571">
        <v>40694</v>
      </c>
      <c r="O15764" s="153" t="s">
        <v>1968</v>
      </c>
    </row>
    <row r="15765" spans="11:15">
      <c r="K15765" s="153" t="s">
        <v>1674</v>
      </c>
      <c r="M15765" s="571">
        <v>40694</v>
      </c>
      <c r="O15765" s="153" t="s">
        <v>1969</v>
      </c>
    </row>
    <row r="15766" spans="11:15">
      <c r="K15766" s="153" t="s">
        <v>1674</v>
      </c>
      <c r="M15766" s="571">
        <v>40694</v>
      </c>
      <c r="O15766" s="153" t="s">
        <v>2098</v>
      </c>
    </row>
    <row r="15767" spans="11:15">
      <c r="K15767" s="153" t="s">
        <v>1674</v>
      </c>
      <c r="M15767" s="571">
        <v>40694</v>
      </c>
      <c r="O15767" s="153" t="s">
        <v>2099</v>
      </c>
    </row>
    <row r="15768" spans="11:15">
      <c r="K15768" s="153" t="s">
        <v>1674</v>
      </c>
      <c r="M15768" s="571">
        <v>40694</v>
      </c>
      <c r="O15768" s="153" t="s">
        <v>2100</v>
      </c>
    </row>
    <row r="15769" spans="11:15">
      <c r="K15769" s="153" t="s">
        <v>1674</v>
      </c>
      <c r="M15769" s="571">
        <v>40694</v>
      </c>
      <c r="O15769" s="153" t="s">
        <v>1970</v>
      </c>
    </row>
    <row r="15770" spans="11:15">
      <c r="K15770" s="153" t="s">
        <v>1674</v>
      </c>
      <c r="M15770" s="571">
        <v>40694</v>
      </c>
      <c r="O15770" s="153" t="s">
        <v>1971</v>
      </c>
    </row>
    <row r="15771" spans="11:15">
      <c r="K15771" s="153" t="s">
        <v>1674</v>
      </c>
      <c r="M15771" s="571">
        <v>40694</v>
      </c>
      <c r="O15771" s="153" t="s">
        <v>1972</v>
      </c>
    </row>
    <row r="15772" spans="11:15">
      <c r="K15772" s="153" t="s">
        <v>1674</v>
      </c>
      <c r="M15772" s="571">
        <v>40694</v>
      </c>
      <c r="O15772" s="153" t="s">
        <v>1973</v>
      </c>
    </row>
    <row r="15773" spans="11:15">
      <c r="K15773" s="153" t="s">
        <v>1674</v>
      </c>
      <c r="M15773" s="571">
        <v>40694</v>
      </c>
      <c r="O15773" s="153" t="s">
        <v>1974</v>
      </c>
    </row>
    <row r="15774" spans="11:15">
      <c r="K15774" s="153" t="s">
        <v>1674</v>
      </c>
      <c r="M15774" s="571">
        <v>40694</v>
      </c>
      <c r="O15774" s="153" t="s">
        <v>1975</v>
      </c>
    </row>
    <row r="15775" spans="11:15">
      <c r="K15775" s="153" t="s">
        <v>1577</v>
      </c>
      <c r="M15775" s="571">
        <v>40694</v>
      </c>
      <c r="O15775" s="153" t="s">
        <v>1976</v>
      </c>
    </row>
    <row r="15776" spans="11:15">
      <c r="K15776" s="153" t="s">
        <v>1674</v>
      </c>
      <c r="M15776" s="571">
        <v>40694</v>
      </c>
      <c r="O15776" s="153" t="s">
        <v>1977</v>
      </c>
    </row>
    <row r="15777" spans="11:15">
      <c r="K15777" s="153" t="s">
        <v>1674</v>
      </c>
      <c r="M15777" s="571">
        <v>40694</v>
      </c>
      <c r="O15777" s="153" t="s">
        <v>1978</v>
      </c>
    </row>
    <row r="15778" spans="11:15">
      <c r="K15778" s="153" t="s">
        <v>1674</v>
      </c>
      <c r="M15778" s="571">
        <v>40694</v>
      </c>
      <c r="O15778" s="153" t="s">
        <v>1979</v>
      </c>
    </row>
    <row r="15779" spans="11:15">
      <c r="K15779" s="153" t="s">
        <v>1674</v>
      </c>
      <c r="M15779" s="571">
        <v>40694</v>
      </c>
      <c r="O15779" s="153" t="s">
        <v>1980</v>
      </c>
    </row>
    <row r="15780" spans="11:15">
      <c r="K15780" s="153" t="s">
        <v>1674</v>
      </c>
      <c r="M15780" s="571">
        <v>40694</v>
      </c>
      <c r="O15780" s="153" t="s">
        <v>1981</v>
      </c>
    </row>
    <row r="15781" spans="11:15">
      <c r="K15781" s="153" t="s">
        <v>1674</v>
      </c>
      <c r="M15781" s="571">
        <v>40694</v>
      </c>
      <c r="O15781" s="153" t="s">
        <v>1982</v>
      </c>
    </row>
    <row r="15782" spans="11:15">
      <c r="K15782" s="153" t="s">
        <v>1674</v>
      </c>
      <c r="M15782" s="571">
        <v>40694</v>
      </c>
      <c r="O15782" s="153" t="s">
        <v>1983</v>
      </c>
    </row>
    <row r="15783" spans="11:15">
      <c r="K15783" s="153" t="s">
        <v>1674</v>
      </c>
      <c r="M15783" s="571">
        <v>40694</v>
      </c>
      <c r="O15783" s="153" t="s">
        <v>2101</v>
      </c>
    </row>
    <row r="15784" spans="11:15">
      <c r="K15784" s="153" t="s">
        <v>1674</v>
      </c>
      <c r="M15784" s="571">
        <v>40694</v>
      </c>
      <c r="O15784" s="153" t="s">
        <v>2102</v>
      </c>
    </row>
    <row r="15785" spans="11:15">
      <c r="K15785" s="153" t="s">
        <v>1674</v>
      </c>
      <c r="M15785" s="571">
        <v>40694</v>
      </c>
      <c r="O15785" s="153" t="s">
        <v>1984</v>
      </c>
    </row>
    <row r="15786" spans="11:15">
      <c r="K15786" s="153" t="s">
        <v>1674</v>
      </c>
      <c r="M15786" s="571">
        <v>40694</v>
      </c>
      <c r="O15786" s="153" t="s">
        <v>1985</v>
      </c>
    </row>
    <row r="15787" spans="11:15">
      <c r="K15787" s="153" t="s">
        <v>1674</v>
      </c>
      <c r="M15787" s="571">
        <v>40694</v>
      </c>
      <c r="O15787" s="153" t="s">
        <v>1986</v>
      </c>
    </row>
    <row r="15788" spans="11:15">
      <c r="K15788" s="153" t="s">
        <v>1674</v>
      </c>
      <c r="M15788" s="571">
        <v>40694</v>
      </c>
      <c r="O15788" s="153" t="s">
        <v>2103</v>
      </c>
    </row>
    <row r="15789" spans="11:15">
      <c r="K15789" s="153" t="s">
        <v>1674</v>
      </c>
      <c r="M15789" s="571">
        <v>40694</v>
      </c>
      <c r="O15789" s="153" t="s">
        <v>2104</v>
      </c>
    </row>
    <row r="15790" spans="11:15">
      <c r="K15790" s="153" t="s">
        <v>1674</v>
      </c>
      <c r="M15790" s="571">
        <v>40694</v>
      </c>
      <c r="O15790" s="153" t="s">
        <v>2105</v>
      </c>
    </row>
    <row r="15791" spans="11:15">
      <c r="K15791" s="153" t="s">
        <v>1674</v>
      </c>
      <c r="M15791" s="571">
        <v>40694</v>
      </c>
      <c r="O15791" s="153" t="s">
        <v>1987</v>
      </c>
    </row>
    <row r="15792" spans="11:15">
      <c r="K15792" s="153" t="s">
        <v>1674</v>
      </c>
      <c r="M15792" s="571">
        <v>40694</v>
      </c>
      <c r="O15792" s="153" t="s">
        <v>1988</v>
      </c>
    </row>
    <row r="15793" spans="11:15">
      <c r="K15793" s="153" t="s">
        <v>1674</v>
      </c>
      <c r="M15793" s="571">
        <v>40694</v>
      </c>
      <c r="O15793" s="153" t="s">
        <v>1989</v>
      </c>
    </row>
    <row r="15794" spans="11:15">
      <c r="K15794" s="153" t="s">
        <v>1674</v>
      </c>
      <c r="M15794" s="571">
        <v>40694</v>
      </c>
      <c r="O15794" s="153" t="s">
        <v>1990</v>
      </c>
    </row>
    <row r="16367" spans="13:15">
      <c r="M16367" s="571">
        <v>40694</v>
      </c>
      <c r="O16367" s="153" t="s">
        <v>824</v>
      </c>
    </row>
    <row r="16368" spans="13:15">
      <c r="M16368" s="571">
        <v>40694</v>
      </c>
      <c r="O16368" s="153" t="s">
        <v>829</v>
      </c>
    </row>
    <row r="16369" spans="11:15">
      <c r="M16369" s="571">
        <v>40694</v>
      </c>
      <c r="O16369" s="153" t="s">
        <v>833</v>
      </c>
    </row>
    <row r="16370" spans="11:15">
      <c r="M16370" s="571">
        <v>40694</v>
      </c>
      <c r="O16370" s="153" t="s">
        <v>837</v>
      </c>
    </row>
    <row r="16371" spans="11:15">
      <c r="M16371" s="571">
        <v>40694</v>
      </c>
      <c r="O16371" s="153" t="s">
        <v>842</v>
      </c>
    </row>
    <row r="16372" spans="11:15">
      <c r="M16372" s="571">
        <v>40694</v>
      </c>
      <c r="O16372" s="153" t="s">
        <v>846</v>
      </c>
    </row>
    <row r="16373" spans="11:15">
      <c r="M16373" s="571">
        <v>40694</v>
      </c>
      <c r="O16373" s="153" t="s">
        <v>850</v>
      </c>
    </row>
    <row r="16374" spans="11:15">
      <c r="M16374" s="571">
        <v>40694</v>
      </c>
      <c r="O16374" s="153" t="s">
        <v>854</v>
      </c>
    </row>
    <row r="16375" spans="11:15">
      <c r="M16375" s="571">
        <v>40694</v>
      </c>
      <c r="O16375" s="153" t="s">
        <v>858</v>
      </c>
    </row>
    <row r="16376" spans="11:15">
      <c r="M16376" s="571">
        <v>40694</v>
      </c>
      <c r="O16376" s="153" t="s">
        <v>862</v>
      </c>
    </row>
    <row r="16377" spans="11:15">
      <c r="M16377" s="571">
        <v>40694</v>
      </c>
      <c r="O16377" s="153" t="s">
        <v>866</v>
      </c>
    </row>
    <row r="16378" spans="11:15">
      <c r="M16378" s="571">
        <v>40694</v>
      </c>
      <c r="O16378" s="153" t="s">
        <v>870</v>
      </c>
    </row>
    <row r="16379" spans="11:15">
      <c r="M16379" s="571">
        <v>40694</v>
      </c>
      <c r="O16379" s="153" t="s">
        <v>1997</v>
      </c>
    </row>
    <row r="16380" spans="11:15">
      <c r="M16380" s="571">
        <v>40694</v>
      </c>
      <c r="O16380" s="153" t="s">
        <v>1998</v>
      </c>
    </row>
    <row r="16381" spans="11:15">
      <c r="M16381" s="571">
        <v>40694</v>
      </c>
      <c r="O16381" s="153" t="s">
        <v>1999</v>
      </c>
    </row>
    <row r="16382" spans="11:15">
      <c r="M16382" s="571">
        <v>40694</v>
      </c>
      <c r="O16382" s="153" t="s">
        <v>885</v>
      </c>
    </row>
    <row r="16383" spans="11:15">
      <c r="K16383" s="153" t="s">
        <v>1580</v>
      </c>
      <c r="M16383" s="571">
        <v>40694</v>
      </c>
      <c r="O16383" s="153" t="s">
        <v>890</v>
      </c>
    </row>
    <row r="16384" spans="11:15">
      <c r="K16384" s="153" t="s">
        <v>1580</v>
      </c>
      <c r="M16384" s="571">
        <v>40694</v>
      </c>
      <c r="O16384" s="153" t="s">
        <v>2000</v>
      </c>
    </row>
    <row r="16385" spans="11:15">
      <c r="K16385" s="153" t="s">
        <v>1580</v>
      </c>
      <c r="M16385" s="571">
        <v>40694</v>
      </c>
      <c r="O16385" s="153" t="s">
        <v>2001</v>
      </c>
    </row>
    <row r="16386" spans="11:15">
      <c r="K16386" s="153" t="s">
        <v>1674</v>
      </c>
      <c r="M16386" s="571">
        <v>40694</v>
      </c>
      <c r="O16386" s="153" t="s">
        <v>902</v>
      </c>
    </row>
    <row r="16387" spans="11:15">
      <c r="K16387" s="153" t="s">
        <v>1580</v>
      </c>
      <c r="M16387" s="571">
        <v>40694</v>
      </c>
      <c r="O16387" s="153" t="s">
        <v>2002</v>
      </c>
    </row>
    <row r="16388" spans="11:15">
      <c r="K16388" s="153" t="s">
        <v>1580</v>
      </c>
      <c r="M16388" s="571">
        <v>40694</v>
      </c>
      <c r="O16388" s="153" t="s">
        <v>2003</v>
      </c>
    </row>
    <row r="16389" spans="11:15">
      <c r="K16389" s="153" t="s">
        <v>1674</v>
      </c>
      <c r="M16389" s="571">
        <v>40694</v>
      </c>
      <c r="O16389" s="153" t="s">
        <v>2004</v>
      </c>
    </row>
    <row r="16390" spans="11:15">
      <c r="K16390" s="153" t="s">
        <v>1674</v>
      </c>
      <c r="M16390" s="571">
        <v>40694</v>
      </c>
      <c r="O16390" s="153" t="s">
        <v>919</v>
      </c>
    </row>
    <row r="16391" spans="11:15">
      <c r="K16391" s="153" t="s">
        <v>1674</v>
      </c>
      <c r="M16391" s="571">
        <v>40694</v>
      </c>
      <c r="O16391" s="153" t="s">
        <v>923</v>
      </c>
    </row>
    <row r="16392" spans="11:15">
      <c r="K16392" s="153" t="s">
        <v>1674</v>
      </c>
      <c r="M16392" s="571">
        <v>40694</v>
      </c>
      <c r="O16392" s="153" t="s">
        <v>2005</v>
      </c>
    </row>
    <row r="16393" spans="11:15">
      <c r="K16393" s="153" t="s">
        <v>1580</v>
      </c>
      <c r="M16393" s="571">
        <v>40694</v>
      </c>
      <c r="O16393" s="153" t="s">
        <v>934</v>
      </c>
    </row>
    <row r="16394" spans="11:15">
      <c r="K16394" s="153" t="s">
        <v>1580</v>
      </c>
      <c r="M16394" s="571">
        <v>40694</v>
      </c>
      <c r="O16394" s="153" t="s">
        <v>2006</v>
      </c>
    </row>
    <row r="16395" spans="11:15">
      <c r="K16395" s="153" t="s">
        <v>1580</v>
      </c>
      <c r="M16395" s="571">
        <v>40694</v>
      </c>
      <c r="O16395" s="153" t="s">
        <v>2007</v>
      </c>
    </row>
    <row r="16396" spans="11:15">
      <c r="K16396" s="153" t="s">
        <v>1580</v>
      </c>
      <c r="M16396" s="571">
        <v>40694</v>
      </c>
      <c r="O16396" s="153" t="s">
        <v>947</v>
      </c>
    </row>
    <row r="16397" spans="11:15">
      <c r="K16397" s="153" t="s">
        <v>1580</v>
      </c>
      <c r="M16397" s="571">
        <v>40694</v>
      </c>
      <c r="O16397" s="153" t="s">
        <v>2008</v>
      </c>
    </row>
    <row r="16398" spans="11:15">
      <c r="K16398" s="153" t="s">
        <v>1580</v>
      </c>
      <c r="M16398" s="571">
        <v>40694</v>
      </c>
      <c r="O16398" s="153" t="s">
        <v>2009</v>
      </c>
    </row>
    <row r="16399" spans="11:15">
      <c r="K16399" s="153" t="s">
        <v>1674</v>
      </c>
      <c r="M16399" s="571">
        <v>40694</v>
      </c>
      <c r="O16399" s="153" t="s">
        <v>960</v>
      </c>
    </row>
    <row r="16400" spans="11:15">
      <c r="K16400" s="153" t="s">
        <v>1674</v>
      </c>
      <c r="M16400" s="571">
        <v>40694</v>
      </c>
      <c r="O16400" s="153" t="s">
        <v>2010</v>
      </c>
    </row>
    <row r="16401" spans="11:15">
      <c r="K16401" s="153" t="s">
        <v>1674</v>
      </c>
      <c r="M16401" s="571">
        <v>40694</v>
      </c>
      <c r="O16401" s="153" t="s">
        <v>2011</v>
      </c>
    </row>
    <row r="16402" spans="11:15">
      <c r="K16402" s="153" t="s">
        <v>1580</v>
      </c>
      <c r="M16402" s="571">
        <v>40694</v>
      </c>
      <c r="O16402" s="153" t="s">
        <v>973</v>
      </c>
    </row>
    <row r="16403" spans="11:15">
      <c r="K16403" s="153" t="s">
        <v>1674</v>
      </c>
      <c r="M16403" s="571">
        <v>40694</v>
      </c>
      <c r="O16403" s="153" t="s">
        <v>2012</v>
      </c>
    </row>
    <row r="16404" spans="11:15">
      <c r="K16404" s="153" t="s">
        <v>1674</v>
      </c>
      <c r="M16404" s="571">
        <v>40694</v>
      </c>
      <c r="O16404" s="153" t="s">
        <v>2013</v>
      </c>
    </row>
    <row r="16405" spans="11:15">
      <c r="K16405" s="153" t="s">
        <v>1674</v>
      </c>
      <c r="M16405" s="571">
        <v>40694</v>
      </c>
      <c r="O16405" s="153" t="s">
        <v>2014</v>
      </c>
    </row>
    <row r="16406" spans="11:15">
      <c r="K16406" s="153" t="s">
        <v>1674</v>
      </c>
      <c r="M16406" s="571">
        <v>40694</v>
      </c>
      <c r="O16406" s="153" t="s">
        <v>2015</v>
      </c>
    </row>
    <row r="16407" spans="11:15">
      <c r="K16407" s="153" t="s">
        <v>1674</v>
      </c>
      <c r="M16407" s="571">
        <v>40694</v>
      </c>
      <c r="O16407" s="153" t="s">
        <v>2016</v>
      </c>
    </row>
    <row r="16408" spans="11:15">
      <c r="K16408" s="153" t="s">
        <v>1674</v>
      </c>
      <c r="M16408" s="571">
        <v>40694</v>
      </c>
      <c r="O16408" s="153" t="s">
        <v>2017</v>
      </c>
    </row>
    <row r="16409" spans="11:15">
      <c r="K16409" s="153" t="s">
        <v>1674</v>
      </c>
      <c r="M16409" s="571">
        <v>40694</v>
      </c>
      <c r="O16409" s="153" t="s">
        <v>2018</v>
      </c>
    </row>
    <row r="16410" spans="11:15">
      <c r="K16410" s="153" t="s">
        <v>1674</v>
      </c>
      <c r="M16410" s="571">
        <v>40694</v>
      </c>
      <c r="O16410" s="153" t="s">
        <v>2019</v>
      </c>
    </row>
    <row r="16411" spans="11:15">
      <c r="K16411" s="153" t="s">
        <v>1674</v>
      </c>
      <c r="M16411" s="571">
        <v>40694</v>
      </c>
      <c r="O16411" s="153" t="s">
        <v>2020</v>
      </c>
    </row>
    <row r="16412" spans="11:15">
      <c r="K16412" s="153" t="s">
        <v>1674</v>
      </c>
      <c r="M16412" s="571">
        <v>40694</v>
      </c>
      <c r="O16412" s="153" t="s">
        <v>2021</v>
      </c>
    </row>
    <row r="16413" spans="11:15">
      <c r="K16413" s="153" t="s">
        <v>1674</v>
      </c>
      <c r="M16413" s="571">
        <v>40694</v>
      </c>
      <c r="O16413" s="153" t="s">
        <v>1023</v>
      </c>
    </row>
    <row r="16414" spans="11:15">
      <c r="K16414" s="153" t="s">
        <v>1674</v>
      </c>
      <c r="M16414" s="571">
        <v>40694</v>
      </c>
      <c r="O16414" s="153" t="s">
        <v>1027</v>
      </c>
    </row>
    <row r="16415" spans="11:15">
      <c r="K16415" s="153" t="s">
        <v>1580</v>
      </c>
      <c r="M16415" s="571">
        <v>40694</v>
      </c>
      <c r="O16415" s="153" t="s">
        <v>2022</v>
      </c>
    </row>
    <row r="16416" spans="11:15">
      <c r="K16416" s="153" t="s">
        <v>1580</v>
      </c>
      <c r="M16416" s="571">
        <v>40694</v>
      </c>
      <c r="O16416" s="153" t="s">
        <v>2023</v>
      </c>
    </row>
    <row r="16417" spans="11:15">
      <c r="K16417" s="153" t="s">
        <v>1580</v>
      </c>
      <c r="M16417" s="571">
        <v>40694</v>
      </c>
      <c r="O16417" s="153" t="s">
        <v>2024</v>
      </c>
    </row>
    <row r="16418" spans="11:15">
      <c r="K16418" s="153" t="s">
        <v>1674</v>
      </c>
      <c r="M16418" s="571">
        <v>40694</v>
      </c>
      <c r="O16418" s="153" t="s">
        <v>2025</v>
      </c>
    </row>
    <row r="16419" spans="11:15">
      <c r="K16419" s="153" t="s">
        <v>1674</v>
      </c>
      <c r="M16419" s="571">
        <v>40694</v>
      </c>
      <c r="O16419" s="153" t="s">
        <v>2026</v>
      </c>
    </row>
    <row r="16420" spans="11:15">
      <c r="K16420" s="153" t="s">
        <v>1674</v>
      </c>
      <c r="M16420" s="571">
        <v>40694</v>
      </c>
      <c r="O16420" s="153" t="s">
        <v>2027</v>
      </c>
    </row>
    <row r="16421" spans="11:15">
      <c r="K16421" s="153" t="s">
        <v>1674</v>
      </c>
      <c r="M16421" s="571">
        <v>40694</v>
      </c>
      <c r="O16421" s="153" t="s">
        <v>2028</v>
      </c>
    </row>
    <row r="16422" spans="11:15">
      <c r="K16422" s="153" t="s">
        <v>1674</v>
      </c>
      <c r="M16422" s="571">
        <v>40694</v>
      </c>
      <c r="O16422" s="153" t="s">
        <v>2029</v>
      </c>
    </row>
    <row r="16423" spans="11:15">
      <c r="K16423" s="153" t="s">
        <v>1674</v>
      </c>
      <c r="M16423" s="571">
        <v>40694</v>
      </c>
      <c r="O16423" s="153" t="s">
        <v>2030</v>
      </c>
    </row>
    <row r="16424" spans="11:15">
      <c r="K16424" s="153" t="s">
        <v>1674</v>
      </c>
      <c r="M16424" s="571">
        <v>40694</v>
      </c>
      <c r="O16424" s="153" t="s">
        <v>1056</v>
      </c>
    </row>
    <row r="16425" spans="11:15">
      <c r="K16425" s="153" t="s">
        <v>1674</v>
      </c>
      <c r="M16425" s="571">
        <v>40694</v>
      </c>
      <c r="O16425" s="153" t="s">
        <v>1060</v>
      </c>
    </row>
    <row r="16426" spans="11:15">
      <c r="K16426" s="153" t="s">
        <v>1674</v>
      </c>
      <c r="M16426" s="571">
        <v>40694</v>
      </c>
      <c r="O16426" s="153" t="s">
        <v>1064</v>
      </c>
    </row>
    <row r="16427" spans="11:15">
      <c r="K16427" s="153" t="s">
        <v>1674</v>
      </c>
      <c r="M16427" s="571">
        <v>40694</v>
      </c>
      <c r="O16427" s="153" t="s">
        <v>1067</v>
      </c>
    </row>
    <row r="16428" spans="11:15">
      <c r="K16428" s="153" t="s">
        <v>1674</v>
      </c>
      <c r="M16428" s="571">
        <v>40694</v>
      </c>
      <c r="O16428" s="153" t="s">
        <v>1071</v>
      </c>
    </row>
    <row r="16429" spans="11:15">
      <c r="K16429" s="153" t="s">
        <v>1674</v>
      </c>
      <c r="M16429" s="571">
        <v>40694</v>
      </c>
      <c r="O16429" s="153" t="s">
        <v>1075</v>
      </c>
    </row>
    <row r="16430" spans="11:15">
      <c r="K16430" s="153" t="s">
        <v>1674</v>
      </c>
      <c r="M16430" s="571">
        <v>40694</v>
      </c>
      <c r="O16430" s="153" t="s">
        <v>1078</v>
      </c>
    </row>
    <row r="16431" spans="11:15">
      <c r="K16431" s="153" t="s">
        <v>1674</v>
      </c>
      <c r="M16431" s="571">
        <v>40694</v>
      </c>
      <c r="O16431" s="153" t="s">
        <v>1082</v>
      </c>
    </row>
    <row r="16432" spans="11:15">
      <c r="K16432" s="153" t="s">
        <v>1674</v>
      </c>
      <c r="M16432" s="571">
        <v>40694</v>
      </c>
      <c r="O16432" s="153" t="s">
        <v>1086</v>
      </c>
    </row>
    <row r="16433" spans="11:15">
      <c r="K16433" s="153" t="s">
        <v>1674</v>
      </c>
      <c r="M16433" s="571">
        <v>40694</v>
      </c>
      <c r="O16433" s="153" t="s">
        <v>2031</v>
      </c>
    </row>
    <row r="16434" spans="11:15">
      <c r="K16434" s="153" t="s">
        <v>1674</v>
      </c>
      <c r="M16434" s="571">
        <v>40694</v>
      </c>
      <c r="O16434" s="153" t="s">
        <v>2032</v>
      </c>
    </row>
    <row r="16435" spans="11:15">
      <c r="K16435" s="153" t="s">
        <v>1674</v>
      </c>
      <c r="M16435" s="571">
        <v>40694</v>
      </c>
      <c r="O16435" s="153" t="s">
        <v>2033</v>
      </c>
    </row>
    <row r="16436" spans="11:15">
      <c r="K16436" s="153" t="s">
        <v>1674</v>
      </c>
      <c r="M16436" s="571">
        <v>40694</v>
      </c>
      <c r="O16436" s="153" t="s">
        <v>2034</v>
      </c>
    </row>
    <row r="16437" spans="11:15">
      <c r="K16437" s="153" t="s">
        <v>1674</v>
      </c>
      <c r="M16437" s="571">
        <v>40694</v>
      </c>
      <c r="O16437" s="153" t="s">
        <v>2035</v>
      </c>
    </row>
    <row r="16438" spans="11:15">
      <c r="K16438" s="153" t="s">
        <v>1674</v>
      </c>
      <c r="M16438" s="571">
        <v>40694</v>
      </c>
      <c r="O16438" s="153" t="s">
        <v>2036</v>
      </c>
    </row>
    <row r="16439" spans="11:15">
      <c r="K16439" s="153" t="s">
        <v>1674</v>
      </c>
      <c r="M16439" s="571">
        <v>40694</v>
      </c>
      <c r="O16439" s="153" t="s">
        <v>2037</v>
      </c>
    </row>
    <row r="16440" spans="11:15">
      <c r="K16440" s="153" t="s">
        <v>1674</v>
      </c>
      <c r="M16440" s="571">
        <v>40694</v>
      </c>
      <c r="O16440" s="153" t="s">
        <v>2038</v>
      </c>
    </row>
    <row r="16441" spans="11:15">
      <c r="K16441" s="153" t="s">
        <v>1674</v>
      </c>
      <c r="M16441" s="571">
        <v>40694</v>
      </c>
      <c r="O16441" s="153" t="s">
        <v>2039</v>
      </c>
    </row>
    <row r="16442" spans="11:15">
      <c r="K16442" s="153" t="s">
        <v>1674</v>
      </c>
      <c r="M16442" s="571">
        <v>40694</v>
      </c>
      <c r="O16442" s="153" t="s">
        <v>2040</v>
      </c>
    </row>
    <row r="16443" spans="11:15">
      <c r="K16443" s="153" t="s">
        <v>1674</v>
      </c>
      <c r="M16443" s="571">
        <v>40694</v>
      </c>
      <c r="O16443" s="153" t="s">
        <v>2041</v>
      </c>
    </row>
    <row r="16444" spans="11:15">
      <c r="K16444" s="153" t="s">
        <v>1674</v>
      </c>
      <c r="M16444" s="571">
        <v>40694</v>
      </c>
      <c r="O16444" s="153" t="s">
        <v>2042</v>
      </c>
    </row>
    <row r="16445" spans="11:15">
      <c r="K16445" s="153" t="s">
        <v>1674</v>
      </c>
      <c r="M16445" s="571">
        <v>40694</v>
      </c>
      <c r="O16445" s="153" t="s">
        <v>2043</v>
      </c>
    </row>
    <row r="16446" spans="11:15">
      <c r="K16446" s="153" t="s">
        <v>1674</v>
      </c>
      <c r="M16446" s="571">
        <v>40694</v>
      </c>
      <c r="O16446" s="153" t="s">
        <v>2044</v>
      </c>
    </row>
    <row r="16447" spans="11:15">
      <c r="K16447" s="153" t="s">
        <v>1674</v>
      </c>
      <c r="M16447" s="571">
        <v>40694</v>
      </c>
      <c r="O16447" s="153" t="s">
        <v>2045</v>
      </c>
    </row>
    <row r="16448" spans="11:15">
      <c r="K16448" s="153" t="s">
        <v>1674</v>
      </c>
      <c r="M16448" s="571">
        <v>40694</v>
      </c>
      <c r="O16448" s="153" t="s">
        <v>2046</v>
      </c>
    </row>
    <row r="16449" spans="11:15">
      <c r="K16449" s="153" t="s">
        <v>1674</v>
      </c>
      <c r="M16449" s="571">
        <v>40694</v>
      </c>
      <c r="O16449" s="153" t="s">
        <v>2047</v>
      </c>
    </row>
    <row r="16450" spans="11:15">
      <c r="K16450" s="153" t="s">
        <v>1674</v>
      </c>
      <c r="M16450" s="571">
        <v>40694</v>
      </c>
      <c r="O16450" s="153" t="s">
        <v>2048</v>
      </c>
    </row>
    <row r="16451" spans="11:15">
      <c r="K16451" s="153" t="s">
        <v>1674</v>
      </c>
      <c r="M16451" s="571">
        <v>40694</v>
      </c>
      <c r="O16451" s="153" t="s">
        <v>2049</v>
      </c>
    </row>
    <row r="16452" spans="11:15">
      <c r="K16452" s="153" t="s">
        <v>1674</v>
      </c>
      <c r="M16452" s="571">
        <v>40694</v>
      </c>
      <c r="O16452" s="153" t="s">
        <v>2050</v>
      </c>
    </row>
    <row r="16453" spans="11:15">
      <c r="K16453" s="153" t="s">
        <v>1674</v>
      </c>
      <c r="M16453" s="571">
        <v>40694</v>
      </c>
      <c r="O16453" s="153" t="s">
        <v>2051</v>
      </c>
    </row>
    <row r="16454" spans="11:15">
      <c r="K16454" s="153" t="s">
        <v>1674</v>
      </c>
      <c r="M16454" s="571">
        <v>40694</v>
      </c>
      <c r="O16454" s="153" t="s">
        <v>2052</v>
      </c>
    </row>
    <row r="16455" spans="11:15">
      <c r="K16455" s="153" t="s">
        <v>1674</v>
      </c>
      <c r="M16455" s="571">
        <v>40694</v>
      </c>
      <c r="O16455" s="153" t="s">
        <v>2053</v>
      </c>
    </row>
    <row r="16456" spans="11:15">
      <c r="K16456" s="153" t="s">
        <v>1674</v>
      </c>
      <c r="M16456" s="571">
        <v>40694</v>
      </c>
      <c r="O16456" s="153" t="s">
        <v>2054</v>
      </c>
    </row>
    <row r="16457" spans="11:15">
      <c r="K16457" s="153" t="s">
        <v>1674</v>
      </c>
      <c r="M16457" s="571">
        <v>40694</v>
      </c>
      <c r="O16457" s="153" t="s">
        <v>2055</v>
      </c>
    </row>
    <row r="16458" spans="11:15">
      <c r="K16458" s="153" t="s">
        <v>1674</v>
      </c>
      <c r="M16458" s="571">
        <v>40694</v>
      </c>
      <c r="O16458" s="153" t="s">
        <v>2056</v>
      </c>
    </row>
    <row r="16459" spans="11:15">
      <c r="K16459" s="153" t="s">
        <v>1674</v>
      </c>
      <c r="M16459" s="571">
        <v>40694</v>
      </c>
      <c r="O16459" s="153" t="s">
        <v>2057</v>
      </c>
    </row>
    <row r="16460" spans="11:15">
      <c r="K16460" s="153" t="s">
        <v>1674</v>
      </c>
      <c r="M16460" s="571">
        <v>40694</v>
      </c>
      <c r="O16460" s="153" t="s">
        <v>2058</v>
      </c>
    </row>
    <row r="16461" spans="11:15">
      <c r="K16461" s="153" t="s">
        <v>1674</v>
      </c>
      <c r="M16461" s="571">
        <v>40694</v>
      </c>
      <c r="O16461" s="153" t="s">
        <v>2059</v>
      </c>
    </row>
    <row r="16462" spans="11:15">
      <c r="K16462" s="153" t="s">
        <v>1776</v>
      </c>
      <c r="M16462" s="571">
        <v>40694</v>
      </c>
      <c r="O16462" s="153" t="s">
        <v>2060</v>
      </c>
    </row>
    <row r="16463" spans="11:15">
      <c r="K16463" s="153" t="s">
        <v>1674</v>
      </c>
      <c r="M16463" s="571">
        <v>40694</v>
      </c>
      <c r="O16463" s="153" t="s">
        <v>1851</v>
      </c>
    </row>
    <row r="16464" spans="11:15">
      <c r="K16464" s="153" t="s">
        <v>1674</v>
      </c>
      <c r="M16464" s="571">
        <v>40694</v>
      </c>
      <c r="O16464" s="153" t="s">
        <v>1852</v>
      </c>
    </row>
    <row r="16465" spans="11:15">
      <c r="K16465" s="153" t="s">
        <v>1674</v>
      </c>
      <c r="M16465" s="571">
        <v>40694</v>
      </c>
      <c r="O16465" s="153" t="s">
        <v>381</v>
      </c>
    </row>
    <row r="16466" spans="11:15">
      <c r="K16466" s="153" t="s">
        <v>1674</v>
      </c>
      <c r="M16466" s="571">
        <v>40694</v>
      </c>
      <c r="O16466" s="153" t="s">
        <v>1854</v>
      </c>
    </row>
    <row r="16467" spans="11:15">
      <c r="K16467" s="153" t="s">
        <v>1674</v>
      </c>
      <c r="M16467" s="571">
        <v>40694</v>
      </c>
      <c r="O16467" s="153" t="s">
        <v>1855</v>
      </c>
    </row>
    <row r="16468" spans="11:15">
      <c r="K16468" s="153" t="s">
        <v>1674</v>
      </c>
      <c r="M16468" s="571">
        <v>40694</v>
      </c>
      <c r="O16468" s="153" t="s">
        <v>1856</v>
      </c>
    </row>
    <row r="16469" spans="11:15">
      <c r="K16469" s="153" t="s">
        <v>1674</v>
      </c>
      <c r="M16469" s="571">
        <v>40694</v>
      </c>
      <c r="O16469" s="153" t="s">
        <v>1857</v>
      </c>
    </row>
    <row r="16470" spans="11:15">
      <c r="K16470" s="153" t="s">
        <v>1674</v>
      </c>
      <c r="M16470" s="571">
        <v>40694</v>
      </c>
      <c r="O16470" s="153" t="s">
        <v>1858</v>
      </c>
    </row>
    <row r="16471" spans="11:15">
      <c r="K16471" s="153" t="s">
        <v>1674</v>
      </c>
      <c r="M16471" s="571">
        <v>40694</v>
      </c>
      <c r="O16471" s="153" t="s">
        <v>2061</v>
      </c>
    </row>
    <row r="16472" spans="11:15">
      <c r="K16472" s="153" t="s">
        <v>1674</v>
      </c>
      <c r="M16472" s="571">
        <v>40694</v>
      </c>
      <c r="O16472" s="153" t="s">
        <v>2062</v>
      </c>
    </row>
    <row r="16473" spans="11:15">
      <c r="K16473" s="153" t="s">
        <v>1674</v>
      </c>
      <c r="M16473" s="571">
        <v>40694</v>
      </c>
      <c r="O16473" s="153" t="s">
        <v>1859</v>
      </c>
    </row>
    <row r="16474" spans="11:15">
      <c r="K16474" s="153" t="s">
        <v>1674</v>
      </c>
      <c r="M16474" s="571">
        <v>40694</v>
      </c>
      <c r="O16474" s="153" t="s">
        <v>1860</v>
      </c>
    </row>
    <row r="16475" spans="11:15">
      <c r="K16475" s="153" t="s">
        <v>1674</v>
      </c>
      <c r="M16475" s="571">
        <v>40694</v>
      </c>
      <c r="O16475" s="153" t="s">
        <v>2063</v>
      </c>
    </row>
    <row r="16476" spans="11:15">
      <c r="K16476" s="153" t="s">
        <v>1674</v>
      </c>
      <c r="M16476" s="571">
        <v>40694</v>
      </c>
      <c r="O16476" s="153" t="s">
        <v>2064</v>
      </c>
    </row>
    <row r="16477" spans="11:15">
      <c r="K16477" s="153" t="s">
        <v>1674</v>
      </c>
      <c r="M16477" s="571">
        <v>40694</v>
      </c>
      <c r="O16477" s="153" t="s">
        <v>1861</v>
      </c>
    </row>
    <row r="16478" spans="11:15">
      <c r="K16478" s="153" t="s">
        <v>1674</v>
      </c>
      <c r="M16478" s="571">
        <v>40694</v>
      </c>
      <c r="O16478" s="153" t="s">
        <v>1862</v>
      </c>
    </row>
    <row r="16479" spans="11:15">
      <c r="K16479" s="153" t="s">
        <v>1674</v>
      </c>
      <c r="M16479" s="571">
        <v>40694</v>
      </c>
      <c r="O16479" s="153" t="s">
        <v>1863</v>
      </c>
    </row>
    <row r="16480" spans="11:15">
      <c r="K16480" s="153" t="s">
        <v>1674</v>
      </c>
      <c r="M16480" s="571">
        <v>40694</v>
      </c>
      <c r="O16480" s="153" t="s">
        <v>1864</v>
      </c>
    </row>
    <row r="16481" spans="11:15">
      <c r="K16481" s="153" t="s">
        <v>1674</v>
      </c>
      <c r="M16481" s="571">
        <v>40694</v>
      </c>
      <c r="O16481" s="153" t="s">
        <v>1865</v>
      </c>
    </row>
    <row r="16482" spans="11:15">
      <c r="K16482" s="153" t="s">
        <v>1674</v>
      </c>
      <c r="M16482" s="571">
        <v>40694</v>
      </c>
      <c r="O16482" s="153" t="s">
        <v>1866</v>
      </c>
    </row>
    <row r="16483" spans="11:15">
      <c r="K16483" s="153" t="s">
        <v>1674</v>
      </c>
      <c r="M16483" s="571">
        <v>40694</v>
      </c>
      <c r="O16483" s="153" t="s">
        <v>1231</v>
      </c>
    </row>
    <row r="16484" spans="11:15">
      <c r="K16484" s="153" t="s">
        <v>1674</v>
      </c>
      <c r="M16484" s="571">
        <v>40694</v>
      </c>
      <c r="O16484" s="153" t="s">
        <v>1867</v>
      </c>
    </row>
    <row r="16485" spans="11:15">
      <c r="K16485" s="153" t="s">
        <v>1674</v>
      </c>
      <c r="M16485" s="571">
        <v>40694</v>
      </c>
      <c r="O16485" s="153" t="s">
        <v>1868</v>
      </c>
    </row>
    <row r="16486" spans="11:15">
      <c r="K16486" s="153" t="s">
        <v>1674</v>
      </c>
      <c r="M16486" s="571">
        <v>40694</v>
      </c>
      <c r="O16486" s="153" t="s">
        <v>1869</v>
      </c>
    </row>
    <row r="16487" spans="11:15">
      <c r="K16487" s="153" t="s">
        <v>1674</v>
      </c>
      <c r="M16487" s="571">
        <v>40694</v>
      </c>
      <c r="O16487" s="153" t="s">
        <v>1870</v>
      </c>
    </row>
    <row r="16488" spans="11:15">
      <c r="K16488" s="153" t="s">
        <v>1674</v>
      </c>
      <c r="M16488" s="571">
        <v>40694</v>
      </c>
      <c r="O16488" s="153" t="s">
        <v>1871</v>
      </c>
    </row>
    <row r="16489" spans="11:15">
      <c r="K16489" s="153" t="s">
        <v>1674</v>
      </c>
      <c r="M16489" s="571">
        <v>40694</v>
      </c>
      <c r="O16489" s="153" t="s">
        <v>2065</v>
      </c>
    </row>
    <row r="16490" spans="11:15">
      <c r="K16490" s="153" t="s">
        <v>1674</v>
      </c>
      <c r="M16490" s="571">
        <v>40694</v>
      </c>
      <c r="O16490" s="153" t="s">
        <v>2066</v>
      </c>
    </row>
    <row r="16491" spans="11:15">
      <c r="K16491" s="153" t="s">
        <v>1674</v>
      </c>
      <c r="M16491" s="571">
        <v>40694</v>
      </c>
      <c r="O16491" s="153" t="s">
        <v>2067</v>
      </c>
    </row>
    <row r="16492" spans="11:15">
      <c r="K16492" s="153" t="s">
        <v>1674</v>
      </c>
      <c r="M16492" s="571">
        <v>40694</v>
      </c>
      <c r="O16492" s="153" t="s">
        <v>1872</v>
      </c>
    </row>
    <row r="16493" spans="11:15">
      <c r="K16493" s="153" t="s">
        <v>1674</v>
      </c>
      <c r="M16493" s="571">
        <v>40694</v>
      </c>
      <c r="O16493" s="153" t="s">
        <v>2068</v>
      </c>
    </row>
    <row r="16494" spans="11:15">
      <c r="K16494" s="153" t="s">
        <v>1674</v>
      </c>
      <c r="M16494" s="571">
        <v>40694</v>
      </c>
      <c r="O16494" s="153" t="s">
        <v>2069</v>
      </c>
    </row>
    <row r="16495" spans="11:15">
      <c r="K16495" s="153" t="s">
        <v>1674</v>
      </c>
      <c r="M16495" s="571">
        <v>40694</v>
      </c>
      <c r="O16495" s="153" t="s">
        <v>1873</v>
      </c>
    </row>
    <row r="16496" spans="11:15">
      <c r="K16496" s="153" t="s">
        <v>1674</v>
      </c>
      <c r="M16496" s="571">
        <v>40694</v>
      </c>
      <c r="O16496" s="153" t="s">
        <v>1874</v>
      </c>
    </row>
    <row r="16497" spans="11:15">
      <c r="K16497" s="153" t="s">
        <v>1674</v>
      </c>
      <c r="M16497" s="571">
        <v>40694</v>
      </c>
      <c r="O16497" s="153" t="s">
        <v>1875</v>
      </c>
    </row>
    <row r="16498" spans="11:15">
      <c r="K16498" s="153" t="s">
        <v>1674</v>
      </c>
      <c r="M16498" s="571">
        <v>40694</v>
      </c>
      <c r="O16498" s="153" t="s">
        <v>1876</v>
      </c>
    </row>
    <row r="16499" spans="11:15">
      <c r="K16499" s="153" t="s">
        <v>1674</v>
      </c>
      <c r="M16499" s="571">
        <v>40694</v>
      </c>
      <c r="O16499" s="153" t="s">
        <v>1877</v>
      </c>
    </row>
    <row r="16500" spans="11:15">
      <c r="K16500" s="153" t="s">
        <v>1674</v>
      </c>
      <c r="M16500" s="571">
        <v>40694</v>
      </c>
      <c r="O16500" s="153" t="s">
        <v>1878</v>
      </c>
    </row>
    <row r="16501" spans="11:15">
      <c r="K16501" s="153" t="s">
        <v>1674</v>
      </c>
      <c r="M16501" s="571">
        <v>40694</v>
      </c>
      <c r="O16501" s="153" t="s">
        <v>1285</v>
      </c>
    </row>
    <row r="16502" spans="11:15">
      <c r="K16502" s="153" t="s">
        <v>1674</v>
      </c>
      <c r="M16502" s="571">
        <v>40694</v>
      </c>
      <c r="O16502" s="153" t="s">
        <v>1879</v>
      </c>
    </row>
    <row r="16503" spans="11:15">
      <c r="K16503" s="153" t="s">
        <v>1674</v>
      </c>
      <c r="M16503" s="571">
        <v>40694</v>
      </c>
      <c r="O16503" s="153" t="s">
        <v>1880</v>
      </c>
    </row>
    <row r="16504" spans="11:15">
      <c r="K16504" s="153" t="s">
        <v>1674</v>
      </c>
      <c r="M16504" s="571">
        <v>40694</v>
      </c>
      <c r="O16504" s="153" t="s">
        <v>1881</v>
      </c>
    </row>
    <row r="16505" spans="11:15">
      <c r="K16505" s="153" t="s">
        <v>1674</v>
      </c>
      <c r="M16505" s="571">
        <v>40694</v>
      </c>
      <c r="O16505" s="153" t="s">
        <v>1882</v>
      </c>
    </row>
    <row r="16506" spans="11:15">
      <c r="K16506" s="153" t="s">
        <v>1674</v>
      </c>
      <c r="M16506" s="571">
        <v>40694</v>
      </c>
      <c r="O16506" s="153" t="s">
        <v>1883</v>
      </c>
    </row>
    <row r="16507" spans="11:15">
      <c r="K16507" s="153" t="s">
        <v>1674</v>
      </c>
      <c r="M16507" s="571">
        <v>40694</v>
      </c>
      <c r="O16507" s="153" t="s">
        <v>2070</v>
      </c>
    </row>
    <row r="16508" spans="11:15">
      <c r="K16508" s="153" t="s">
        <v>1674</v>
      </c>
      <c r="M16508" s="571">
        <v>40694</v>
      </c>
      <c r="O16508" s="153" t="s">
        <v>2071</v>
      </c>
    </row>
    <row r="16509" spans="11:15">
      <c r="K16509" s="153" t="s">
        <v>1674</v>
      </c>
      <c r="M16509" s="571">
        <v>40694</v>
      </c>
      <c r="O16509" s="153" t="s">
        <v>1884</v>
      </c>
    </row>
    <row r="16510" spans="11:15">
      <c r="K16510" s="153" t="s">
        <v>1674</v>
      </c>
      <c r="M16510" s="571">
        <v>40694</v>
      </c>
      <c r="O16510" s="153" t="s">
        <v>1885</v>
      </c>
    </row>
    <row r="16511" spans="11:15">
      <c r="K16511" s="153" t="s">
        <v>1674</v>
      </c>
      <c r="M16511" s="571">
        <v>40694</v>
      </c>
      <c r="O16511" s="153" t="s">
        <v>2072</v>
      </c>
    </row>
    <row r="16512" spans="11:15">
      <c r="K16512" s="153" t="s">
        <v>1674</v>
      </c>
      <c r="M16512" s="571">
        <v>40694</v>
      </c>
      <c r="O16512" s="153" t="s">
        <v>2073</v>
      </c>
    </row>
    <row r="16513" spans="11:15">
      <c r="K16513" s="153" t="s">
        <v>1674</v>
      </c>
      <c r="M16513" s="571">
        <v>40694</v>
      </c>
      <c r="O16513" s="153" t="s">
        <v>1886</v>
      </c>
    </row>
    <row r="16514" spans="11:15">
      <c r="K16514" s="153" t="s">
        <v>1674</v>
      </c>
      <c r="M16514" s="571">
        <v>40694</v>
      </c>
      <c r="O16514" s="153" t="s">
        <v>1887</v>
      </c>
    </row>
    <row r="16515" spans="11:15">
      <c r="K16515" s="153" t="s">
        <v>1674</v>
      </c>
      <c r="M16515" s="571">
        <v>40694</v>
      </c>
      <c r="O16515" s="153" t="s">
        <v>1888</v>
      </c>
    </row>
    <row r="16516" spans="11:15">
      <c r="K16516" s="153" t="s">
        <v>1674</v>
      </c>
      <c r="M16516" s="571">
        <v>40694</v>
      </c>
      <c r="O16516" s="153" t="s">
        <v>1889</v>
      </c>
    </row>
    <row r="16517" spans="11:15">
      <c r="K16517" s="153" t="s">
        <v>1674</v>
      </c>
      <c r="M16517" s="571">
        <v>40694</v>
      </c>
      <c r="O16517" s="153" t="s">
        <v>1890</v>
      </c>
    </row>
    <row r="16518" spans="11:15">
      <c r="K16518" s="153" t="s">
        <v>1674</v>
      </c>
      <c r="M16518" s="571">
        <v>40694</v>
      </c>
      <c r="O16518" s="153" t="s">
        <v>1891</v>
      </c>
    </row>
    <row r="16519" spans="11:15">
      <c r="K16519" s="153" t="s">
        <v>1674</v>
      </c>
      <c r="M16519" s="571">
        <v>40694</v>
      </c>
      <c r="O16519" s="153" t="s">
        <v>1344</v>
      </c>
    </row>
    <row r="16520" spans="11:15">
      <c r="K16520" s="153" t="s">
        <v>1674</v>
      </c>
      <c r="M16520" s="571">
        <v>40694</v>
      </c>
      <c r="O16520" s="153" t="s">
        <v>1892</v>
      </c>
    </row>
    <row r="16521" spans="11:15">
      <c r="K16521" s="153" t="s">
        <v>1674</v>
      </c>
      <c r="M16521" s="571">
        <v>40694</v>
      </c>
      <c r="O16521" s="153" t="s">
        <v>1893</v>
      </c>
    </row>
    <row r="16522" spans="11:15">
      <c r="K16522" s="153" t="s">
        <v>1674</v>
      </c>
      <c r="M16522" s="571">
        <v>40694</v>
      </c>
      <c r="O16522" s="153" t="s">
        <v>1894</v>
      </c>
    </row>
    <row r="16523" spans="11:15">
      <c r="K16523" s="153" t="s">
        <v>1674</v>
      </c>
      <c r="M16523" s="571">
        <v>40694</v>
      </c>
      <c r="O16523" s="153" t="s">
        <v>1895</v>
      </c>
    </row>
    <row r="16524" spans="11:15">
      <c r="K16524" s="153" t="s">
        <v>1674</v>
      </c>
      <c r="M16524" s="571">
        <v>40694</v>
      </c>
      <c r="O16524" s="153" t="s">
        <v>1896</v>
      </c>
    </row>
    <row r="16525" spans="11:15">
      <c r="K16525" s="153" t="s">
        <v>1674</v>
      </c>
      <c r="M16525" s="571">
        <v>40694</v>
      </c>
      <c r="O16525" s="153" t="s">
        <v>2074</v>
      </c>
    </row>
    <row r="16526" spans="11:15">
      <c r="K16526" s="153" t="s">
        <v>1674</v>
      </c>
      <c r="M16526" s="571">
        <v>40694</v>
      </c>
      <c r="O16526" s="153" t="s">
        <v>2075</v>
      </c>
    </row>
    <row r="16527" spans="11:15">
      <c r="K16527" s="153" t="s">
        <v>1674</v>
      </c>
      <c r="M16527" s="571">
        <v>40694</v>
      </c>
      <c r="O16527" s="153" t="s">
        <v>1897</v>
      </c>
    </row>
    <row r="16528" spans="11:15">
      <c r="K16528" s="153" t="s">
        <v>1674</v>
      </c>
      <c r="M16528" s="571">
        <v>40694</v>
      </c>
      <c r="O16528" s="153" t="s">
        <v>1898</v>
      </c>
    </row>
    <row r="16529" spans="11:15">
      <c r="K16529" s="153" t="s">
        <v>1674</v>
      </c>
      <c r="M16529" s="571">
        <v>40694</v>
      </c>
      <c r="O16529" s="153" t="s">
        <v>2076</v>
      </c>
    </row>
    <row r="16530" spans="11:15">
      <c r="K16530" s="153" t="s">
        <v>1674</v>
      </c>
      <c r="M16530" s="571">
        <v>40694</v>
      </c>
      <c r="O16530" s="153" t="s">
        <v>2077</v>
      </c>
    </row>
    <row r="16531" spans="11:15">
      <c r="K16531" s="153" t="s">
        <v>1674</v>
      </c>
      <c r="M16531" s="571">
        <v>40694</v>
      </c>
      <c r="O16531" s="153" t="s">
        <v>1899</v>
      </c>
    </row>
    <row r="16532" spans="11:15">
      <c r="K16532" s="153" t="s">
        <v>1674</v>
      </c>
      <c r="M16532" s="571">
        <v>40694</v>
      </c>
      <c r="O16532" s="153" t="s">
        <v>1900</v>
      </c>
    </row>
    <row r="16533" spans="11:15">
      <c r="K16533" s="153" t="s">
        <v>1674</v>
      </c>
      <c r="M16533" s="571">
        <v>40694</v>
      </c>
      <c r="O16533" s="153" t="s">
        <v>1901</v>
      </c>
    </row>
    <row r="16534" spans="11:15">
      <c r="K16534" s="153" t="s">
        <v>1674</v>
      </c>
      <c r="M16534" s="571">
        <v>40694</v>
      </c>
      <c r="O16534" s="153" t="s">
        <v>1902</v>
      </c>
    </row>
    <row r="16535" spans="11:15">
      <c r="K16535" s="153" t="s">
        <v>1674</v>
      </c>
      <c r="M16535" s="571">
        <v>40694</v>
      </c>
      <c r="O16535" s="153" t="s">
        <v>1903</v>
      </c>
    </row>
    <row r="16536" spans="11:15">
      <c r="K16536" s="153" t="s">
        <v>1674</v>
      </c>
      <c r="M16536" s="571">
        <v>40694</v>
      </c>
      <c r="O16536" s="153" t="s">
        <v>1904</v>
      </c>
    </row>
    <row r="16537" spans="11:15">
      <c r="K16537" s="153" t="s">
        <v>1674</v>
      </c>
      <c r="M16537" s="571">
        <v>40694</v>
      </c>
      <c r="O16537" s="153" t="s">
        <v>1374</v>
      </c>
    </row>
    <row r="16538" spans="11:15">
      <c r="K16538" s="153" t="s">
        <v>1674</v>
      </c>
      <c r="M16538" s="571">
        <v>40694</v>
      </c>
      <c r="O16538" s="153" t="s">
        <v>1905</v>
      </c>
    </row>
    <row r="16539" spans="11:15">
      <c r="K16539" s="153" t="s">
        <v>1674</v>
      </c>
      <c r="M16539" s="571">
        <v>40694</v>
      </c>
      <c r="O16539" s="153" t="s">
        <v>1906</v>
      </c>
    </row>
    <row r="16540" spans="11:15">
      <c r="K16540" s="153" t="s">
        <v>1674</v>
      </c>
      <c r="M16540" s="571">
        <v>40694</v>
      </c>
      <c r="O16540" s="153" t="s">
        <v>1907</v>
      </c>
    </row>
    <row r="16541" spans="11:15">
      <c r="K16541" s="153" t="s">
        <v>1674</v>
      </c>
      <c r="M16541" s="571">
        <v>40694</v>
      </c>
      <c r="O16541" s="153" t="s">
        <v>1908</v>
      </c>
    </row>
    <row r="16542" spans="11:15">
      <c r="K16542" s="153" t="s">
        <v>1674</v>
      </c>
      <c r="M16542" s="571">
        <v>40694</v>
      </c>
      <c r="O16542" s="153" t="s">
        <v>1909</v>
      </c>
    </row>
    <row r="16543" spans="11:15">
      <c r="K16543" s="153" t="s">
        <v>1674</v>
      </c>
      <c r="M16543" s="571">
        <v>40694</v>
      </c>
      <c r="O16543" s="153" t="s">
        <v>2078</v>
      </c>
    </row>
    <row r="16544" spans="11:15">
      <c r="K16544" s="153" t="s">
        <v>1674</v>
      </c>
      <c r="M16544" s="571">
        <v>40694</v>
      </c>
      <c r="O16544" s="153" t="s">
        <v>2079</v>
      </c>
    </row>
    <row r="16545" spans="11:15">
      <c r="K16545" s="153" t="s">
        <v>1674</v>
      </c>
      <c r="M16545" s="571">
        <v>40694</v>
      </c>
      <c r="O16545" s="153" t="s">
        <v>1910</v>
      </c>
    </row>
    <row r="16546" spans="11:15">
      <c r="K16546" s="153" t="s">
        <v>1674</v>
      </c>
      <c r="M16546" s="571">
        <v>40694</v>
      </c>
      <c r="O16546" s="153" t="s">
        <v>1911</v>
      </c>
    </row>
    <row r="16547" spans="11:15">
      <c r="K16547" s="153" t="s">
        <v>1674</v>
      </c>
      <c r="M16547" s="571">
        <v>40694</v>
      </c>
      <c r="O16547" s="153" t="s">
        <v>2080</v>
      </c>
    </row>
    <row r="16548" spans="11:15">
      <c r="K16548" s="153" t="s">
        <v>1674</v>
      </c>
      <c r="M16548" s="571">
        <v>40694</v>
      </c>
      <c r="O16548" s="153" t="s">
        <v>2081</v>
      </c>
    </row>
    <row r="16549" spans="11:15">
      <c r="K16549" s="153" t="s">
        <v>1674</v>
      </c>
      <c r="M16549" s="571">
        <v>40694</v>
      </c>
      <c r="O16549" s="153" t="s">
        <v>1912</v>
      </c>
    </row>
    <row r="16550" spans="11:15">
      <c r="K16550" s="153" t="s">
        <v>1674</v>
      </c>
      <c r="M16550" s="571">
        <v>40694</v>
      </c>
      <c r="O16550" s="153" t="s">
        <v>1913</v>
      </c>
    </row>
    <row r="16551" spans="11:15">
      <c r="K16551" s="153" t="s">
        <v>1674</v>
      </c>
      <c r="M16551" s="571">
        <v>40694</v>
      </c>
      <c r="O16551" s="153" t="s">
        <v>1914</v>
      </c>
    </row>
    <row r="16552" spans="11:15">
      <c r="K16552" s="153" t="s">
        <v>1674</v>
      </c>
      <c r="M16552" s="571">
        <v>40694</v>
      </c>
      <c r="O16552" s="153" t="s">
        <v>1915</v>
      </c>
    </row>
    <row r="16553" spans="11:15">
      <c r="K16553" s="153" t="s">
        <v>1674</v>
      </c>
      <c r="M16553" s="571">
        <v>40694</v>
      </c>
      <c r="O16553" s="153" t="s">
        <v>1916</v>
      </c>
    </row>
    <row r="16554" spans="11:15">
      <c r="K16554" s="153" t="s">
        <v>1674</v>
      </c>
      <c r="M16554" s="571">
        <v>40694</v>
      </c>
      <c r="O16554" s="153" t="s">
        <v>1917</v>
      </c>
    </row>
    <row r="16555" spans="11:15">
      <c r="K16555" s="153" t="s">
        <v>1674</v>
      </c>
      <c r="M16555" s="571">
        <v>40694</v>
      </c>
      <c r="O16555" s="153" t="s">
        <v>1430</v>
      </c>
    </row>
    <row r="16556" spans="11:15">
      <c r="K16556" s="153" t="s">
        <v>1674</v>
      </c>
      <c r="M16556" s="571">
        <v>40694</v>
      </c>
      <c r="O16556" s="153" t="s">
        <v>1918</v>
      </c>
    </row>
    <row r="16557" spans="11:15">
      <c r="K16557" s="153" t="s">
        <v>1674</v>
      </c>
      <c r="M16557" s="571">
        <v>40694</v>
      </c>
      <c r="O16557" s="153" t="s">
        <v>1919</v>
      </c>
    </row>
    <row r="16558" spans="11:15">
      <c r="K16558" s="153" t="s">
        <v>1674</v>
      </c>
      <c r="M16558" s="571">
        <v>40694</v>
      </c>
      <c r="O16558" s="153" t="s">
        <v>1920</v>
      </c>
    </row>
    <row r="16559" spans="11:15">
      <c r="K16559" s="153" t="s">
        <v>1674</v>
      </c>
      <c r="M16559" s="571">
        <v>40694</v>
      </c>
      <c r="O16559" s="153" t="s">
        <v>1921</v>
      </c>
    </row>
    <row r="16560" spans="11:15">
      <c r="K16560" s="153" t="s">
        <v>1674</v>
      </c>
      <c r="M16560" s="571">
        <v>40694</v>
      </c>
      <c r="O16560" s="153" t="s">
        <v>1922</v>
      </c>
    </row>
    <row r="16561" spans="11:15">
      <c r="K16561" s="153" t="s">
        <v>1674</v>
      </c>
      <c r="M16561" s="571">
        <v>40694</v>
      </c>
      <c r="O16561" s="153" t="s">
        <v>2082</v>
      </c>
    </row>
    <row r="16562" spans="11:15">
      <c r="K16562" s="153" t="s">
        <v>1674</v>
      </c>
      <c r="M16562" s="571">
        <v>40694</v>
      </c>
      <c r="O16562" s="153" t="s">
        <v>2083</v>
      </c>
    </row>
    <row r="16563" spans="11:15">
      <c r="K16563" s="153" t="s">
        <v>1674</v>
      </c>
      <c r="M16563" s="571">
        <v>40694</v>
      </c>
      <c r="O16563" s="153" t="s">
        <v>1923</v>
      </c>
    </row>
    <row r="16564" spans="11:15">
      <c r="K16564" s="153" t="s">
        <v>1674</v>
      </c>
      <c r="M16564" s="571">
        <v>40694</v>
      </c>
      <c r="O16564" s="153" t="s">
        <v>1924</v>
      </c>
    </row>
    <row r="16565" spans="11:15">
      <c r="K16565" s="153" t="s">
        <v>1674</v>
      </c>
      <c r="M16565" s="571">
        <v>40694</v>
      </c>
      <c r="O16565" s="153" t="s">
        <v>2084</v>
      </c>
    </row>
    <row r="16566" spans="11:15">
      <c r="K16566" s="153" t="s">
        <v>1674</v>
      </c>
      <c r="M16566" s="571">
        <v>40694</v>
      </c>
      <c r="O16566" s="153" t="s">
        <v>2085</v>
      </c>
    </row>
    <row r="16567" spans="11:15">
      <c r="K16567" s="153" t="s">
        <v>1674</v>
      </c>
      <c r="M16567" s="571">
        <v>40694</v>
      </c>
      <c r="O16567" s="153" t="s">
        <v>1925</v>
      </c>
    </row>
    <row r="16568" spans="11:15">
      <c r="K16568" s="153" t="s">
        <v>1674</v>
      </c>
      <c r="M16568" s="571">
        <v>40694</v>
      </c>
      <c r="O16568" s="153" t="s">
        <v>1926</v>
      </c>
    </row>
    <row r="16569" spans="11:15">
      <c r="K16569" s="153" t="s">
        <v>1674</v>
      </c>
      <c r="M16569" s="571">
        <v>40694</v>
      </c>
      <c r="O16569" s="153" t="s">
        <v>1927</v>
      </c>
    </row>
    <row r="16570" spans="11:15">
      <c r="K16570" s="153" t="s">
        <v>1674</v>
      </c>
      <c r="M16570" s="571">
        <v>40694</v>
      </c>
      <c r="O16570" s="153" t="s">
        <v>1928</v>
      </c>
    </row>
    <row r="16571" spans="11:15">
      <c r="K16571" s="153" t="s">
        <v>1674</v>
      </c>
      <c r="M16571" s="571">
        <v>40694</v>
      </c>
      <c r="O16571" s="153" t="s">
        <v>1929</v>
      </c>
    </row>
    <row r="16572" spans="11:15">
      <c r="K16572" s="153" t="s">
        <v>1674</v>
      </c>
      <c r="M16572" s="571">
        <v>40694</v>
      </c>
      <c r="O16572" s="153" t="s">
        <v>1930</v>
      </c>
    </row>
    <row r="16573" spans="11:15">
      <c r="K16573" s="153" t="s">
        <v>1674</v>
      </c>
      <c r="M16573" s="571">
        <v>40694</v>
      </c>
      <c r="O16573" s="153" t="s">
        <v>1931</v>
      </c>
    </row>
    <row r="16574" spans="11:15">
      <c r="K16574" s="153" t="s">
        <v>1674</v>
      </c>
      <c r="M16574" s="571">
        <v>40694</v>
      </c>
      <c r="O16574" s="153" t="s">
        <v>1932</v>
      </c>
    </row>
    <row r="16575" spans="11:15">
      <c r="K16575" s="153" t="s">
        <v>1674</v>
      </c>
      <c r="M16575" s="571">
        <v>40694</v>
      </c>
      <c r="O16575" s="153" t="s">
        <v>1933</v>
      </c>
    </row>
    <row r="16576" spans="11:15">
      <c r="K16576" s="153" t="s">
        <v>1674</v>
      </c>
      <c r="M16576" s="571">
        <v>40694</v>
      </c>
      <c r="O16576" s="153" t="s">
        <v>1934</v>
      </c>
    </row>
    <row r="16577" spans="11:15">
      <c r="K16577" s="153" t="s">
        <v>1674</v>
      </c>
      <c r="M16577" s="571">
        <v>40694</v>
      </c>
      <c r="O16577" s="153" t="s">
        <v>1935</v>
      </c>
    </row>
    <row r="16578" spans="11:15">
      <c r="K16578" s="153" t="s">
        <v>1674</v>
      </c>
      <c r="M16578" s="571">
        <v>40694</v>
      </c>
      <c r="O16578" s="153" t="s">
        <v>1936</v>
      </c>
    </row>
    <row r="16579" spans="11:15">
      <c r="K16579" s="153" t="s">
        <v>1674</v>
      </c>
      <c r="M16579" s="571">
        <v>40694</v>
      </c>
      <c r="O16579" s="153" t="s">
        <v>2086</v>
      </c>
    </row>
    <row r="16580" spans="11:15">
      <c r="K16580" s="153" t="s">
        <v>1674</v>
      </c>
      <c r="M16580" s="571">
        <v>40694</v>
      </c>
      <c r="O16580" s="153" t="s">
        <v>2087</v>
      </c>
    </row>
    <row r="16581" spans="11:15">
      <c r="K16581" s="153" t="s">
        <v>1674</v>
      </c>
      <c r="M16581" s="571">
        <v>40694</v>
      </c>
      <c r="O16581" s="153" t="s">
        <v>1937</v>
      </c>
    </row>
    <row r="16582" spans="11:15">
      <c r="K16582" s="153" t="s">
        <v>1674</v>
      </c>
      <c r="M16582" s="571">
        <v>40694</v>
      </c>
      <c r="O16582" s="153" t="s">
        <v>1938</v>
      </c>
    </row>
    <row r="16583" spans="11:15">
      <c r="K16583" s="153" t="s">
        <v>1674</v>
      </c>
      <c r="M16583" s="571">
        <v>40694</v>
      </c>
      <c r="O16583" s="153" t="s">
        <v>1939</v>
      </c>
    </row>
    <row r="16584" spans="11:15">
      <c r="K16584" s="153" t="s">
        <v>1674</v>
      </c>
      <c r="M16584" s="571">
        <v>40694</v>
      </c>
      <c r="O16584" s="153" t="s">
        <v>2088</v>
      </c>
    </row>
    <row r="16585" spans="11:15">
      <c r="K16585" s="153" t="s">
        <v>1674</v>
      </c>
      <c r="M16585" s="571">
        <v>40694</v>
      </c>
      <c r="O16585" s="153" t="s">
        <v>2089</v>
      </c>
    </row>
    <row r="16586" spans="11:15">
      <c r="K16586" s="153" t="s">
        <v>1674</v>
      </c>
      <c r="M16586" s="571">
        <v>40694</v>
      </c>
      <c r="O16586" s="153" t="s">
        <v>2090</v>
      </c>
    </row>
    <row r="16587" spans="11:15">
      <c r="K16587" s="153" t="s">
        <v>1674</v>
      </c>
      <c r="M16587" s="571">
        <v>40694</v>
      </c>
      <c r="O16587" s="153" t="s">
        <v>1940</v>
      </c>
    </row>
    <row r="16588" spans="11:15">
      <c r="K16588" s="153" t="s">
        <v>1674</v>
      </c>
      <c r="M16588" s="571">
        <v>40694</v>
      </c>
      <c r="O16588" s="153" t="s">
        <v>1941</v>
      </c>
    </row>
    <row r="16589" spans="11:15">
      <c r="K16589" s="153" t="s">
        <v>1674</v>
      </c>
      <c r="M16589" s="571">
        <v>40694</v>
      </c>
      <c r="O16589" s="153" t="s">
        <v>1942</v>
      </c>
    </row>
    <row r="16590" spans="11:15">
      <c r="K16590" s="153" t="s">
        <v>1674</v>
      </c>
      <c r="M16590" s="571">
        <v>40694</v>
      </c>
      <c r="O16590" s="153" t="s">
        <v>1943</v>
      </c>
    </row>
    <row r="16591" spans="11:15">
      <c r="K16591" s="153" t="s">
        <v>1674</v>
      </c>
      <c r="M16591" s="571">
        <v>40694</v>
      </c>
      <c r="O16591" s="153" t="s">
        <v>1944</v>
      </c>
    </row>
    <row r="16592" spans="11:15">
      <c r="K16592" s="153" t="s">
        <v>1674</v>
      </c>
      <c r="M16592" s="571">
        <v>40694</v>
      </c>
      <c r="O16592" s="153" t="s">
        <v>1945</v>
      </c>
    </row>
    <row r="16593" spans="11:15">
      <c r="K16593" s="153" t="s">
        <v>1674</v>
      </c>
      <c r="M16593" s="571">
        <v>40694</v>
      </c>
      <c r="O16593" s="153" t="s">
        <v>1946</v>
      </c>
    </row>
    <row r="16594" spans="11:15">
      <c r="K16594" s="153" t="s">
        <v>1674</v>
      </c>
      <c r="M16594" s="571">
        <v>40694</v>
      </c>
      <c r="O16594" s="153" t="s">
        <v>1947</v>
      </c>
    </row>
    <row r="16595" spans="11:15">
      <c r="K16595" s="153" t="s">
        <v>1674</v>
      </c>
      <c r="M16595" s="571">
        <v>40694</v>
      </c>
      <c r="O16595" s="153" t="s">
        <v>1948</v>
      </c>
    </row>
    <row r="16596" spans="11:15">
      <c r="K16596" s="153" t="s">
        <v>1674</v>
      </c>
      <c r="M16596" s="571">
        <v>40694</v>
      </c>
      <c r="O16596" s="153" t="s">
        <v>1949</v>
      </c>
    </row>
    <row r="16597" spans="11:15">
      <c r="K16597" s="153" t="s">
        <v>1674</v>
      </c>
      <c r="M16597" s="571">
        <v>40694</v>
      </c>
      <c r="O16597" s="153" t="s">
        <v>1950</v>
      </c>
    </row>
    <row r="16598" spans="11:15">
      <c r="K16598" s="153" t="s">
        <v>1674</v>
      </c>
      <c r="M16598" s="571">
        <v>40694</v>
      </c>
      <c r="O16598" s="153" t="s">
        <v>1951</v>
      </c>
    </row>
    <row r="16599" spans="11:15">
      <c r="K16599" s="153" t="s">
        <v>1674</v>
      </c>
      <c r="M16599" s="571">
        <v>40694</v>
      </c>
      <c r="O16599" s="153" t="s">
        <v>2091</v>
      </c>
    </row>
    <row r="16600" spans="11:15">
      <c r="K16600" s="153" t="s">
        <v>1674</v>
      </c>
      <c r="M16600" s="571">
        <v>40694</v>
      </c>
      <c r="O16600" s="153" t="s">
        <v>2092</v>
      </c>
    </row>
    <row r="16601" spans="11:15">
      <c r="K16601" s="153" t="s">
        <v>1674</v>
      </c>
      <c r="M16601" s="571">
        <v>40694</v>
      </c>
      <c r="O16601" s="153" t="s">
        <v>1952</v>
      </c>
    </row>
    <row r="16602" spans="11:15">
      <c r="K16602" s="153" t="s">
        <v>1674</v>
      </c>
      <c r="M16602" s="571">
        <v>40694</v>
      </c>
      <c r="O16602" s="153" t="s">
        <v>1953</v>
      </c>
    </row>
    <row r="16603" spans="11:15">
      <c r="K16603" s="153" t="s">
        <v>1674</v>
      </c>
      <c r="M16603" s="571">
        <v>40694</v>
      </c>
      <c r="O16603" s="153" t="s">
        <v>1954</v>
      </c>
    </row>
    <row r="16604" spans="11:15">
      <c r="K16604" s="153" t="s">
        <v>1674</v>
      </c>
      <c r="M16604" s="571">
        <v>40694</v>
      </c>
      <c r="O16604" s="153" t="s">
        <v>2093</v>
      </c>
    </row>
    <row r="16605" spans="11:15">
      <c r="K16605" s="153" t="s">
        <v>1674</v>
      </c>
      <c r="M16605" s="571">
        <v>40694</v>
      </c>
      <c r="O16605" s="153" t="s">
        <v>2094</v>
      </c>
    </row>
    <row r="16606" spans="11:15">
      <c r="K16606" s="153" t="s">
        <v>1674</v>
      </c>
      <c r="M16606" s="571">
        <v>40694</v>
      </c>
      <c r="O16606" s="153" t="s">
        <v>2095</v>
      </c>
    </row>
    <row r="16607" spans="11:15">
      <c r="K16607" s="153" t="s">
        <v>1674</v>
      </c>
      <c r="M16607" s="571">
        <v>40694</v>
      </c>
      <c r="O16607" s="153" t="s">
        <v>1955</v>
      </c>
    </row>
    <row r="16608" spans="11:15">
      <c r="K16608" s="153" t="s">
        <v>1674</v>
      </c>
      <c r="M16608" s="571">
        <v>40694</v>
      </c>
      <c r="O16608" s="153" t="s">
        <v>1956</v>
      </c>
    </row>
    <row r="16609" spans="11:15">
      <c r="K16609" s="153" t="s">
        <v>1674</v>
      </c>
      <c r="M16609" s="571">
        <v>40694</v>
      </c>
      <c r="O16609" s="153" t="s">
        <v>1957</v>
      </c>
    </row>
    <row r="16610" spans="11:15">
      <c r="K16610" s="153" t="s">
        <v>1674</v>
      </c>
      <c r="M16610" s="571">
        <v>40694</v>
      </c>
      <c r="O16610" s="153" t="s">
        <v>1958</v>
      </c>
    </row>
    <row r="16611" spans="11:15">
      <c r="K16611" s="153" t="s">
        <v>1674</v>
      </c>
      <c r="M16611" s="571">
        <v>40694</v>
      </c>
      <c r="O16611" s="153" t="s">
        <v>1959</v>
      </c>
    </row>
    <row r="16612" spans="11:15">
      <c r="K16612" s="153" t="s">
        <v>1674</v>
      </c>
      <c r="M16612" s="571">
        <v>40694</v>
      </c>
      <c r="O16612" s="153" t="s">
        <v>1960</v>
      </c>
    </row>
    <row r="16613" spans="11:15">
      <c r="K16613" s="153" t="s">
        <v>1674</v>
      </c>
      <c r="M16613" s="571">
        <v>40694</v>
      </c>
      <c r="O16613" s="153" t="s">
        <v>1961</v>
      </c>
    </row>
    <row r="16614" spans="11:15">
      <c r="K16614" s="153" t="s">
        <v>1674</v>
      </c>
      <c r="M16614" s="571">
        <v>40694</v>
      </c>
      <c r="O16614" s="153" t="s">
        <v>1962</v>
      </c>
    </row>
    <row r="16615" spans="11:15">
      <c r="K16615" s="153" t="s">
        <v>1674</v>
      </c>
      <c r="M16615" s="571">
        <v>40694</v>
      </c>
      <c r="O16615" s="153" t="s">
        <v>1963</v>
      </c>
    </row>
    <row r="16616" spans="11:15">
      <c r="K16616" s="153" t="s">
        <v>1674</v>
      </c>
      <c r="M16616" s="571">
        <v>40694</v>
      </c>
      <c r="O16616" s="153" t="s">
        <v>1964</v>
      </c>
    </row>
    <row r="16617" spans="11:15">
      <c r="K16617" s="153" t="s">
        <v>1674</v>
      </c>
      <c r="M16617" s="571">
        <v>40694</v>
      </c>
      <c r="O16617" s="153" t="s">
        <v>1965</v>
      </c>
    </row>
    <row r="16618" spans="11:15">
      <c r="K16618" s="153" t="s">
        <v>1674</v>
      </c>
      <c r="M16618" s="571">
        <v>40694</v>
      </c>
      <c r="O16618" s="153" t="s">
        <v>1966</v>
      </c>
    </row>
    <row r="16619" spans="11:15">
      <c r="K16619" s="153" t="s">
        <v>1674</v>
      </c>
      <c r="M16619" s="571">
        <v>40694</v>
      </c>
      <c r="O16619" s="153" t="s">
        <v>2096</v>
      </c>
    </row>
    <row r="16620" spans="11:15">
      <c r="K16620" s="153" t="s">
        <v>1674</v>
      </c>
      <c r="M16620" s="571">
        <v>40694</v>
      </c>
      <c r="O16620" s="153" t="s">
        <v>2097</v>
      </c>
    </row>
    <row r="16621" spans="11:15">
      <c r="K16621" s="153" t="s">
        <v>1674</v>
      </c>
      <c r="M16621" s="571">
        <v>40694</v>
      </c>
      <c r="O16621" s="153" t="s">
        <v>1967</v>
      </c>
    </row>
    <row r="16622" spans="11:15">
      <c r="K16622" s="153" t="s">
        <v>1674</v>
      </c>
      <c r="M16622" s="571">
        <v>40694</v>
      </c>
      <c r="O16622" s="153" t="s">
        <v>1968</v>
      </c>
    </row>
    <row r="16623" spans="11:15">
      <c r="K16623" s="153" t="s">
        <v>1674</v>
      </c>
      <c r="M16623" s="571">
        <v>40694</v>
      </c>
      <c r="O16623" s="153" t="s">
        <v>1969</v>
      </c>
    </row>
    <row r="16624" spans="11:15">
      <c r="K16624" s="153" t="s">
        <v>1674</v>
      </c>
      <c r="M16624" s="571">
        <v>40694</v>
      </c>
      <c r="O16624" s="153" t="s">
        <v>2098</v>
      </c>
    </row>
    <row r="16625" spans="11:15">
      <c r="K16625" s="153" t="s">
        <v>1674</v>
      </c>
      <c r="M16625" s="571">
        <v>40694</v>
      </c>
      <c r="O16625" s="153" t="s">
        <v>2099</v>
      </c>
    </row>
    <row r="16626" spans="11:15">
      <c r="K16626" s="153" t="s">
        <v>1674</v>
      </c>
      <c r="M16626" s="571">
        <v>40694</v>
      </c>
      <c r="O16626" s="153" t="s">
        <v>2100</v>
      </c>
    </row>
    <row r="16627" spans="11:15">
      <c r="K16627" s="153" t="s">
        <v>1674</v>
      </c>
      <c r="M16627" s="571">
        <v>40694</v>
      </c>
      <c r="O16627" s="153" t="s">
        <v>1970</v>
      </c>
    </row>
    <row r="16628" spans="11:15">
      <c r="K16628" s="153" t="s">
        <v>1674</v>
      </c>
      <c r="M16628" s="571">
        <v>40694</v>
      </c>
      <c r="O16628" s="153" t="s">
        <v>1971</v>
      </c>
    </row>
    <row r="16629" spans="11:15">
      <c r="K16629" s="153" t="s">
        <v>1674</v>
      </c>
      <c r="M16629" s="571">
        <v>40694</v>
      </c>
      <c r="O16629" s="153" t="s">
        <v>1972</v>
      </c>
    </row>
    <row r="16630" spans="11:15">
      <c r="K16630" s="153" t="s">
        <v>1674</v>
      </c>
      <c r="M16630" s="571">
        <v>40694</v>
      </c>
      <c r="O16630" s="153" t="s">
        <v>1973</v>
      </c>
    </row>
    <row r="16631" spans="11:15">
      <c r="K16631" s="153" t="s">
        <v>1674</v>
      </c>
      <c r="M16631" s="571">
        <v>40694</v>
      </c>
      <c r="O16631" s="153" t="s">
        <v>1974</v>
      </c>
    </row>
    <row r="16632" spans="11:15">
      <c r="K16632" s="153" t="s">
        <v>1674</v>
      </c>
      <c r="M16632" s="571">
        <v>40694</v>
      </c>
      <c r="O16632" s="153" t="s">
        <v>1975</v>
      </c>
    </row>
    <row r="16633" spans="11:15">
      <c r="K16633" s="153" t="s">
        <v>1674</v>
      </c>
      <c r="M16633" s="571">
        <v>40694</v>
      </c>
      <c r="O16633" s="153" t="s">
        <v>1976</v>
      </c>
    </row>
    <row r="16634" spans="11:15">
      <c r="K16634" s="153" t="s">
        <v>1674</v>
      </c>
      <c r="M16634" s="571">
        <v>40694</v>
      </c>
      <c r="O16634" s="153" t="s">
        <v>1977</v>
      </c>
    </row>
    <row r="16635" spans="11:15">
      <c r="K16635" s="153" t="s">
        <v>1674</v>
      </c>
      <c r="M16635" s="571">
        <v>40694</v>
      </c>
      <c r="O16635" s="153" t="s">
        <v>1978</v>
      </c>
    </row>
    <row r="16636" spans="11:15">
      <c r="K16636" s="153" t="s">
        <v>1674</v>
      </c>
      <c r="M16636" s="571">
        <v>40694</v>
      </c>
      <c r="O16636" s="153" t="s">
        <v>1979</v>
      </c>
    </row>
    <row r="16637" spans="11:15">
      <c r="K16637" s="153" t="s">
        <v>1674</v>
      </c>
      <c r="M16637" s="571">
        <v>40694</v>
      </c>
      <c r="O16637" s="153" t="s">
        <v>1980</v>
      </c>
    </row>
    <row r="16638" spans="11:15">
      <c r="K16638" s="153" t="s">
        <v>1674</v>
      </c>
      <c r="M16638" s="571">
        <v>40694</v>
      </c>
      <c r="O16638" s="153" t="s">
        <v>1981</v>
      </c>
    </row>
    <row r="16639" spans="11:15">
      <c r="K16639" s="153" t="s">
        <v>1674</v>
      </c>
      <c r="M16639" s="571">
        <v>40694</v>
      </c>
      <c r="O16639" s="153" t="s">
        <v>1982</v>
      </c>
    </row>
    <row r="16640" spans="11:15">
      <c r="K16640" s="153" t="s">
        <v>1674</v>
      </c>
      <c r="M16640" s="571">
        <v>40694</v>
      </c>
      <c r="O16640" s="153" t="s">
        <v>1983</v>
      </c>
    </row>
    <row r="16641" spans="11:15">
      <c r="K16641" s="153" t="s">
        <v>1674</v>
      </c>
      <c r="M16641" s="571">
        <v>40694</v>
      </c>
      <c r="O16641" s="153" t="s">
        <v>2101</v>
      </c>
    </row>
    <row r="16642" spans="11:15">
      <c r="K16642" s="153" t="s">
        <v>1674</v>
      </c>
      <c r="M16642" s="571">
        <v>40694</v>
      </c>
      <c r="O16642" s="153" t="s">
        <v>2102</v>
      </c>
    </row>
    <row r="16643" spans="11:15">
      <c r="K16643" s="153" t="s">
        <v>1674</v>
      </c>
      <c r="M16643" s="571">
        <v>40694</v>
      </c>
      <c r="O16643" s="153" t="s">
        <v>1984</v>
      </c>
    </row>
    <row r="16644" spans="11:15">
      <c r="K16644" s="153" t="s">
        <v>1674</v>
      </c>
      <c r="M16644" s="571">
        <v>40694</v>
      </c>
      <c r="O16644" s="153" t="s">
        <v>1985</v>
      </c>
    </row>
    <row r="16645" spans="11:15">
      <c r="K16645" s="153" t="s">
        <v>1674</v>
      </c>
      <c r="M16645" s="571">
        <v>40694</v>
      </c>
      <c r="O16645" s="153" t="s">
        <v>1986</v>
      </c>
    </row>
    <row r="16646" spans="11:15">
      <c r="K16646" s="153" t="s">
        <v>1674</v>
      </c>
      <c r="M16646" s="571">
        <v>40694</v>
      </c>
      <c r="O16646" s="153" t="s">
        <v>2103</v>
      </c>
    </row>
    <row r="16647" spans="11:15">
      <c r="K16647" s="153" t="s">
        <v>1674</v>
      </c>
      <c r="M16647" s="571">
        <v>40694</v>
      </c>
      <c r="O16647" s="153" t="s">
        <v>2104</v>
      </c>
    </row>
    <row r="16648" spans="11:15">
      <c r="K16648" s="153" t="s">
        <v>1674</v>
      </c>
      <c r="M16648" s="571">
        <v>40694</v>
      </c>
      <c r="O16648" s="153" t="s">
        <v>2105</v>
      </c>
    </row>
    <row r="16649" spans="11:15">
      <c r="K16649" s="153" t="s">
        <v>1674</v>
      </c>
      <c r="M16649" s="571">
        <v>40694</v>
      </c>
      <c r="O16649" s="153" t="s">
        <v>1987</v>
      </c>
    </row>
    <row r="16650" spans="11:15">
      <c r="K16650" s="153" t="s">
        <v>1674</v>
      </c>
      <c r="M16650" s="571">
        <v>40694</v>
      </c>
      <c r="O16650" s="153" t="s">
        <v>1988</v>
      </c>
    </row>
    <row r="16651" spans="11:15">
      <c r="K16651" s="153" t="s">
        <v>1674</v>
      </c>
      <c r="M16651" s="571">
        <v>40694</v>
      </c>
      <c r="O16651" s="153" t="s">
        <v>1989</v>
      </c>
    </row>
    <row r="16652" spans="11:15">
      <c r="K16652" s="153" t="s">
        <v>1674</v>
      </c>
      <c r="M16652" s="571">
        <v>40694</v>
      </c>
      <c r="O16652" s="153" t="s">
        <v>1990</v>
      </c>
    </row>
    <row r="16936" spans="13:15">
      <c r="M16936" s="571">
        <v>40694</v>
      </c>
      <c r="O16936" s="153" t="s">
        <v>824</v>
      </c>
    </row>
    <row r="16937" spans="13:15">
      <c r="M16937" s="571">
        <v>40694</v>
      </c>
      <c r="O16937" s="153" t="s">
        <v>829</v>
      </c>
    </row>
    <row r="16938" spans="13:15">
      <c r="M16938" s="571">
        <v>40694</v>
      </c>
      <c r="O16938" s="153" t="s">
        <v>833</v>
      </c>
    </row>
    <row r="16939" spans="13:15">
      <c r="M16939" s="571">
        <v>40694</v>
      </c>
      <c r="O16939" s="153" t="s">
        <v>837</v>
      </c>
    </row>
    <row r="16940" spans="13:15">
      <c r="M16940" s="571">
        <v>40694</v>
      </c>
      <c r="O16940" s="153" t="s">
        <v>842</v>
      </c>
    </row>
    <row r="16941" spans="13:15">
      <c r="M16941" s="571">
        <v>40694</v>
      </c>
      <c r="O16941" s="153" t="s">
        <v>846</v>
      </c>
    </row>
    <row r="16942" spans="13:15">
      <c r="M16942" s="571">
        <v>40694</v>
      </c>
      <c r="O16942" s="153" t="s">
        <v>850</v>
      </c>
    </row>
    <row r="16943" spans="13:15">
      <c r="M16943" s="571">
        <v>40694</v>
      </c>
      <c r="O16943" s="153" t="s">
        <v>854</v>
      </c>
    </row>
    <row r="16944" spans="13:15">
      <c r="M16944" s="571">
        <v>40694</v>
      </c>
      <c r="O16944" s="153" t="s">
        <v>858</v>
      </c>
    </row>
    <row r="16945" spans="11:15">
      <c r="M16945" s="571">
        <v>40694</v>
      </c>
      <c r="O16945" s="153" t="s">
        <v>862</v>
      </c>
    </row>
    <row r="16946" spans="11:15">
      <c r="M16946" s="571">
        <v>40694</v>
      </c>
      <c r="O16946" s="153" t="s">
        <v>866</v>
      </c>
    </row>
    <row r="16947" spans="11:15">
      <c r="M16947" s="571">
        <v>40694</v>
      </c>
      <c r="O16947" s="153" t="s">
        <v>870</v>
      </c>
    </row>
    <row r="16948" spans="11:15">
      <c r="M16948" s="571">
        <v>40694</v>
      </c>
      <c r="O16948" s="153" t="s">
        <v>1997</v>
      </c>
    </row>
    <row r="16949" spans="11:15">
      <c r="M16949" s="571">
        <v>40694</v>
      </c>
      <c r="O16949" s="153" t="s">
        <v>1998</v>
      </c>
    </row>
    <row r="16950" spans="11:15">
      <c r="M16950" s="571">
        <v>40694</v>
      </c>
      <c r="O16950" s="153" t="s">
        <v>1999</v>
      </c>
    </row>
    <row r="16951" spans="11:15">
      <c r="M16951" s="571">
        <v>40694</v>
      </c>
      <c r="O16951" s="153" t="s">
        <v>885</v>
      </c>
    </row>
    <row r="16952" spans="11:15">
      <c r="K16952" s="153" t="s">
        <v>1580</v>
      </c>
      <c r="M16952" s="571">
        <v>40694</v>
      </c>
      <c r="O16952" s="153" t="s">
        <v>890</v>
      </c>
    </row>
    <row r="16953" spans="11:15">
      <c r="K16953" s="153" t="s">
        <v>1580</v>
      </c>
      <c r="M16953" s="571">
        <v>40694</v>
      </c>
      <c r="O16953" s="153" t="s">
        <v>2000</v>
      </c>
    </row>
    <row r="16954" spans="11:15">
      <c r="K16954" s="153" t="s">
        <v>1580</v>
      </c>
      <c r="M16954" s="571">
        <v>40694</v>
      </c>
      <c r="O16954" s="153" t="s">
        <v>2001</v>
      </c>
    </row>
    <row r="16955" spans="11:15">
      <c r="K16955" s="153" t="s">
        <v>1578</v>
      </c>
      <c r="M16955" s="571">
        <v>40694</v>
      </c>
      <c r="O16955" s="153" t="s">
        <v>902</v>
      </c>
    </row>
    <row r="16956" spans="11:15">
      <c r="K16956" s="153" t="s">
        <v>1580</v>
      </c>
      <c r="M16956" s="571">
        <v>40694</v>
      </c>
      <c r="O16956" s="153" t="s">
        <v>2002</v>
      </c>
    </row>
    <row r="16957" spans="11:15">
      <c r="K16957" s="153" t="s">
        <v>1580</v>
      </c>
      <c r="M16957" s="571">
        <v>40694</v>
      </c>
      <c r="O16957" s="153" t="s">
        <v>2003</v>
      </c>
    </row>
    <row r="16958" spans="11:15">
      <c r="K16958" s="153" t="s">
        <v>1674</v>
      </c>
      <c r="M16958" s="571">
        <v>40694</v>
      </c>
      <c r="O16958" s="153" t="s">
        <v>2004</v>
      </c>
    </row>
    <row r="16959" spans="11:15">
      <c r="K16959" s="153" t="s">
        <v>1674</v>
      </c>
      <c r="M16959" s="571">
        <v>40694</v>
      </c>
      <c r="O16959" s="153" t="s">
        <v>919</v>
      </c>
    </row>
    <row r="16960" spans="11:15">
      <c r="K16960" s="153" t="s">
        <v>1776</v>
      </c>
      <c r="M16960" s="571">
        <v>40694</v>
      </c>
      <c r="O16960" s="153" t="s">
        <v>923</v>
      </c>
    </row>
    <row r="16961" spans="11:15">
      <c r="K16961" s="153" t="s">
        <v>1674</v>
      </c>
      <c r="M16961" s="571">
        <v>40694</v>
      </c>
      <c r="O16961" s="153" t="s">
        <v>2005</v>
      </c>
    </row>
    <row r="16962" spans="11:15">
      <c r="K16962" s="153" t="s">
        <v>1776</v>
      </c>
      <c r="M16962" s="571">
        <v>40694</v>
      </c>
      <c r="O16962" s="153" t="s">
        <v>934</v>
      </c>
    </row>
    <row r="16963" spans="11:15">
      <c r="K16963" s="153" t="s">
        <v>1580</v>
      </c>
      <c r="M16963" s="571">
        <v>40694</v>
      </c>
      <c r="O16963" s="153" t="s">
        <v>2006</v>
      </c>
    </row>
    <row r="16964" spans="11:15">
      <c r="K16964" s="153" t="s">
        <v>1580</v>
      </c>
      <c r="M16964" s="571">
        <v>40694</v>
      </c>
      <c r="O16964" s="153" t="s">
        <v>2007</v>
      </c>
    </row>
    <row r="16965" spans="11:15">
      <c r="K16965" s="153" t="s">
        <v>1776</v>
      </c>
      <c r="M16965" s="571">
        <v>40694</v>
      </c>
      <c r="O16965" s="153" t="s">
        <v>947</v>
      </c>
    </row>
    <row r="16966" spans="11:15">
      <c r="K16966" s="153" t="s">
        <v>1580</v>
      </c>
      <c r="M16966" s="571">
        <v>40694</v>
      </c>
      <c r="O16966" s="153" t="s">
        <v>2008</v>
      </c>
    </row>
    <row r="16967" spans="11:15">
      <c r="K16967" s="153" t="s">
        <v>1580</v>
      </c>
      <c r="M16967" s="571">
        <v>40694</v>
      </c>
      <c r="O16967" s="153" t="s">
        <v>2009</v>
      </c>
    </row>
    <row r="16968" spans="11:15">
      <c r="K16968" s="153" t="s">
        <v>1776</v>
      </c>
      <c r="M16968" s="571">
        <v>40694</v>
      </c>
      <c r="O16968" s="153" t="s">
        <v>960</v>
      </c>
    </row>
    <row r="16969" spans="11:15">
      <c r="K16969" s="153" t="s">
        <v>1674</v>
      </c>
      <c r="M16969" s="571">
        <v>40694</v>
      </c>
      <c r="O16969" s="153" t="s">
        <v>2010</v>
      </c>
    </row>
    <row r="16970" spans="11:15">
      <c r="K16970" s="153" t="s">
        <v>1674</v>
      </c>
      <c r="M16970" s="571">
        <v>40694</v>
      </c>
      <c r="O16970" s="153" t="s">
        <v>2011</v>
      </c>
    </row>
    <row r="16971" spans="11:15">
      <c r="K16971" s="153" t="s">
        <v>1580</v>
      </c>
      <c r="M16971" s="571">
        <v>40694</v>
      </c>
      <c r="O16971" s="153" t="s">
        <v>973</v>
      </c>
    </row>
    <row r="16972" spans="11:15">
      <c r="K16972" s="153" t="s">
        <v>1674</v>
      </c>
      <c r="M16972" s="571">
        <v>40694</v>
      </c>
      <c r="O16972" s="153" t="s">
        <v>2012</v>
      </c>
    </row>
    <row r="16973" spans="11:15">
      <c r="K16973" s="153" t="s">
        <v>1674</v>
      </c>
      <c r="M16973" s="571">
        <v>40694</v>
      </c>
      <c r="O16973" s="153" t="s">
        <v>2013</v>
      </c>
    </row>
    <row r="16974" spans="11:15">
      <c r="K16974" s="153" t="s">
        <v>1674</v>
      </c>
      <c r="M16974" s="571">
        <v>40694</v>
      </c>
      <c r="O16974" s="153" t="s">
        <v>2014</v>
      </c>
    </row>
    <row r="16975" spans="11:15">
      <c r="K16975" s="153" t="s">
        <v>1776</v>
      </c>
      <c r="M16975" s="571">
        <v>40694</v>
      </c>
      <c r="O16975" s="153" t="s">
        <v>2015</v>
      </c>
    </row>
    <row r="16976" spans="11:15">
      <c r="K16976" s="153" t="s">
        <v>1580</v>
      </c>
      <c r="M16976" s="571">
        <v>40694</v>
      </c>
      <c r="O16976" s="153" t="s">
        <v>2016</v>
      </c>
    </row>
    <row r="16977" spans="11:15">
      <c r="K16977" s="153" t="s">
        <v>1674</v>
      </c>
      <c r="M16977" s="571">
        <v>40694</v>
      </c>
      <c r="O16977" s="153" t="s">
        <v>2017</v>
      </c>
    </row>
    <row r="16978" spans="11:15">
      <c r="K16978" s="153" t="s">
        <v>1776</v>
      </c>
      <c r="M16978" s="571">
        <v>40694</v>
      </c>
      <c r="O16978" s="153" t="s">
        <v>2018</v>
      </c>
    </row>
    <row r="16979" spans="11:15">
      <c r="K16979" s="153" t="s">
        <v>1580</v>
      </c>
      <c r="M16979" s="571">
        <v>40694</v>
      </c>
      <c r="O16979" s="153" t="s">
        <v>2019</v>
      </c>
    </row>
    <row r="16980" spans="11:15">
      <c r="K16980" s="153" t="s">
        <v>1776</v>
      </c>
      <c r="M16980" s="571">
        <v>40694</v>
      </c>
      <c r="O16980" s="153" t="s">
        <v>2020</v>
      </c>
    </row>
    <row r="16981" spans="11:15">
      <c r="K16981" s="153" t="s">
        <v>1674</v>
      </c>
      <c r="M16981" s="571">
        <v>40694</v>
      </c>
      <c r="O16981" s="153" t="s">
        <v>2021</v>
      </c>
    </row>
    <row r="16982" spans="11:15">
      <c r="K16982" s="153" t="s">
        <v>1674</v>
      </c>
      <c r="M16982" s="571">
        <v>40694</v>
      </c>
      <c r="O16982" s="153" t="s">
        <v>1023</v>
      </c>
    </row>
    <row r="16983" spans="11:15">
      <c r="K16983" s="153" t="s">
        <v>1674</v>
      </c>
      <c r="M16983" s="571">
        <v>40694</v>
      </c>
      <c r="O16983" s="153" t="s">
        <v>1027</v>
      </c>
    </row>
    <row r="16984" spans="11:15">
      <c r="K16984" s="153" t="s">
        <v>1580</v>
      </c>
      <c r="M16984" s="571">
        <v>40694</v>
      </c>
      <c r="O16984" s="153" t="s">
        <v>2022</v>
      </c>
    </row>
    <row r="16985" spans="11:15">
      <c r="K16985" s="153" t="s">
        <v>1580</v>
      </c>
      <c r="M16985" s="571">
        <v>40694</v>
      </c>
      <c r="O16985" s="153" t="s">
        <v>2023</v>
      </c>
    </row>
    <row r="16986" spans="11:15">
      <c r="K16986" s="153" t="s">
        <v>1580</v>
      </c>
      <c r="M16986" s="571">
        <v>40694</v>
      </c>
      <c r="O16986" s="153" t="s">
        <v>2024</v>
      </c>
    </row>
    <row r="16987" spans="11:15">
      <c r="K16987" s="153" t="s">
        <v>1776</v>
      </c>
      <c r="M16987" s="571">
        <v>40694</v>
      </c>
      <c r="O16987" s="153" t="s">
        <v>2025</v>
      </c>
    </row>
    <row r="16988" spans="11:15">
      <c r="K16988" s="153" t="s">
        <v>1578</v>
      </c>
      <c r="M16988" s="571">
        <v>40694</v>
      </c>
      <c r="O16988" s="153" t="s">
        <v>2026</v>
      </c>
    </row>
    <row r="16989" spans="11:15">
      <c r="K16989" s="153" t="s">
        <v>1578</v>
      </c>
      <c r="M16989" s="571">
        <v>40694</v>
      </c>
      <c r="O16989" s="153" t="s">
        <v>2027</v>
      </c>
    </row>
    <row r="16990" spans="11:15">
      <c r="K16990" s="153" t="s">
        <v>1578</v>
      </c>
      <c r="M16990" s="571">
        <v>40694</v>
      </c>
      <c r="O16990" s="153" t="s">
        <v>2028</v>
      </c>
    </row>
    <row r="16991" spans="11:15">
      <c r="K16991" s="153" t="s">
        <v>1674</v>
      </c>
      <c r="M16991" s="571">
        <v>40694</v>
      </c>
      <c r="O16991" s="153" t="s">
        <v>2029</v>
      </c>
    </row>
    <row r="16992" spans="11:15">
      <c r="K16992" s="153" t="s">
        <v>1674</v>
      </c>
      <c r="M16992" s="571">
        <v>40694</v>
      </c>
      <c r="O16992" s="153" t="s">
        <v>2030</v>
      </c>
    </row>
    <row r="16993" spans="11:15">
      <c r="K16993" s="153" t="s">
        <v>1674</v>
      </c>
      <c r="M16993" s="571">
        <v>40694</v>
      </c>
      <c r="O16993" s="153" t="s">
        <v>1056</v>
      </c>
    </row>
    <row r="16994" spans="11:15">
      <c r="K16994" s="153" t="s">
        <v>1674</v>
      </c>
      <c r="M16994" s="571">
        <v>40694</v>
      </c>
      <c r="O16994" s="153" t="s">
        <v>1060</v>
      </c>
    </row>
    <row r="16995" spans="11:15">
      <c r="K16995" s="153" t="s">
        <v>1674</v>
      </c>
      <c r="M16995" s="571">
        <v>40694</v>
      </c>
      <c r="O16995" s="153" t="s">
        <v>1064</v>
      </c>
    </row>
    <row r="16996" spans="11:15">
      <c r="K16996" s="153" t="s">
        <v>1674</v>
      </c>
      <c r="M16996" s="571">
        <v>40694</v>
      </c>
      <c r="O16996" s="153" t="s">
        <v>1067</v>
      </c>
    </row>
    <row r="16997" spans="11:15">
      <c r="K16997" s="153" t="s">
        <v>1674</v>
      </c>
      <c r="M16997" s="571">
        <v>40694</v>
      </c>
      <c r="O16997" s="153" t="s">
        <v>1071</v>
      </c>
    </row>
    <row r="16998" spans="11:15">
      <c r="K16998" s="153" t="s">
        <v>1674</v>
      </c>
      <c r="M16998" s="571">
        <v>40694</v>
      </c>
      <c r="O16998" s="153" t="s">
        <v>1075</v>
      </c>
    </row>
    <row r="16999" spans="11:15">
      <c r="K16999" s="153" t="s">
        <v>1674</v>
      </c>
      <c r="M16999" s="571">
        <v>40694</v>
      </c>
      <c r="O16999" s="153" t="s">
        <v>1078</v>
      </c>
    </row>
    <row r="17000" spans="11:15">
      <c r="K17000" s="153" t="s">
        <v>1674</v>
      </c>
      <c r="M17000" s="571">
        <v>40694</v>
      </c>
      <c r="O17000" s="153" t="s">
        <v>1082</v>
      </c>
    </row>
    <row r="17001" spans="11:15">
      <c r="K17001" s="153" t="s">
        <v>1674</v>
      </c>
      <c r="M17001" s="571">
        <v>40694</v>
      </c>
      <c r="O17001" s="153" t="s">
        <v>1086</v>
      </c>
    </row>
    <row r="17002" spans="11:15">
      <c r="K17002" s="153" t="s">
        <v>1776</v>
      </c>
      <c r="M17002" s="571">
        <v>40694</v>
      </c>
      <c r="O17002" s="153" t="s">
        <v>2031</v>
      </c>
    </row>
    <row r="17003" spans="11:15">
      <c r="K17003" s="153" t="s">
        <v>1674</v>
      </c>
      <c r="M17003" s="571">
        <v>40694</v>
      </c>
      <c r="O17003" s="153" t="s">
        <v>2032</v>
      </c>
    </row>
    <row r="17004" spans="11:15">
      <c r="K17004" s="153" t="s">
        <v>1674</v>
      </c>
      <c r="M17004" s="571">
        <v>40694</v>
      </c>
      <c r="O17004" s="153" t="s">
        <v>2033</v>
      </c>
    </row>
    <row r="17005" spans="11:15">
      <c r="K17005" s="153" t="s">
        <v>1674</v>
      </c>
      <c r="M17005" s="571">
        <v>40694</v>
      </c>
      <c r="O17005" s="153" t="s">
        <v>2034</v>
      </c>
    </row>
    <row r="17006" spans="11:15">
      <c r="K17006" s="153" t="s">
        <v>1674</v>
      </c>
      <c r="M17006" s="571">
        <v>40694</v>
      </c>
      <c r="O17006" s="153" t="s">
        <v>2035</v>
      </c>
    </row>
    <row r="17007" spans="11:15">
      <c r="K17007" s="153" t="s">
        <v>1674</v>
      </c>
      <c r="M17007" s="571">
        <v>40694</v>
      </c>
      <c r="O17007" s="153" t="s">
        <v>2036</v>
      </c>
    </row>
    <row r="17008" spans="11:15">
      <c r="K17008" s="153" t="s">
        <v>1674</v>
      </c>
      <c r="M17008" s="571">
        <v>40694</v>
      </c>
      <c r="O17008" s="153" t="s">
        <v>2037</v>
      </c>
    </row>
    <row r="17009" spans="11:15">
      <c r="K17009" s="153" t="s">
        <v>1674</v>
      </c>
      <c r="M17009" s="571">
        <v>40694</v>
      </c>
      <c r="O17009" s="153" t="s">
        <v>2038</v>
      </c>
    </row>
    <row r="17010" spans="11:15">
      <c r="K17010" s="153" t="s">
        <v>1674</v>
      </c>
      <c r="M17010" s="571">
        <v>40694</v>
      </c>
      <c r="O17010" s="153" t="s">
        <v>2039</v>
      </c>
    </row>
    <row r="17011" spans="11:15">
      <c r="K17011" s="153" t="s">
        <v>1674</v>
      </c>
      <c r="M17011" s="571">
        <v>40694</v>
      </c>
      <c r="O17011" s="153" t="s">
        <v>2040</v>
      </c>
    </row>
    <row r="17012" spans="11:15">
      <c r="K17012" s="153" t="s">
        <v>1674</v>
      </c>
      <c r="M17012" s="571">
        <v>40694</v>
      </c>
      <c r="O17012" s="153" t="s">
        <v>2041</v>
      </c>
    </row>
    <row r="17013" spans="11:15">
      <c r="K17013" s="153" t="s">
        <v>1674</v>
      </c>
      <c r="M17013" s="571">
        <v>40694</v>
      </c>
      <c r="O17013" s="153" t="s">
        <v>2042</v>
      </c>
    </row>
    <row r="17014" spans="11:15">
      <c r="K17014" s="153" t="s">
        <v>1674</v>
      </c>
      <c r="M17014" s="571">
        <v>40694</v>
      </c>
      <c r="O17014" s="153" t="s">
        <v>2043</v>
      </c>
    </row>
    <row r="17015" spans="11:15">
      <c r="K17015" s="153" t="s">
        <v>1674</v>
      </c>
      <c r="M17015" s="571">
        <v>40694</v>
      </c>
      <c r="O17015" s="153" t="s">
        <v>2044</v>
      </c>
    </row>
    <row r="17016" spans="11:15">
      <c r="K17016" s="153" t="s">
        <v>1674</v>
      </c>
      <c r="M17016" s="571">
        <v>40694</v>
      </c>
      <c r="O17016" s="153" t="s">
        <v>2045</v>
      </c>
    </row>
    <row r="17017" spans="11:15">
      <c r="K17017" s="153" t="s">
        <v>1674</v>
      </c>
      <c r="M17017" s="571">
        <v>40694</v>
      </c>
      <c r="O17017" s="153" t="s">
        <v>2046</v>
      </c>
    </row>
    <row r="17018" spans="11:15">
      <c r="K17018" s="153" t="s">
        <v>1674</v>
      </c>
      <c r="M17018" s="571">
        <v>40694</v>
      </c>
      <c r="O17018" s="153" t="s">
        <v>2047</v>
      </c>
    </row>
    <row r="17019" spans="11:15">
      <c r="K17019" s="153" t="s">
        <v>1674</v>
      </c>
      <c r="M17019" s="571">
        <v>40694</v>
      </c>
      <c r="O17019" s="153" t="s">
        <v>2048</v>
      </c>
    </row>
    <row r="17020" spans="11:15">
      <c r="K17020" s="153" t="s">
        <v>1674</v>
      </c>
      <c r="M17020" s="571">
        <v>40694</v>
      </c>
      <c r="O17020" s="153" t="s">
        <v>2049</v>
      </c>
    </row>
    <row r="17021" spans="11:15">
      <c r="K17021" s="153" t="s">
        <v>1674</v>
      </c>
      <c r="M17021" s="571">
        <v>40694</v>
      </c>
      <c r="O17021" s="153" t="s">
        <v>2050</v>
      </c>
    </row>
    <row r="17022" spans="11:15">
      <c r="K17022" s="153" t="s">
        <v>1674</v>
      </c>
      <c r="M17022" s="571">
        <v>40694</v>
      </c>
      <c r="O17022" s="153" t="s">
        <v>2051</v>
      </c>
    </row>
    <row r="17023" spans="11:15">
      <c r="K17023" s="153" t="s">
        <v>1674</v>
      </c>
      <c r="M17023" s="571">
        <v>40694</v>
      </c>
      <c r="O17023" s="153" t="s">
        <v>2052</v>
      </c>
    </row>
    <row r="17024" spans="11:15">
      <c r="K17024" s="153" t="s">
        <v>1674</v>
      </c>
      <c r="M17024" s="571">
        <v>40694</v>
      </c>
      <c r="O17024" s="153" t="s">
        <v>2053</v>
      </c>
    </row>
    <row r="17025" spans="11:15">
      <c r="K17025" s="153" t="s">
        <v>1674</v>
      </c>
      <c r="M17025" s="571">
        <v>40694</v>
      </c>
      <c r="O17025" s="153" t="s">
        <v>2054</v>
      </c>
    </row>
    <row r="17026" spans="11:15">
      <c r="K17026" s="153" t="s">
        <v>1674</v>
      </c>
      <c r="M17026" s="571">
        <v>40694</v>
      </c>
      <c r="O17026" s="153" t="s">
        <v>2055</v>
      </c>
    </row>
    <row r="17027" spans="11:15">
      <c r="K17027" s="153" t="s">
        <v>1674</v>
      </c>
      <c r="M17027" s="571">
        <v>40694</v>
      </c>
      <c r="O17027" s="153" t="s">
        <v>2056</v>
      </c>
    </row>
    <row r="17028" spans="11:15">
      <c r="K17028" s="153" t="s">
        <v>1674</v>
      </c>
      <c r="M17028" s="571">
        <v>40694</v>
      </c>
      <c r="O17028" s="153" t="s">
        <v>2057</v>
      </c>
    </row>
    <row r="17029" spans="11:15">
      <c r="K17029" s="153" t="s">
        <v>1674</v>
      </c>
      <c r="M17029" s="571">
        <v>40694</v>
      </c>
      <c r="O17029" s="153" t="s">
        <v>2058</v>
      </c>
    </row>
    <row r="17030" spans="11:15">
      <c r="K17030" s="153" t="s">
        <v>1674</v>
      </c>
      <c r="M17030" s="571">
        <v>40694</v>
      </c>
      <c r="O17030" s="153" t="s">
        <v>2059</v>
      </c>
    </row>
    <row r="17031" spans="11:15">
      <c r="K17031" s="153" t="s">
        <v>1776</v>
      </c>
      <c r="M17031" s="571">
        <v>40694</v>
      </c>
      <c r="O17031" s="153" t="s">
        <v>2060</v>
      </c>
    </row>
    <row r="17032" spans="11:15">
      <c r="K17032" s="153" t="s">
        <v>1776</v>
      </c>
      <c r="M17032" s="571">
        <v>40694</v>
      </c>
      <c r="O17032" s="153" t="s">
        <v>1851</v>
      </c>
    </row>
    <row r="17033" spans="11:15">
      <c r="K17033" s="153" t="s">
        <v>1578</v>
      </c>
      <c r="M17033" s="571">
        <v>40694</v>
      </c>
      <c r="O17033" s="153" t="s">
        <v>1852</v>
      </c>
    </row>
    <row r="17034" spans="11:15">
      <c r="K17034" s="153" t="s">
        <v>1674</v>
      </c>
      <c r="M17034" s="571">
        <v>40694</v>
      </c>
      <c r="O17034" s="153" t="s">
        <v>381</v>
      </c>
    </row>
    <row r="17035" spans="11:15">
      <c r="K17035" s="153" t="s">
        <v>1776</v>
      </c>
      <c r="M17035" s="571">
        <v>40694</v>
      </c>
      <c r="O17035" s="153" t="s">
        <v>1854</v>
      </c>
    </row>
    <row r="17036" spans="11:15">
      <c r="K17036" s="153" t="s">
        <v>1776</v>
      </c>
      <c r="M17036" s="571">
        <v>40694</v>
      </c>
      <c r="O17036" s="153" t="s">
        <v>1855</v>
      </c>
    </row>
    <row r="17037" spans="11:15">
      <c r="K17037" s="153" t="s">
        <v>1674</v>
      </c>
      <c r="M17037" s="571">
        <v>40694</v>
      </c>
      <c r="O17037" s="153" t="s">
        <v>1856</v>
      </c>
    </row>
    <row r="17038" spans="11:15">
      <c r="K17038" s="153" t="s">
        <v>1674</v>
      </c>
      <c r="M17038" s="571">
        <v>40694</v>
      </c>
      <c r="O17038" s="153" t="s">
        <v>1857</v>
      </c>
    </row>
    <row r="17039" spans="11:15">
      <c r="K17039" s="153" t="s">
        <v>1674</v>
      </c>
      <c r="M17039" s="571">
        <v>40694</v>
      </c>
      <c r="O17039" s="153" t="s">
        <v>1858</v>
      </c>
    </row>
    <row r="17040" spans="11:15">
      <c r="K17040" s="153" t="s">
        <v>1674</v>
      </c>
      <c r="M17040" s="571">
        <v>40694</v>
      </c>
      <c r="O17040" s="153" t="s">
        <v>2061</v>
      </c>
    </row>
    <row r="17041" spans="11:15">
      <c r="K17041" s="153" t="s">
        <v>1674</v>
      </c>
      <c r="M17041" s="571">
        <v>40694</v>
      </c>
      <c r="O17041" s="153" t="s">
        <v>2062</v>
      </c>
    </row>
    <row r="17042" spans="11:15">
      <c r="K17042" s="153" t="s">
        <v>1674</v>
      </c>
      <c r="M17042" s="571">
        <v>40694</v>
      </c>
      <c r="O17042" s="153" t="s">
        <v>1859</v>
      </c>
    </row>
    <row r="17043" spans="11:15">
      <c r="K17043" s="153" t="s">
        <v>1776</v>
      </c>
      <c r="M17043" s="571">
        <v>40694</v>
      </c>
      <c r="O17043" s="153" t="s">
        <v>1860</v>
      </c>
    </row>
    <row r="17044" spans="11:15">
      <c r="K17044" s="153" t="s">
        <v>1674</v>
      </c>
      <c r="M17044" s="571">
        <v>40694</v>
      </c>
      <c r="O17044" s="153" t="s">
        <v>2063</v>
      </c>
    </row>
    <row r="17045" spans="11:15">
      <c r="K17045" s="153" t="s">
        <v>1674</v>
      </c>
      <c r="M17045" s="571">
        <v>40694</v>
      </c>
      <c r="O17045" s="153" t="s">
        <v>2064</v>
      </c>
    </row>
    <row r="17046" spans="11:15">
      <c r="K17046" s="153" t="s">
        <v>1578</v>
      </c>
      <c r="M17046" s="571">
        <v>40694</v>
      </c>
      <c r="O17046" s="153" t="s">
        <v>1861</v>
      </c>
    </row>
    <row r="17047" spans="11:15">
      <c r="K17047" s="153" t="s">
        <v>1674</v>
      </c>
      <c r="M17047" s="571">
        <v>40694</v>
      </c>
      <c r="O17047" s="153" t="s">
        <v>1862</v>
      </c>
    </row>
    <row r="17048" spans="11:15">
      <c r="K17048" s="153" t="s">
        <v>1674</v>
      </c>
      <c r="M17048" s="571">
        <v>40694</v>
      </c>
      <c r="O17048" s="153" t="s">
        <v>1863</v>
      </c>
    </row>
    <row r="17049" spans="11:15">
      <c r="K17049" s="153" t="s">
        <v>1674</v>
      </c>
      <c r="M17049" s="571">
        <v>40694</v>
      </c>
      <c r="O17049" s="153" t="s">
        <v>1864</v>
      </c>
    </row>
    <row r="17050" spans="11:15">
      <c r="K17050" s="153" t="s">
        <v>1674</v>
      </c>
      <c r="M17050" s="571">
        <v>40694</v>
      </c>
      <c r="O17050" s="153" t="s">
        <v>1865</v>
      </c>
    </row>
    <row r="17051" spans="11:15">
      <c r="K17051" s="153" t="s">
        <v>1578</v>
      </c>
      <c r="M17051" s="571">
        <v>40694</v>
      </c>
      <c r="O17051" s="153" t="s">
        <v>1866</v>
      </c>
    </row>
    <row r="17052" spans="11:15">
      <c r="K17052" s="153" t="s">
        <v>1674</v>
      </c>
      <c r="M17052" s="571">
        <v>40694</v>
      </c>
      <c r="O17052" s="153" t="s">
        <v>1231</v>
      </c>
    </row>
    <row r="17053" spans="11:15">
      <c r="K17053" s="153" t="s">
        <v>1674</v>
      </c>
      <c r="M17053" s="571">
        <v>40694</v>
      </c>
      <c r="O17053" s="153" t="s">
        <v>1867</v>
      </c>
    </row>
    <row r="17054" spans="11:15">
      <c r="K17054" s="153" t="s">
        <v>1674</v>
      </c>
      <c r="M17054" s="571">
        <v>40694</v>
      </c>
      <c r="O17054" s="153" t="s">
        <v>1868</v>
      </c>
    </row>
    <row r="17055" spans="11:15">
      <c r="K17055" s="153" t="s">
        <v>1674</v>
      </c>
      <c r="M17055" s="571">
        <v>40694</v>
      </c>
      <c r="O17055" s="153" t="s">
        <v>1869</v>
      </c>
    </row>
    <row r="17056" spans="11:15">
      <c r="K17056" s="153" t="s">
        <v>1674</v>
      </c>
      <c r="M17056" s="571">
        <v>40694</v>
      </c>
      <c r="O17056" s="153" t="s">
        <v>1870</v>
      </c>
    </row>
    <row r="17057" spans="11:15">
      <c r="K17057" s="153" t="s">
        <v>1674</v>
      </c>
      <c r="M17057" s="571">
        <v>40694</v>
      </c>
      <c r="O17057" s="153" t="s">
        <v>1871</v>
      </c>
    </row>
    <row r="17058" spans="11:15">
      <c r="K17058" s="153" t="s">
        <v>1674</v>
      </c>
      <c r="M17058" s="571">
        <v>40694</v>
      </c>
      <c r="O17058" s="153" t="s">
        <v>2065</v>
      </c>
    </row>
    <row r="17059" spans="11:15">
      <c r="K17059" s="153" t="s">
        <v>1674</v>
      </c>
      <c r="M17059" s="571">
        <v>40694</v>
      </c>
      <c r="O17059" s="153" t="s">
        <v>2066</v>
      </c>
    </row>
    <row r="17060" spans="11:15">
      <c r="K17060" s="153" t="s">
        <v>1674</v>
      </c>
      <c r="M17060" s="571">
        <v>40694</v>
      </c>
      <c r="O17060" s="153" t="s">
        <v>2067</v>
      </c>
    </row>
    <row r="17061" spans="11:15">
      <c r="K17061" s="153" t="s">
        <v>1674</v>
      </c>
      <c r="M17061" s="571">
        <v>40694</v>
      </c>
      <c r="O17061" s="153" t="s">
        <v>1872</v>
      </c>
    </row>
    <row r="17062" spans="11:15">
      <c r="K17062" s="153" t="s">
        <v>1674</v>
      </c>
      <c r="M17062" s="571">
        <v>40694</v>
      </c>
      <c r="O17062" s="153" t="s">
        <v>2068</v>
      </c>
    </row>
    <row r="17063" spans="11:15">
      <c r="K17063" s="153" t="s">
        <v>1674</v>
      </c>
      <c r="M17063" s="571">
        <v>40694</v>
      </c>
      <c r="O17063" s="153" t="s">
        <v>2069</v>
      </c>
    </row>
    <row r="17064" spans="11:15">
      <c r="K17064" s="153" t="s">
        <v>1674</v>
      </c>
      <c r="M17064" s="571">
        <v>40694</v>
      </c>
      <c r="O17064" s="153" t="s">
        <v>1873</v>
      </c>
    </row>
    <row r="17065" spans="11:15">
      <c r="K17065" s="153" t="s">
        <v>1674</v>
      </c>
      <c r="M17065" s="571">
        <v>40694</v>
      </c>
      <c r="O17065" s="153" t="s">
        <v>1874</v>
      </c>
    </row>
    <row r="17066" spans="11:15">
      <c r="K17066" s="153" t="s">
        <v>1674</v>
      </c>
      <c r="M17066" s="571">
        <v>40694</v>
      </c>
      <c r="O17066" s="153" t="s">
        <v>1875</v>
      </c>
    </row>
    <row r="17067" spans="11:15">
      <c r="K17067" s="153" t="s">
        <v>1674</v>
      </c>
      <c r="M17067" s="571">
        <v>40694</v>
      </c>
      <c r="O17067" s="153" t="s">
        <v>1876</v>
      </c>
    </row>
    <row r="17068" spans="11:15">
      <c r="K17068" s="153" t="s">
        <v>1674</v>
      </c>
      <c r="M17068" s="571">
        <v>40694</v>
      </c>
      <c r="O17068" s="153" t="s">
        <v>1877</v>
      </c>
    </row>
    <row r="17069" spans="11:15">
      <c r="K17069" s="153" t="s">
        <v>1674</v>
      </c>
      <c r="M17069" s="571">
        <v>40694</v>
      </c>
      <c r="O17069" s="153" t="s">
        <v>1878</v>
      </c>
    </row>
    <row r="17070" spans="11:15">
      <c r="K17070" s="153" t="s">
        <v>1674</v>
      </c>
      <c r="M17070" s="571">
        <v>40694</v>
      </c>
      <c r="O17070" s="153" t="s">
        <v>1285</v>
      </c>
    </row>
    <row r="17071" spans="11:15">
      <c r="K17071" s="153" t="s">
        <v>1674</v>
      </c>
      <c r="M17071" s="571">
        <v>40694</v>
      </c>
      <c r="O17071" s="153" t="s">
        <v>1879</v>
      </c>
    </row>
    <row r="17072" spans="11:15">
      <c r="K17072" s="153" t="s">
        <v>1674</v>
      </c>
      <c r="M17072" s="571">
        <v>40694</v>
      </c>
      <c r="O17072" s="153" t="s">
        <v>1880</v>
      </c>
    </row>
    <row r="17073" spans="11:15">
      <c r="K17073" s="153" t="s">
        <v>1674</v>
      </c>
      <c r="M17073" s="571">
        <v>40694</v>
      </c>
      <c r="O17073" s="153" t="s">
        <v>1881</v>
      </c>
    </row>
    <row r="17074" spans="11:15">
      <c r="K17074" s="153" t="s">
        <v>1674</v>
      </c>
      <c r="M17074" s="571">
        <v>40694</v>
      </c>
      <c r="O17074" s="153" t="s">
        <v>1882</v>
      </c>
    </row>
    <row r="17075" spans="11:15">
      <c r="K17075" s="153" t="s">
        <v>1674</v>
      </c>
      <c r="M17075" s="571">
        <v>40694</v>
      </c>
      <c r="O17075" s="153" t="s">
        <v>1883</v>
      </c>
    </row>
    <row r="17076" spans="11:15">
      <c r="K17076" s="153" t="s">
        <v>1674</v>
      </c>
      <c r="M17076" s="571">
        <v>40694</v>
      </c>
      <c r="O17076" s="153" t="s">
        <v>2070</v>
      </c>
    </row>
    <row r="17077" spans="11:15">
      <c r="K17077" s="153" t="s">
        <v>1674</v>
      </c>
      <c r="M17077" s="571">
        <v>40694</v>
      </c>
      <c r="O17077" s="153" t="s">
        <v>2071</v>
      </c>
    </row>
    <row r="17078" spans="11:15">
      <c r="K17078" s="153" t="s">
        <v>1674</v>
      </c>
      <c r="M17078" s="571">
        <v>40694</v>
      </c>
      <c r="O17078" s="153" t="s">
        <v>1884</v>
      </c>
    </row>
    <row r="17079" spans="11:15">
      <c r="K17079" s="153" t="s">
        <v>1674</v>
      </c>
      <c r="M17079" s="571">
        <v>40694</v>
      </c>
      <c r="O17079" s="153" t="s">
        <v>1885</v>
      </c>
    </row>
    <row r="17080" spans="11:15">
      <c r="K17080" s="153" t="s">
        <v>1674</v>
      </c>
      <c r="M17080" s="571">
        <v>40694</v>
      </c>
      <c r="O17080" s="153" t="s">
        <v>2072</v>
      </c>
    </row>
    <row r="17081" spans="11:15">
      <c r="K17081" s="153" t="s">
        <v>1674</v>
      </c>
      <c r="M17081" s="571">
        <v>40694</v>
      </c>
      <c r="O17081" s="153" t="s">
        <v>2073</v>
      </c>
    </row>
    <row r="17082" spans="11:15">
      <c r="K17082" s="153" t="s">
        <v>1580</v>
      </c>
      <c r="M17082" s="571">
        <v>40694</v>
      </c>
      <c r="O17082" s="153" t="s">
        <v>1886</v>
      </c>
    </row>
    <row r="17083" spans="11:15">
      <c r="K17083" s="153" t="s">
        <v>1674</v>
      </c>
      <c r="M17083" s="571">
        <v>40694</v>
      </c>
      <c r="O17083" s="153" t="s">
        <v>1887</v>
      </c>
    </row>
    <row r="17084" spans="11:15">
      <c r="K17084" s="153" t="s">
        <v>1674</v>
      </c>
      <c r="M17084" s="571">
        <v>40694</v>
      </c>
      <c r="O17084" s="153" t="s">
        <v>1888</v>
      </c>
    </row>
    <row r="17085" spans="11:15">
      <c r="K17085" s="153" t="s">
        <v>1674</v>
      </c>
      <c r="M17085" s="571">
        <v>40694</v>
      </c>
      <c r="O17085" s="153" t="s">
        <v>1889</v>
      </c>
    </row>
    <row r="17086" spans="11:15">
      <c r="K17086" s="153" t="s">
        <v>1674</v>
      </c>
      <c r="M17086" s="571">
        <v>40694</v>
      </c>
      <c r="O17086" s="153" t="s">
        <v>1890</v>
      </c>
    </row>
    <row r="17087" spans="11:15">
      <c r="K17087" s="153" t="s">
        <v>1674</v>
      </c>
      <c r="M17087" s="571">
        <v>40694</v>
      </c>
      <c r="O17087" s="153" t="s">
        <v>1891</v>
      </c>
    </row>
    <row r="17088" spans="11:15">
      <c r="K17088" s="153" t="s">
        <v>1674</v>
      </c>
      <c r="M17088" s="571">
        <v>40694</v>
      </c>
      <c r="O17088" s="153" t="s">
        <v>1344</v>
      </c>
    </row>
    <row r="17089" spans="11:15">
      <c r="K17089" s="153" t="s">
        <v>1674</v>
      </c>
      <c r="M17089" s="571">
        <v>40694</v>
      </c>
      <c r="O17089" s="153" t="s">
        <v>1892</v>
      </c>
    </row>
    <row r="17090" spans="11:15">
      <c r="K17090" s="153" t="s">
        <v>1578</v>
      </c>
      <c r="M17090" s="571">
        <v>40694</v>
      </c>
      <c r="O17090" s="153" t="s">
        <v>1893</v>
      </c>
    </row>
    <row r="17091" spans="11:15">
      <c r="K17091" s="153" t="s">
        <v>1674</v>
      </c>
      <c r="M17091" s="571">
        <v>40694</v>
      </c>
      <c r="O17091" s="153" t="s">
        <v>1894</v>
      </c>
    </row>
    <row r="17092" spans="11:15">
      <c r="K17092" s="153" t="s">
        <v>1674</v>
      </c>
      <c r="M17092" s="571">
        <v>40694</v>
      </c>
      <c r="O17092" s="153" t="s">
        <v>1895</v>
      </c>
    </row>
    <row r="17093" spans="11:15">
      <c r="K17093" s="153" t="s">
        <v>1674</v>
      </c>
      <c r="M17093" s="571">
        <v>40694</v>
      </c>
      <c r="O17093" s="153" t="s">
        <v>1896</v>
      </c>
    </row>
    <row r="17094" spans="11:15">
      <c r="K17094" s="153" t="s">
        <v>1674</v>
      </c>
      <c r="M17094" s="571">
        <v>40694</v>
      </c>
      <c r="O17094" s="153" t="s">
        <v>2074</v>
      </c>
    </row>
    <row r="17095" spans="11:15">
      <c r="K17095" s="153" t="s">
        <v>1674</v>
      </c>
      <c r="M17095" s="571">
        <v>40694</v>
      </c>
      <c r="O17095" s="153" t="s">
        <v>2075</v>
      </c>
    </row>
    <row r="17096" spans="11:15">
      <c r="K17096" s="153" t="s">
        <v>1674</v>
      </c>
      <c r="M17096" s="571">
        <v>40694</v>
      </c>
      <c r="O17096" s="153" t="s">
        <v>1897</v>
      </c>
    </row>
    <row r="17097" spans="11:15">
      <c r="K17097" s="153" t="s">
        <v>1674</v>
      </c>
      <c r="M17097" s="571">
        <v>40694</v>
      </c>
      <c r="O17097" s="153" t="s">
        <v>1898</v>
      </c>
    </row>
    <row r="17098" spans="11:15">
      <c r="K17098" s="153" t="s">
        <v>1674</v>
      </c>
      <c r="M17098" s="571">
        <v>40694</v>
      </c>
      <c r="O17098" s="153" t="s">
        <v>2076</v>
      </c>
    </row>
    <row r="17099" spans="11:15">
      <c r="K17099" s="153" t="s">
        <v>1674</v>
      </c>
      <c r="M17099" s="571">
        <v>40694</v>
      </c>
      <c r="O17099" s="153" t="s">
        <v>2077</v>
      </c>
    </row>
    <row r="17100" spans="11:15">
      <c r="K17100" s="153" t="s">
        <v>1674</v>
      </c>
      <c r="M17100" s="571">
        <v>40694</v>
      </c>
      <c r="O17100" s="153" t="s">
        <v>1899</v>
      </c>
    </row>
    <row r="17101" spans="11:15">
      <c r="K17101" s="153" t="s">
        <v>1674</v>
      </c>
      <c r="M17101" s="571">
        <v>40694</v>
      </c>
      <c r="O17101" s="153" t="s">
        <v>1900</v>
      </c>
    </row>
    <row r="17102" spans="11:15">
      <c r="K17102" s="153" t="s">
        <v>1674</v>
      </c>
      <c r="M17102" s="571">
        <v>40694</v>
      </c>
      <c r="O17102" s="153" t="s">
        <v>1901</v>
      </c>
    </row>
    <row r="17103" spans="11:15">
      <c r="K17103" s="153" t="s">
        <v>1674</v>
      </c>
      <c r="M17103" s="571">
        <v>40694</v>
      </c>
      <c r="O17103" s="153" t="s">
        <v>1902</v>
      </c>
    </row>
    <row r="17104" spans="11:15">
      <c r="K17104" s="153" t="s">
        <v>1674</v>
      </c>
      <c r="M17104" s="571">
        <v>40694</v>
      </c>
      <c r="O17104" s="153" t="s">
        <v>1903</v>
      </c>
    </row>
    <row r="17105" spans="11:15">
      <c r="K17105" s="153" t="s">
        <v>1674</v>
      </c>
      <c r="M17105" s="571">
        <v>40694</v>
      </c>
      <c r="O17105" s="153" t="s">
        <v>1904</v>
      </c>
    </row>
    <row r="17106" spans="11:15">
      <c r="K17106" s="153" t="s">
        <v>1674</v>
      </c>
      <c r="M17106" s="571">
        <v>40694</v>
      </c>
      <c r="O17106" s="153" t="s">
        <v>1374</v>
      </c>
    </row>
    <row r="17107" spans="11:15">
      <c r="K17107" s="153" t="s">
        <v>1674</v>
      </c>
      <c r="M17107" s="571">
        <v>40694</v>
      </c>
      <c r="O17107" s="153" t="s">
        <v>1905</v>
      </c>
    </row>
    <row r="17108" spans="11:15">
      <c r="K17108" s="153" t="s">
        <v>1674</v>
      </c>
      <c r="M17108" s="571">
        <v>40694</v>
      </c>
      <c r="O17108" s="153" t="s">
        <v>1906</v>
      </c>
    </row>
    <row r="17109" spans="11:15">
      <c r="K17109" s="153" t="s">
        <v>1674</v>
      </c>
      <c r="M17109" s="571">
        <v>40694</v>
      </c>
      <c r="O17109" s="153" t="s">
        <v>1907</v>
      </c>
    </row>
    <row r="17110" spans="11:15">
      <c r="K17110" s="153" t="s">
        <v>1674</v>
      </c>
      <c r="M17110" s="571">
        <v>40694</v>
      </c>
      <c r="O17110" s="153" t="s">
        <v>1908</v>
      </c>
    </row>
    <row r="17111" spans="11:15">
      <c r="K17111" s="153" t="s">
        <v>1674</v>
      </c>
      <c r="M17111" s="571">
        <v>40694</v>
      </c>
      <c r="O17111" s="153" t="s">
        <v>1909</v>
      </c>
    </row>
    <row r="17112" spans="11:15">
      <c r="K17112" s="153" t="s">
        <v>1674</v>
      </c>
      <c r="M17112" s="571">
        <v>40694</v>
      </c>
      <c r="O17112" s="153" t="s">
        <v>2078</v>
      </c>
    </row>
    <row r="17113" spans="11:15">
      <c r="K17113" s="153" t="s">
        <v>1674</v>
      </c>
      <c r="M17113" s="571">
        <v>40694</v>
      </c>
      <c r="O17113" s="153" t="s">
        <v>2079</v>
      </c>
    </row>
    <row r="17114" spans="11:15">
      <c r="K17114" s="153" t="s">
        <v>1674</v>
      </c>
      <c r="M17114" s="571">
        <v>40694</v>
      </c>
      <c r="O17114" s="153" t="s">
        <v>1910</v>
      </c>
    </row>
    <row r="17115" spans="11:15">
      <c r="K17115" s="153" t="s">
        <v>1674</v>
      </c>
      <c r="M17115" s="571">
        <v>40694</v>
      </c>
      <c r="O17115" s="153" t="s">
        <v>1911</v>
      </c>
    </row>
    <row r="17116" spans="11:15">
      <c r="K17116" s="153" t="s">
        <v>1674</v>
      </c>
      <c r="M17116" s="571">
        <v>40694</v>
      </c>
      <c r="O17116" s="153" t="s">
        <v>2080</v>
      </c>
    </row>
    <row r="17117" spans="11:15">
      <c r="K17117" s="153" t="s">
        <v>1674</v>
      </c>
      <c r="M17117" s="571">
        <v>40694</v>
      </c>
      <c r="O17117" s="153" t="s">
        <v>2081</v>
      </c>
    </row>
    <row r="17118" spans="11:15">
      <c r="K17118" s="153" t="s">
        <v>1674</v>
      </c>
      <c r="M17118" s="571">
        <v>40694</v>
      </c>
      <c r="O17118" s="153" t="s">
        <v>1912</v>
      </c>
    </row>
    <row r="17119" spans="11:15">
      <c r="K17119" s="153" t="s">
        <v>1674</v>
      </c>
      <c r="M17119" s="571">
        <v>40694</v>
      </c>
      <c r="O17119" s="153" t="s">
        <v>1913</v>
      </c>
    </row>
    <row r="17120" spans="11:15">
      <c r="K17120" s="153" t="s">
        <v>1674</v>
      </c>
      <c r="M17120" s="571">
        <v>40694</v>
      </c>
      <c r="O17120" s="153" t="s">
        <v>1914</v>
      </c>
    </row>
    <row r="17121" spans="11:15">
      <c r="K17121" s="153" t="s">
        <v>1674</v>
      </c>
      <c r="M17121" s="571">
        <v>40694</v>
      </c>
      <c r="O17121" s="153" t="s">
        <v>1915</v>
      </c>
    </row>
    <row r="17122" spans="11:15">
      <c r="K17122" s="153" t="s">
        <v>1674</v>
      </c>
      <c r="M17122" s="571">
        <v>40694</v>
      </c>
      <c r="O17122" s="153" t="s">
        <v>1916</v>
      </c>
    </row>
    <row r="17123" spans="11:15">
      <c r="K17123" s="153" t="s">
        <v>1674</v>
      </c>
      <c r="M17123" s="571">
        <v>40694</v>
      </c>
      <c r="O17123" s="153" t="s">
        <v>1917</v>
      </c>
    </row>
    <row r="17124" spans="11:15">
      <c r="K17124" s="153" t="s">
        <v>1674</v>
      </c>
      <c r="M17124" s="571">
        <v>40694</v>
      </c>
      <c r="O17124" s="153" t="s">
        <v>1430</v>
      </c>
    </row>
    <row r="17125" spans="11:15">
      <c r="K17125" s="153" t="s">
        <v>1674</v>
      </c>
      <c r="M17125" s="571">
        <v>40694</v>
      </c>
      <c r="O17125" s="153" t="s">
        <v>1918</v>
      </c>
    </row>
    <row r="17126" spans="11:15">
      <c r="K17126" s="153" t="s">
        <v>1578</v>
      </c>
      <c r="M17126" s="571">
        <v>40694</v>
      </c>
      <c r="O17126" s="153" t="s">
        <v>1919</v>
      </c>
    </row>
    <row r="17127" spans="11:15">
      <c r="K17127" s="153" t="s">
        <v>1674</v>
      </c>
      <c r="M17127" s="571">
        <v>40694</v>
      </c>
      <c r="O17127" s="153" t="s">
        <v>1920</v>
      </c>
    </row>
    <row r="17128" spans="11:15">
      <c r="K17128" s="153" t="s">
        <v>1674</v>
      </c>
      <c r="M17128" s="571">
        <v>40694</v>
      </c>
      <c r="O17128" s="153" t="s">
        <v>1921</v>
      </c>
    </row>
    <row r="17129" spans="11:15">
      <c r="K17129" s="153" t="s">
        <v>1674</v>
      </c>
      <c r="M17129" s="571">
        <v>40694</v>
      </c>
      <c r="O17129" s="153" t="s">
        <v>1922</v>
      </c>
    </row>
    <row r="17130" spans="11:15">
      <c r="K17130" s="153" t="s">
        <v>1674</v>
      </c>
      <c r="M17130" s="571">
        <v>40694</v>
      </c>
      <c r="O17130" s="153" t="s">
        <v>2082</v>
      </c>
    </row>
    <row r="17131" spans="11:15">
      <c r="K17131" s="153" t="s">
        <v>1674</v>
      </c>
      <c r="M17131" s="571">
        <v>40694</v>
      </c>
      <c r="O17131" s="153" t="s">
        <v>2083</v>
      </c>
    </row>
    <row r="17132" spans="11:15">
      <c r="K17132" s="153" t="s">
        <v>1674</v>
      </c>
      <c r="M17132" s="571">
        <v>40694</v>
      </c>
      <c r="O17132" s="153" t="s">
        <v>1923</v>
      </c>
    </row>
    <row r="17133" spans="11:15">
      <c r="K17133" s="153" t="s">
        <v>1674</v>
      </c>
      <c r="M17133" s="571">
        <v>40694</v>
      </c>
      <c r="O17133" s="153" t="s">
        <v>1924</v>
      </c>
    </row>
    <row r="17134" spans="11:15">
      <c r="K17134" s="153" t="s">
        <v>1674</v>
      </c>
      <c r="M17134" s="571">
        <v>40694</v>
      </c>
      <c r="O17134" s="153" t="s">
        <v>2084</v>
      </c>
    </row>
    <row r="17135" spans="11:15">
      <c r="K17135" s="153" t="s">
        <v>1674</v>
      </c>
      <c r="M17135" s="571">
        <v>40694</v>
      </c>
      <c r="O17135" s="153" t="s">
        <v>2085</v>
      </c>
    </row>
    <row r="17136" spans="11:15">
      <c r="K17136" s="153" t="s">
        <v>1674</v>
      </c>
      <c r="M17136" s="571">
        <v>40694</v>
      </c>
      <c r="O17136" s="153" t="s">
        <v>1925</v>
      </c>
    </row>
    <row r="17137" spans="11:15">
      <c r="K17137" s="153" t="s">
        <v>1674</v>
      </c>
      <c r="M17137" s="571">
        <v>40694</v>
      </c>
      <c r="O17137" s="153" t="s">
        <v>1926</v>
      </c>
    </row>
    <row r="17138" spans="11:15">
      <c r="K17138" s="153" t="s">
        <v>1674</v>
      </c>
      <c r="M17138" s="571">
        <v>40694</v>
      </c>
      <c r="O17138" s="153" t="s">
        <v>1927</v>
      </c>
    </row>
    <row r="17139" spans="11:15">
      <c r="K17139" s="153" t="s">
        <v>1674</v>
      </c>
      <c r="M17139" s="571">
        <v>40694</v>
      </c>
      <c r="O17139" s="153" t="s">
        <v>1928</v>
      </c>
    </row>
    <row r="17140" spans="11:15">
      <c r="K17140" s="153" t="s">
        <v>1578</v>
      </c>
      <c r="M17140" s="571">
        <v>40694</v>
      </c>
      <c r="O17140" s="153" t="s">
        <v>1929</v>
      </c>
    </row>
    <row r="17141" spans="11:15">
      <c r="K17141" s="153" t="s">
        <v>1578</v>
      </c>
      <c r="M17141" s="571">
        <v>40694</v>
      </c>
      <c r="O17141" s="153" t="s">
        <v>1930</v>
      </c>
    </row>
    <row r="17142" spans="11:15">
      <c r="K17142" s="153" t="s">
        <v>1674</v>
      </c>
      <c r="M17142" s="571">
        <v>40694</v>
      </c>
      <c r="O17142" s="153" t="s">
        <v>1931</v>
      </c>
    </row>
    <row r="17143" spans="11:15">
      <c r="K17143" s="153" t="s">
        <v>1674</v>
      </c>
      <c r="M17143" s="571">
        <v>40694</v>
      </c>
      <c r="O17143" s="153" t="s">
        <v>1932</v>
      </c>
    </row>
    <row r="17144" spans="11:15">
      <c r="K17144" s="153" t="s">
        <v>1674</v>
      </c>
      <c r="M17144" s="571">
        <v>40694</v>
      </c>
      <c r="O17144" s="153" t="s">
        <v>1933</v>
      </c>
    </row>
    <row r="17145" spans="11:15">
      <c r="K17145" s="153" t="s">
        <v>1674</v>
      </c>
      <c r="M17145" s="571">
        <v>40694</v>
      </c>
      <c r="O17145" s="153" t="s">
        <v>1934</v>
      </c>
    </row>
    <row r="17146" spans="11:15">
      <c r="K17146" s="153" t="s">
        <v>1674</v>
      </c>
      <c r="M17146" s="571">
        <v>40694</v>
      </c>
      <c r="O17146" s="153" t="s">
        <v>1935</v>
      </c>
    </row>
    <row r="17147" spans="11:15">
      <c r="K17147" s="153" t="s">
        <v>1674</v>
      </c>
      <c r="M17147" s="571">
        <v>40694</v>
      </c>
      <c r="O17147" s="153" t="s">
        <v>1936</v>
      </c>
    </row>
    <row r="17148" spans="11:15">
      <c r="K17148" s="153" t="s">
        <v>1674</v>
      </c>
      <c r="M17148" s="571">
        <v>40694</v>
      </c>
      <c r="O17148" s="153" t="s">
        <v>2086</v>
      </c>
    </row>
    <row r="17149" spans="11:15">
      <c r="K17149" s="153" t="s">
        <v>1674</v>
      </c>
      <c r="M17149" s="571">
        <v>40694</v>
      </c>
      <c r="O17149" s="153" t="s">
        <v>2087</v>
      </c>
    </row>
    <row r="17150" spans="11:15">
      <c r="K17150" s="153" t="s">
        <v>1776</v>
      </c>
      <c r="M17150" s="571">
        <v>40694</v>
      </c>
      <c r="O17150" s="153" t="s">
        <v>1937</v>
      </c>
    </row>
    <row r="17151" spans="11:15">
      <c r="K17151" s="153" t="s">
        <v>1674</v>
      </c>
      <c r="M17151" s="571">
        <v>40694</v>
      </c>
      <c r="O17151" s="153" t="s">
        <v>1938</v>
      </c>
    </row>
    <row r="17152" spans="11:15">
      <c r="K17152" s="153" t="s">
        <v>1776</v>
      </c>
      <c r="M17152" s="571">
        <v>40694</v>
      </c>
      <c r="O17152" s="153" t="s">
        <v>1939</v>
      </c>
    </row>
    <row r="17153" spans="11:15">
      <c r="K17153" s="153" t="s">
        <v>1674</v>
      </c>
      <c r="M17153" s="571">
        <v>40694</v>
      </c>
      <c r="O17153" s="153" t="s">
        <v>2088</v>
      </c>
    </row>
    <row r="17154" spans="11:15">
      <c r="K17154" s="153" t="s">
        <v>1674</v>
      </c>
      <c r="M17154" s="571">
        <v>40694</v>
      </c>
      <c r="O17154" s="153" t="s">
        <v>2089</v>
      </c>
    </row>
    <row r="17155" spans="11:15">
      <c r="K17155" s="153" t="s">
        <v>1674</v>
      </c>
      <c r="M17155" s="571">
        <v>40694</v>
      </c>
      <c r="O17155" s="153" t="s">
        <v>2090</v>
      </c>
    </row>
    <row r="17156" spans="11:15">
      <c r="K17156" s="153" t="s">
        <v>1674</v>
      </c>
      <c r="M17156" s="571">
        <v>40694</v>
      </c>
      <c r="O17156" s="153" t="s">
        <v>1940</v>
      </c>
    </row>
    <row r="17157" spans="11:15">
      <c r="K17157" s="153" t="s">
        <v>1674</v>
      </c>
      <c r="M17157" s="571">
        <v>40694</v>
      </c>
      <c r="O17157" s="153" t="s">
        <v>1941</v>
      </c>
    </row>
    <row r="17158" spans="11:15">
      <c r="K17158" s="153" t="s">
        <v>1674</v>
      </c>
      <c r="M17158" s="571">
        <v>40694</v>
      </c>
      <c r="O17158" s="153" t="s">
        <v>1942</v>
      </c>
    </row>
    <row r="17159" spans="11:15">
      <c r="K17159" s="153" t="s">
        <v>1674</v>
      </c>
      <c r="M17159" s="571">
        <v>40694</v>
      </c>
      <c r="O17159" s="153" t="s">
        <v>1943</v>
      </c>
    </row>
    <row r="17160" spans="11:15">
      <c r="K17160" s="153" t="s">
        <v>1674</v>
      </c>
      <c r="M17160" s="571">
        <v>40694</v>
      </c>
      <c r="O17160" s="153" t="s">
        <v>1944</v>
      </c>
    </row>
    <row r="17161" spans="11:15">
      <c r="K17161" s="153" t="s">
        <v>1578</v>
      </c>
      <c r="M17161" s="571">
        <v>40694</v>
      </c>
      <c r="O17161" s="153" t="s">
        <v>1945</v>
      </c>
    </row>
    <row r="17162" spans="11:15">
      <c r="K17162" s="153" t="s">
        <v>1674</v>
      </c>
      <c r="M17162" s="571">
        <v>40694</v>
      </c>
      <c r="O17162" s="153" t="s">
        <v>1946</v>
      </c>
    </row>
    <row r="17163" spans="11:15">
      <c r="K17163" s="153" t="s">
        <v>1674</v>
      </c>
      <c r="M17163" s="571">
        <v>40694</v>
      </c>
      <c r="O17163" s="153" t="s">
        <v>1947</v>
      </c>
    </row>
    <row r="17164" spans="11:15">
      <c r="K17164" s="153" t="s">
        <v>1578</v>
      </c>
      <c r="M17164" s="571">
        <v>40694</v>
      </c>
      <c r="O17164" s="153" t="s">
        <v>1948</v>
      </c>
    </row>
    <row r="17165" spans="11:15">
      <c r="K17165" s="153" t="s">
        <v>1674</v>
      </c>
      <c r="M17165" s="571">
        <v>40694</v>
      </c>
      <c r="O17165" s="153" t="s">
        <v>1949</v>
      </c>
    </row>
    <row r="17166" spans="11:15">
      <c r="K17166" s="153" t="s">
        <v>1674</v>
      </c>
      <c r="M17166" s="571">
        <v>40694</v>
      </c>
      <c r="O17166" s="153" t="s">
        <v>1950</v>
      </c>
    </row>
    <row r="17167" spans="11:15">
      <c r="K17167" s="153" t="s">
        <v>1674</v>
      </c>
      <c r="M17167" s="571">
        <v>40694</v>
      </c>
      <c r="O17167" s="153" t="s">
        <v>1951</v>
      </c>
    </row>
    <row r="17168" spans="11:15">
      <c r="K17168" s="153" t="s">
        <v>1674</v>
      </c>
      <c r="M17168" s="571">
        <v>40694</v>
      </c>
      <c r="O17168" s="153" t="s">
        <v>2091</v>
      </c>
    </row>
    <row r="17169" spans="11:15">
      <c r="K17169" s="153" t="s">
        <v>1674</v>
      </c>
      <c r="M17169" s="571">
        <v>40694</v>
      </c>
      <c r="O17169" s="153" t="s">
        <v>2092</v>
      </c>
    </row>
    <row r="17170" spans="11:15">
      <c r="K17170" s="153" t="s">
        <v>1674</v>
      </c>
      <c r="M17170" s="571">
        <v>40694</v>
      </c>
      <c r="O17170" s="153" t="s">
        <v>1952</v>
      </c>
    </row>
    <row r="17171" spans="11:15">
      <c r="K17171" s="153" t="s">
        <v>1578</v>
      </c>
      <c r="M17171" s="571">
        <v>40694</v>
      </c>
      <c r="O17171" s="153" t="s">
        <v>1953</v>
      </c>
    </row>
    <row r="17172" spans="11:15">
      <c r="K17172" s="153" t="s">
        <v>1674</v>
      </c>
      <c r="M17172" s="571">
        <v>40694</v>
      </c>
      <c r="O17172" s="153" t="s">
        <v>1954</v>
      </c>
    </row>
    <row r="17173" spans="11:15">
      <c r="K17173" s="153" t="s">
        <v>1674</v>
      </c>
      <c r="M17173" s="571">
        <v>40694</v>
      </c>
      <c r="O17173" s="153" t="s">
        <v>2093</v>
      </c>
    </row>
    <row r="17174" spans="11:15">
      <c r="K17174" s="153" t="s">
        <v>1674</v>
      </c>
      <c r="M17174" s="571">
        <v>40694</v>
      </c>
      <c r="O17174" s="153" t="s">
        <v>2094</v>
      </c>
    </row>
    <row r="17175" spans="11:15">
      <c r="K17175" s="153" t="s">
        <v>1674</v>
      </c>
      <c r="M17175" s="571">
        <v>40694</v>
      </c>
      <c r="O17175" s="153" t="s">
        <v>2095</v>
      </c>
    </row>
    <row r="17176" spans="11:15">
      <c r="K17176" s="153" t="s">
        <v>1578</v>
      </c>
      <c r="M17176" s="571">
        <v>40694</v>
      </c>
      <c r="O17176" s="153" t="s">
        <v>1955</v>
      </c>
    </row>
    <row r="17177" spans="11:15">
      <c r="K17177" s="153" t="s">
        <v>1674</v>
      </c>
      <c r="M17177" s="571">
        <v>40694</v>
      </c>
      <c r="O17177" s="153" t="s">
        <v>1956</v>
      </c>
    </row>
    <row r="17178" spans="11:15">
      <c r="K17178" s="153" t="s">
        <v>1674</v>
      </c>
      <c r="M17178" s="571">
        <v>40694</v>
      </c>
      <c r="O17178" s="153" t="s">
        <v>1957</v>
      </c>
    </row>
    <row r="17179" spans="11:15">
      <c r="K17179" s="153" t="s">
        <v>1674</v>
      </c>
      <c r="M17179" s="571">
        <v>40694</v>
      </c>
      <c r="O17179" s="153" t="s">
        <v>1958</v>
      </c>
    </row>
    <row r="17180" spans="11:15">
      <c r="K17180" s="153" t="s">
        <v>1674</v>
      </c>
      <c r="M17180" s="571">
        <v>40694</v>
      </c>
      <c r="O17180" s="153" t="s">
        <v>1959</v>
      </c>
    </row>
    <row r="17181" spans="11:15">
      <c r="K17181" s="153" t="s">
        <v>1578</v>
      </c>
      <c r="M17181" s="571">
        <v>40694</v>
      </c>
      <c r="O17181" s="153" t="s">
        <v>1960</v>
      </c>
    </row>
    <row r="17182" spans="11:15">
      <c r="K17182" s="153" t="s">
        <v>1674</v>
      </c>
      <c r="M17182" s="571">
        <v>40694</v>
      </c>
      <c r="O17182" s="153" t="s">
        <v>1961</v>
      </c>
    </row>
    <row r="17183" spans="11:15">
      <c r="K17183" s="153" t="s">
        <v>1674</v>
      </c>
      <c r="M17183" s="571">
        <v>40694</v>
      </c>
      <c r="O17183" s="153" t="s">
        <v>1962</v>
      </c>
    </row>
    <row r="17184" spans="11:15">
      <c r="K17184" s="153" t="s">
        <v>1674</v>
      </c>
      <c r="M17184" s="571">
        <v>40694</v>
      </c>
      <c r="O17184" s="153" t="s">
        <v>1963</v>
      </c>
    </row>
    <row r="17185" spans="11:15">
      <c r="K17185" s="153" t="s">
        <v>1674</v>
      </c>
      <c r="M17185" s="571">
        <v>40694</v>
      </c>
      <c r="O17185" s="153" t="s">
        <v>1964</v>
      </c>
    </row>
    <row r="17186" spans="11:15">
      <c r="K17186" s="153" t="s">
        <v>1674</v>
      </c>
      <c r="M17186" s="571">
        <v>40694</v>
      </c>
      <c r="O17186" s="153" t="s">
        <v>1965</v>
      </c>
    </row>
    <row r="17187" spans="11:15">
      <c r="K17187" s="153" t="s">
        <v>1674</v>
      </c>
      <c r="M17187" s="571">
        <v>40694</v>
      </c>
      <c r="O17187" s="153" t="s">
        <v>1966</v>
      </c>
    </row>
    <row r="17188" spans="11:15">
      <c r="K17188" s="153" t="s">
        <v>1674</v>
      </c>
      <c r="M17188" s="571">
        <v>40694</v>
      </c>
      <c r="O17188" s="153" t="s">
        <v>2096</v>
      </c>
    </row>
    <row r="17189" spans="11:15">
      <c r="K17189" s="153" t="s">
        <v>1674</v>
      </c>
      <c r="M17189" s="571">
        <v>40694</v>
      </c>
      <c r="O17189" s="153" t="s">
        <v>2097</v>
      </c>
    </row>
    <row r="17190" spans="11:15">
      <c r="K17190" s="153" t="s">
        <v>1674</v>
      </c>
      <c r="M17190" s="571">
        <v>40694</v>
      </c>
      <c r="O17190" s="153" t="s">
        <v>1967</v>
      </c>
    </row>
    <row r="17191" spans="11:15">
      <c r="K17191" s="153" t="s">
        <v>1674</v>
      </c>
      <c r="M17191" s="571">
        <v>40694</v>
      </c>
      <c r="O17191" s="153" t="s">
        <v>1968</v>
      </c>
    </row>
    <row r="17192" spans="11:15">
      <c r="K17192" s="153" t="s">
        <v>1674</v>
      </c>
      <c r="M17192" s="571">
        <v>40694</v>
      </c>
      <c r="O17192" s="153" t="s">
        <v>1969</v>
      </c>
    </row>
    <row r="17193" spans="11:15">
      <c r="K17193" s="153" t="s">
        <v>1674</v>
      </c>
      <c r="M17193" s="571">
        <v>40694</v>
      </c>
      <c r="O17193" s="153" t="s">
        <v>2098</v>
      </c>
    </row>
    <row r="17194" spans="11:15">
      <c r="K17194" s="153" t="s">
        <v>1674</v>
      </c>
      <c r="M17194" s="571">
        <v>40694</v>
      </c>
      <c r="O17194" s="153" t="s">
        <v>2099</v>
      </c>
    </row>
    <row r="17195" spans="11:15">
      <c r="K17195" s="153" t="s">
        <v>1674</v>
      </c>
      <c r="M17195" s="571">
        <v>40694</v>
      </c>
      <c r="O17195" s="153" t="s">
        <v>2100</v>
      </c>
    </row>
    <row r="17196" spans="11:15">
      <c r="K17196" s="153" t="s">
        <v>1674</v>
      </c>
      <c r="M17196" s="571">
        <v>40694</v>
      </c>
      <c r="O17196" s="153" t="s">
        <v>1970</v>
      </c>
    </row>
    <row r="17197" spans="11:15">
      <c r="K17197" s="153" t="s">
        <v>1674</v>
      </c>
      <c r="M17197" s="571">
        <v>40694</v>
      </c>
      <c r="O17197" s="153" t="s">
        <v>1971</v>
      </c>
    </row>
    <row r="17198" spans="11:15">
      <c r="K17198" s="153" t="s">
        <v>1674</v>
      </c>
      <c r="M17198" s="571">
        <v>40694</v>
      </c>
      <c r="O17198" s="153" t="s">
        <v>1972</v>
      </c>
    </row>
    <row r="17199" spans="11:15">
      <c r="K17199" s="153" t="s">
        <v>1674</v>
      </c>
      <c r="M17199" s="571">
        <v>40694</v>
      </c>
      <c r="O17199" s="153" t="s">
        <v>1973</v>
      </c>
    </row>
    <row r="17200" spans="11:15">
      <c r="K17200" s="153" t="s">
        <v>1674</v>
      </c>
      <c r="M17200" s="571">
        <v>40694</v>
      </c>
      <c r="O17200" s="153" t="s">
        <v>1974</v>
      </c>
    </row>
    <row r="17201" spans="11:15">
      <c r="K17201" s="153" t="s">
        <v>1674</v>
      </c>
      <c r="M17201" s="571">
        <v>40694</v>
      </c>
      <c r="O17201" s="153" t="s">
        <v>1975</v>
      </c>
    </row>
    <row r="17202" spans="11:15">
      <c r="K17202" s="153" t="s">
        <v>1674</v>
      </c>
      <c r="M17202" s="571">
        <v>40694</v>
      </c>
      <c r="O17202" s="153" t="s">
        <v>1976</v>
      </c>
    </row>
    <row r="17203" spans="11:15">
      <c r="K17203" s="153" t="s">
        <v>1674</v>
      </c>
      <c r="M17203" s="571">
        <v>40694</v>
      </c>
      <c r="O17203" s="153" t="s">
        <v>1977</v>
      </c>
    </row>
    <row r="17204" spans="11:15">
      <c r="K17204" s="153" t="s">
        <v>1674</v>
      </c>
      <c r="M17204" s="571">
        <v>40694</v>
      </c>
      <c r="O17204" s="153" t="s">
        <v>1978</v>
      </c>
    </row>
    <row r="17205" spans="11:15">
      <c r="K17205" s="153" t="s">
        <v>1674</v>
      </c>
      <c r="M17205" s="571">
        <v>40694</v>
      </c>
      <c r="O17205" s="153" t="s">
        <v>1979</v>
      </c>
    </row>
    <row r="17206" spans="11:15">
      <c r="K17206" s="153" t="s">
        <v>1674</v>
      </c>
      <c r="M17206" s="571">
        <v>40694</v>
      </c>
      <c r="O17206" s="153" t="s">
        <v>1980</v>
      </c>
    </row>
    <row r="17207" spans="11:15">
      <c r="K17207" s="153" t="s">
        <v>1674</v>
      </c>
      <c r="M17207" s="571">
        <v>40694</v>
      </c>
      <c r="O17207" s="153" t="s">
        <v>1981</v>
      </c>
    </row>
    <row r="17208" spans="11:15">
      <c r="K17208" s="153" t="s">
        <v>1674</v>
      </c>
      <c r="M17208" s="571">
        <v>40694</v>
      </c>
      <c r="O17208" s="153" t="s">
        <v>1982</v>
      </c>
    </row>
    <row r="17209" spans="11:15">
      <c r="K17209" s="153" t="s">
        <v>1674</v>
      </c>
      <c r="M17209" s="571">
        <v>40694</v>
      </c>
      <c r="O17209" s="153" t="s">
        <v>1983</v>
      </c>
    </row>
    <row r="17210" spans="11:15">
      <c r="K17210" s="153" t="s">
        <v>1674</v>
      </c>
      <c r="M17210" s="571">
        <v>40694</v>
      </c>
      <c r="O17210" s="153" t="s">
        <v>2101</v>
      </c>
    </row>
    <row r="17211" spans="11:15">
      <c r="K17211" s="153" t="s">
        <v>1674</v>
      </c>
      <c r="M17211" s="571">
        <v>40694</v>
      </c>
      <c r="O17211" s="153" t="s">
        <v>2102</v>
      </c>
    </row>
    <row r="17212" spans="11:15">
      <c r="K17212" s="153" t="s">
        <v>1674</v>
      </c>
      <c r="M17212" s="571">
        <v>40694</v>
      </c>
      <c r="O17212" s="153" t="s">
        <v>1984</v>
      </c>
    </row>
    <row r="17213" spans="11:15">
      <c r="K17213" s="153" t="s">
        <v>1674</v>
      </c>
      <c r="M17213" s="571">
        <v>40694</v>
      </c>
      <c r="O17213" s="153" t="s">
        <v>1985</v>
      </c>
    </row>
    <row r="17214" spans="11:15">
      <c r="K17214" s="153" t="s">
        <v>1674</v>
      </c>
      <c r="M17214" s="571">
        <v>40694</v>
      </c>
      <c r="O17214" s="153" t="s">
        <v>1986</v>
      </c>
    </row>
    <row r="17215" spans="11:15">
      <c r="K17215" s="153" t="s">
        <v>1674</v>
      </c>
      <c r="M17215" s="571">
        <v>40694</v>
      </c>
      <c r="O17215" s="153" t="s">
        <v>2103</v>
      </c>
    </row>
    <row r="17216" spans="11:15">
      <c r="K17216" s="153" t="s">
        <v>1674</v>
      </c>
      <c r="M17216" s="571">
        <v>40694</v>
      </c>
      <c r="O17216" s="153" t="s">
        <v>2104</v>
      </c>
    </row>
    <row r="17217" spans="10:15">
      <c r="K17217" s="153" t="s">
        <v>1674</v>
      </c>
      <c r="M17217" s="571">
        <v>40694</v>
      </c>
      <c r="O17217" s="153" t="s">
        <v>2105</v>
      </c>
    </row>
    <row r="17218" spans="10:15">
      <c r="K17218" s="153" t="s">
        <v>1674</v>
      </c>
      <c r="M17218" s="571">
        <v>40694</v>
      </c>
      <c r="O17218" s="153" t="s">
        <v>1987</v>
      </c>
    </row>
    <row r="17219" spans="10:15">
      <c r="K17219" s="153" t="s">
        <v>1674</v>
      </c>
      <c r="M17219" s="571">
        <v>40694</v>
      </c>
      <c r="O17219" s="153" t="s">
        <v>1988</v>
      </c>
    </row>
    <row r="17220" spans="10:15">
      <c r="K17220" s="153" t="s">
        <v>1674</v>
      </c>
      <c r="M17220" s="571">
        <v>40694</v>
      </c>
      <c r="O17220" s="153" t="s">
        <v>1989</v>
      </c>
    </row>
    <row r="17221" spans="10:15">
      <c r="K17221" s="153" t="s">
        <v>1674</v>
      </c>
      <c r="M17221" s="571">
        <v>40694</v>
      </c>
      <c r="O17221" s="153" t="s">
        <v>1990</v>
      </c>
    </row>
    <row r="17222" spans="10:15">
      <c r="J17222" s="573"/>
    </row>
    <row r="17223" spans="10:15">
      <c r="J17223" s="573"/>
    </row>
    <row r="17224" spans="10:15">
      <c r="J17224" s="573"/>
    </row>
    <row r="17225" spans="10:15">
      <c r="J17225" s="573"/>
    </row>
    <row r="17226" spans="10:15">
      <c r="J17226" s="573"/>
    </row>
    <row r="17227" spans="10:15">
      <c r="J17227" s="573"/>
    </row>
    <row r="17228" spans="10:15">
      <c r="J17228" s="573"/>
    </row>
    <row r="17229" spans="10:15">
      <c r="J17229" s="573"/>
    </row>
    <row r="17230" spans="10:15">
      <c r="J17230" s="573"/>
    </row>
    <row r="17231" spans="10:15">
      <c r="J17231" s="573"/>
    </row>
    <row r="17232" spans="10:15">
      <c r="J17232" s="573"/>
    </row>
    <row r="17233" spans="10:10">
      <c r="J17233" s="573"/>
    </row>
    <row r="17234" spans="10:10">
      <c r="J17234" s="573"/>
    </row>
    <row r="17235" spans="10:10">
      <c r="J17235" s="573"/>
    </row>
    <row r="17236" spans="10:10">
      <c r="J17236" s="573"/>
    </row>
    <row r="17237" spans="10:10">
      <c r="J17237" s="573"/>
    </row>
    <row r="17238" spans="10:10">
      <c r="J17238" s="573"/>
    </row>
    <row r="17239" spans="10:10">
      <c r="J17239" s="573"/>
    </row>
    <row r="17240" spans="10:10">
      <c r="J17240" s="573"/>
    </row>
    <row r="17241" spans="10:10">
      <c r="J17241" s="573"/>
    </row>
    <row r="17242" spans="10:10">
      <c r="J17242" s="573"/>
    </row>
    <row r="17243" spans="10:10">
      <c r="J17243" s="573"/>
    </row>
    <row r="17244" spans="10:10">
      <c r="J17244" s="573"/>
    </row>
    <row r="17245" spans="10:10">
      <c r="J17245" s="573"/>
    </row>
    <row r="17246" spans="10:10">
      <c r="J17246" s="573"/>
    </row>
    <row r="17247" spans="10:10">
      <c r="J17247" s="573"/>
    </row>
    <row r="17248" spans="10:10">
      <c r="J17248" s="573"/>
    </row>
    <row r="17249" spans="10:10">
      <c r="J17249" s="573"/>
    </row>
    <row r="17250" spans="10:10">
      <c r="J17250" s="573"/>
    </row>
    <row r="17251" spans="10:10">
      <c r="J17251" s="573"/>
    </row>
    <row r="17252" spans="10:10">
      <c r="J17252" s="573"/>
    </row>
    <row r="17253" spans="10:10">
      <c r="J17253" s="573"/>
    </row>
    <row r="17254" spans="10:10">
      <c r="J17254" s="573"/>
    </row>
    <row r="17255" spans="10:10">
      <c r="J17255" s="573"/>
    </row>
    <row r="17256" spans="10:10">
      <c r="J17256" s="573"/>
    </row>
    <row r="17257" spans="10:10">
      <c r="J17257" s="573"/>
    </row>
    <row r="17258" spans="10:10">
      <c r="J17258" s="573"/>
    </row>
    <row r="17259" spans="10:10">
      <c r="J17259" s="573"/>
    </row>
    <row r="17260" spans="10:10">
      <c r="J17260" s="573"/>
    </row>
    <row r="17261" spans="10:10">
      <c r="J17261" s="573"/>
    </row>
    <row r="17262" spans="10:10">
      <c r="J17262" s="573"/>
    </row>
    <row r="17263" spans="10:10">
      <c r="J17263" s="573"/>
    </row>
    <row r="17264" spans="10:10">
      <c r="J17264" s="573"/>
    </row>
    <row r="17265" spans="10:10">
      <c r="J17265" s="573"/>
    </row>
    <row r="17266" spans="10:10">
      <c r="J17266" s="573"/>
    </row>
    <row r="17267" spans="10:10">
      <c r="J17267" s="573"/>
    </row>
    <row r="17268" spans="10:10">
      <c r="J17268" s="573"/>
    </row>
    <row r="17269" spans="10:10">
      <c r="J17269" s="573"/>
    </row>
    <row r="17270" spans="10:10">
      <c r="J17270" s="573"/>
    </row>
    <row r="17271" spans="10:10">
      <c r="J17271" s="573"/>
    </row>
    <row r="17272" spans="10:10">
      <c r="J17272" s="573"/>
    </row>
    <row r="17273" spans="10:10">
      <c r="J17273" s="573"/>
    </row>
    <row r="17274" spans="10:10">
      <c r="J17274" s="573"/>
    </row>
    <row r="17275" spans="10:10">
      <c r="J17275" s="573"/>
    </row>
    <row r="17276" spans="10:10">
      <c r="J17276" s="573"/>
    </row>
    <row r="17277" spans="10:10">
      <c r="J17277" s="573"/>
    </row>
    <row r="17278" spans="10:10">
      <c r="J17278" s="573"/>
    </row>
    <row r="17279" spans="10:10">
      <c r="J17279" s="573"/>
    </row>
    <row r="17280" spans="10:10">
      <c r="J17280" s="573"/>
    </row>
    <row r="17281" spans="10:10">
      <c r="J17281" s="573"/>
    </row>
    <row r="17282" spans="10:10">
      <c r="J17282" s="573"/>
    </row>
    <row r="17283" spans="10:10">
      <c r="J17283" s="573"/>
    </row>
    <row r="17284" spans="10:10">
      <c r="J17284" s="573"/>
    </row>
    <row r="17285" spans="10:10">
      <c r="J17285" s="573"/>
    </row>
    <row r="17286" spans="10:10">
      <c r="J17286" s="573"/>
    </row>
    <row r="17287" spans="10:10">
      <c r="J17287" s="573"/>
    </row>
    <row r="17288" spans="10:10">
      <c r="J17288" s="573"/>
    </row>
    <row r="17289" spans="10:10">
      <c r="J17289" s="573"/>
    </row>
    <row r="17290" spans="10:10">
      <c r="J17290" s="573"/>
    </row>
    <row r="17291" spans="10:10">
      <c r="J17291" s="573"/>
    </row>
    <row r="17292" spans="10:10">
      <c r="J17292" s="573"/>
    </row>
    <row r="17293" spans="10:10">
      <c r="J17293" s="573"/>
    </row>
    <row r="17294" spans="10:10">
      <c r="J17294" s="573"/>
    </row>
    <row r="17295" spans="10:10">
      <c r="J17295" s="573"/>
    </row>
    <row r="17296" spans="10:10">
      <c r="J17296" s="573"/>
    </row>
    <row r="17297" spans="10:10">
      <c r="J17297" s="573"/>
    </row>
    <row r="17298" spans="10:10">
      <c r="J17298" s="573"/>
    </row>
    <row r="17299" spans="10:10">
      <c r="J17299" s="573"/>
    </row>
    <row r="17300" spans="10:10">
      <c r="J17300" s="573"/>
    </row>
    <row r="17301" spans="10:10">
      <c r="J17301" s="573"/>
    </row>
    <row r="17302" spans="10:10">
      <c r="J17302" s="573"/>
    </row>
    <row r="17303" spans="10:10">
      <c r="J17303" s="573"/>
    </row>
    <row r="17304" spans="10:10">
      <c r="J17304" s="573"/>
    </row>
    <row r="17305" spans="10:10">
      <c r="J17305" s="573"/>
    </row>
    <row r="17306" spans="10:10">
      <c r="J17306" s="573"/>
    </row>
    <row r="17307" spans="10:10">
      <c r="J17307" s="573"/>
    </row>
    <row r="17308" spans="10:10">
      <c r="J17308" s="573"/>
    </row>
    <row r="17309" spans="10:10">
      <c r="J17309" s="573"/>
    </row>
    <row r="17310" spans="10:10">
      <c r="J17310" s="573"/>
    </row>
    <row r="17311" spans="10:10">
      <c r="J17311" s="573"/>
    </row>
    <row r="17312" spans="10:10">
      <c r="J17312" s="573"/>
    </row>
    <row r="17313" spans="10:10">
      <c r="J17313" s="573"/>
    </row>
    <row r="17314" spans="10:10">
      <c r="J17314" s="573"/>
    </row>
    <row r="17315" spans="10:10">
      <c r="J17315" s="573"/>
    </row>
    <row r="17316" spans="10:10">
      <c r="J17316" s="573"/>
    </row>
    <row r="17317" spans="10:10">
      <c r="J17317" s="573"/>
    </row>
    <row r="17318" spans="10:10">
      <c r="J17318" s="573"/>
    </row>
    <row r="17319" spans="10:10">
      <c r="J17319" s="573"/>
    </row>
    <row r="17320" spans="10:10">
      <c r="J17320" s="573"/>
    </row>
    <row r="17321" spans="10:10">
      <c r="J17321" s="573"/>
    </row>
    <row r="17322" spans="10:10">
      <c r="J17322" s="573"/>
    </row>
    <row r="17323" spans="10:10">
      <c r="J17323" s="573"/>
    </row>
    <row r="17324" spans="10:10">
      <c r="J17324" s="573"/>
    </row>
    <row r="17325" spans="10:10">
      <c r="J17325" s="573"/>
    </row>
    <row r="17326" spans="10:10">
      <c r="J17326" s="573"/>
    </row>
    <row r="17327" spans="10:10">
      <c r="J17327" s="573"/>
    </row>
    <row r="17328" spans="10:10">
      <c r="J17328" s="573"/>
    </row>
    <row r="17329" spans="10:10">
      <c r="J17329" s="573"/>
    </row>
    <row r="17330" spans="10:10">
      <c r="J17330" s="573"/>
    </row>
    <row r="17331" spans="10:10">
      <c r="J17331" s="573"/>
    </row>
    <row r="17332" spans="10:10">
      <c r="J17332" s="573"/>
    </row>
    <row r="17333" spans="10:10">
      <c r="J17333" s="573"/>
    </row>
    <row r="17334" spans="10:10">
      <c r="J17334" s="573"/>
    </row>
    <row r="17335" spans="10:10">
      <c r="J17335" s="573"/>
    </row>
    <row r="17336" spans="10:10">
      <c r="J17336" s="573"/>
    </row>
    <row r="17337" spans="10:10">
      <c r="J17337" s="573"/>
    </row>
    <row r="17338" spans="10:10">
      <c r="J17338" s="573"/>
    </row>
    <row r="17339" spans="10:10">
      <c r="J17339" s="573"/>
    </row>
    <row r="17340" spans="10:10">
      <c r="J17340" s="573"/>
    </row>
    <row r="17341" spans="10:10">
      <c r="J17341" s="573"/>
    </row>
    <row r="17342" spans="10:10">
      <c r="J17342" s="573"/>
    </row>
    <row r="17343" spans="10:10">
      <c r="J17343" s="573"/>
    </row>
    <row r="17344" spans="10:10">
      <c r="J17344" s="573"/>
    </row>
    <row r="17345" spans="10:10">
      <c r="J17345" s="573"/>
    </row>
    <row r="17346" spans="10:10">
      <c r="J17346" s="573"/>
    </row>
    <row r="17347" spans="10:10">
      <c r="J17347" s="573"/>
    </row>
    <row r="17348" spans="10:10">
      <c r="J17348" s="573"/>
    </row>
    <row r="17349" spans="10:10">
      <c r="J17349" s="573"/>
    </row>
    <row r="17350" spans="10:10">
      <c r="J17350" s="573"/>
    </row>
    <row r="17351" spans="10:10">
      <c r="J17351" s="573"/>
    </row>
    <row r="17352" spans="10:10">
      <c r="J17352" s="573"/>
    </row>
    <row r="17353" spans="10:10">
      <c r="J17353" s="573"/>
    </row>
    <row r="17354" spans="10:10">
      <c r="J17354" s="573"/>
    </row>
    <row r="17355" spans="10:10">
      <c r="J17355" s="573"/>
    </row>
    <row r="17356" spans="10:10">
      <c r="J17356" s="573"/>
    </row>
    <row r="17357" spans="10:10">
      <c r="J17357" s="573"/>
    </row>
    <row r="17358" spans="10:10">
      <c r="J17358" s="573"/>
    </row>
    <row r="17359" spans="10:10">
      <c r="J17359" s="573"/>
    </row>
    <row r="17360" spans="10:10">
      <c r="J17360" s="573"/>
    </row>
    <row r="17361" spans="10:10">
      <c r="J17361" s="573"/>
    </row>
    <row r="17362" spans="10:10">
      <c r="J17362" s="573"/>
    </row>
    <row r="17363" spans="10:10">
      <c r="J17363" s="573"/>
    </row>
    <row r="17364" spans="10:10">
      <c r="J17364" s="573"/>
    </row>
    <row r="17365" spans="10:10">
      <c r="J17365" s="573"/>
    </row>
    <row r="17366" spans="10:10">
      <c r="J17366" s="573"/>
    </row>
    <row r="17367" spans="10:10">
      <c r="J17367" s="573"/>
    </row>
    <row r="17368" spans="10:10">
      <c r="J17368" s="573"/>
    </row>
    <row r="17369" spans="10:10">
      <c r="J17369" s="573"/>
    </row>
    <row r="17370" spans="10:10">
      <c r="J17370" s="573"/>
    </row>
    <row r="17371" spans="10:10">
      <c r="J17371" s="573"/>
    </row>
    <row r="17372" spans="10:10">
      <c r="J17372" s="573"/>
    </row>
    <row r="17373" spans="10:10">
      <c r="J17373" s="573"/>
    </row>
    <row r="17374" spans="10:10">
      <c r="J17374" s="573"/>
    </row>
    <row r="17375" spans="10:10">
      <c r="J17375" s="573"/>
    </row>
    <row r="17376" spans="10:10">
      <c r="J17376" s="573"/>
    </row>
    <row r="17377" spans="10:10">
      <c r="J17377" s="573"/>
    </row>
    <row r="17378" spans="10:10">
      <c r="J17378" s="573"/>
    </row>
    <row r="17379" spans="10:10">
      <c r="J17379" s="573"/>
    </row>
    <row r="17380" spans="10:10">
      <c r="J17380" s="573"/>
    </row>
    <row r="17381" spans="10:10">
      <c r="J17381" s="573"/>
    </row>
    <row r="17382" spans="10:10">
      <c r="J17382" s="573"/>
    </row>
    <row r="17383" spans="10:10">
      <c r="J17383" s="573"/>
    </row>
    <row r="17384" spans="10:10">
      <c r="J17384" s="573"/>
    </row>
    <row r="17385" spans="10:10">
      <c r="J17385" s="573"/>
    </row>
    <row r="17386" spans="10:10">
      <c r="J17386" s="573"/>
    </row>
    <row r="17387" spans="10:10">
      <c r="J17387" s="573"/>
    </row>
    <row r="17388" spans="10:10">
      <c r="J17388" s="573"/>
    </row>
    <row r="17389" spans="10:10">
      <c r="J17389" s="573"/>
    </row>
    <row r="17390" spans="10:10">
      <c r="J17390" s="573"/>
    </row>
    <row r="17391" spans="10:10">
      <c r="J17391" s="573"/>
    </row>
    <row r="17392" spans="10:10">
      <c r="J17392" s="573"/>
    </row>
    <row r="17393" spans="10:10">
      <c r="J17393" s="573"/>
    </row>
    <row r="17394" spans="10:10">
      <c r="J17394" s="573"/>
    </row>
    <row r="17395" spans="10:10">
      <c r="J17395" s="573"/>
    </row>
    <row r="17396" spans="10:10">
      <c r="J17396" s="573"/>
    </row>
    <row r="17397" spans="10:10">
      <c r="J17397" s="573"/>
    </row>
    <row r="17398" spans="10:10">
      <c r="J17398" s="573"/>
    </row>
    <row r="17399" spans="10:10">
      <c r="J17399" s="573"/>
    </row>
    <row r="17400" spans="10:10">
      <c r="J17400" s="573"/>
    </row>
    <row r="17401" spans="10:10">
      <c r="J17401" s="573"/>
    </row>
    <row r="17402" spans="10:10">
      <c r="J17402" s="573"/>
    </row>
    <row r="17403" spans="10:10">
      <c r="J17403" s="573"/>
    </row>
    <row r="17404" spans="10:10">
      <c r="J17404" s="573"/>
    </row>
    <row r="17405" spans="10:10">
      <c r="J17405" s="573"/>
    </row>
    <row r="17406" spans="10:10">
      <c r="J17406" s="573"/>
    </row>
    <row r="17407" spans="10:10">
      <c r="J17407" s="573"/>
    </row>
    <row r="17408" spans="10:10">
      <c r="J17408" s="573"/>
    </row>
    <row r="17409" spans="10:10">
      <c r="J17409" s="573"/>
    </row>
    <row r="17410" spans="10:10">
      <c r="J17410" s="573"/>
    </row>
    <row r="17411" spans="10:10">
      <c r="J17411" s="573"/>
    </row>
    <row r="17412" spans="10:10">
      <c r="J17412" s="573"/>
    </row>
    <row r="17413" spans="10:10">
      <c r="J17413" s="573"/>
    </row>
    <row r="17414" spans="10:10">
      <c r="J17414" s="573"/>
    </row>
    <row r="17415" spans="10:10">
      <c r="J17415" s="573"/>
    </row>
    <row r="17416" spans="10:10">
      <c r="J17416" s="573"/>
    </row>
    <row r="17417" spans="10:10">
      <c r="J17417" s="573"/>
    </row>
    <row r="17418" spans="10:10">
      <c r="J17418" s="573"/>
    </row>
    <row r="17419" spans="10:10">
      <c r="J17419" s="573"/>
    </row>
    <row r="17420" spans="10:10">
      <c r="J17420" s="573"/>
    </row>
    <row r="17421" spans="10:10">
      <c r="J17421" s="573"/>
    </row>
    <row r="17422" spans="10:10">
      <c r="J17422" s="573"/>
    </row>
    <row r="17423" spans="10:10">
      <c r="J17423" s="573"/>
    </row>
    <row r="17424" spans="10:10">
      <c r="J17424" s="573"/>
    </row>
    <row r="17425" spans="10:10">
      <c r="J17425" s="573"/>
    </row>
    <row r="17426" spans="10:10">
      <c r="J17426" s="573"/>
    </row>
    <row r="17427" spans="10:10">
      <c r="J17427" s="573"/>
    </row>
    <row r="17428" spans="10:10">
      <c r="J17428" s="573"/>
    </row>
    <row r="17429" spans="10:10">
      <c r="J17429" s="573"/>
    </row>
    <row r="17430" spans="10:10">
      <c r="J17430" s="573"/>
    </row>
    <row r="17431" spans="10:10">
      <c r="J17431" s="573"/>
    </row>
    <row r="17432" spans="10:10">
      <c r="J17432" s="573"/>
    </row>
    <row r="17433" spans="10:10">
      <c r="J17433" s="573"/>
    </row>
    <row r="17434" spans="10:10">
      <c r="J17434" s="573"/>
    </row>
    <row r="17435" spans="10:10">
      <c r="J17435" s="573"/>
    </row>
    <row r="17436" spans="10:10">
      <c r="J17436" s="573"/>
    </row>
    <row r="17437" spans="10:10">
      <c r="J17437" s="573"/>
    </row>
    <row r="17438" spans="10:10">
      <c r="J17438" s="573"/>
    </row>
    <row r="17439" spans="10:10">
      <c r="J17439" s="573"/>
    </row>
    <row r="17440" spans="10:10">
      <c r="J17440" s="573"/>
    </row>
    <row r="17441" spans="10:10">
      <c r="J17441" s="573"/>
    </row>
    <row r="17442" spans="10:10">
      <c r="J17442" s="573"/>
    </row>
    <row r="17443" spans="10:10">
      <c r="J17443" s="573"/>
    </row>
    <row r="17444" spans="10:10">
      <c r="J17444" s="573"/>
    </row>
    <row r="17445" spans="10:10">
      <c r="J17445" s="573"/>
    </row>
    <row r="17446" spans="10:10">
      <c r="J17446" s="573"/>
    </row>
    <row r="17447" spans="10:10">
      <c r="J17447" s="573"/>
    </row>
    <row r="17448" spans="10:10">
      <c r="J17448" s="573"/>
    </row>
    <row r="17449" spans="10:10">
      <c r="J17449" s="573"/>
    </row>
    <row r="17450" spans="10:10">
      <c r="J17450" s="573"/>
    </row>
    <row r="17451" spans="10:10">
      <c r="J17451" s="573"/>
    </row>
    <row r="17452" spans="10:10">
      <c r="J17452" s="573"/>
    </row>
    <row r="17453" spans="10:10">
      <c r="J17453" s="573"/>
    </row>
    <row r="17454" spans="10:10">
      <c r="J17454" s="573"/>
    </row>
    <row r="17455" spans="10:10">
      <c r="J17455" s="573"/>
    </row>
    <row r="17456" spans="10:10">
      <c r="J17456" s="573"/>
    </row>
    <row r="17457" spans="10:10">
      <c r="J17457" s="573"/>
    </row>
    <row r="17458" spans="10:10">
      <c r="J17458" s="573"/>
    </row>
    <row r="17459" spans="10:10">
      <c r="J17459" s="573"/>
    </row>
    <row r="17460" spans="10:10">
      <c r="J17460" s="573"/>
    </row>
    <row r="17461" spans="10:10">
      <c r="J17461" s="573"/>
    </row>
    <row r="17462" spans="10:10">
      <c r="J17462" s="573"/>
    </row>
    <row r="17463" spans="10:10">
      <c r="J17463" s="573"/>
    </row>
    <row r="17464" spans="10:10">
      <c r="J17464" s="573"/>
    </row>
    <row r="17465" spans="10:10">
      <c r="J17465" s="573"/>
    </row>
    <row r="17466" spans="10:10">
      <c r="J17466" s="573"/>
    </row>
    <row r="17467" spans="10:10">
      <c r="J17467" s="573"/>
    </row>
    <row r="17468" spans="10:10">
      <c r="J17468" s="573"/>
    </row>
    <row r="17469" spans="10:10">
      <c r="J17469" s="573"/>
    </row>
    <row r="17470" spans="10:10">
      <c r="J17470" s="573"/>
    </row>
    <row r="17471" spans="10:10">
      <c r="J17471" s="573"/>
    </row>
    <row r="17472" spans="10:10">
      <c r="J17472" s="573"/>
    </row>
    <row r="17473" spans="10:10">
      <c r="J17473" s="573"/>
    </row>
    <row r="17474" spans="10:10">
      <c r="J17474" s="573"/>
    </row>
    <row r="17475" spans="10:10">
      <c r="J17475" s="573"/>
    </row>
    <row r="17476" spans="10:10">
      <c r="J17476" s="573"/>
    </row>
    <row r="17477" spans="10:10">
      <c r="J17477" s="573"/>
    </row>
    <row r="17478" spans="10:10">
      <c r="J17478" s="573"/>
    </row>
    <row r="17479" spans="10:10">
      <c r="J17479" s="573"/>
    </row>
    <row r="17480" spans="10:10">
      <c r="J17480" s="573"/>
    </row>
    <row r="17481" spans="10:10">
      <c r="J17481" s="573"/>
    </row>
    <row r="17482" spans="10:10">
      <c r="J17482" s="573"/>
    </row>
    <row r="17483" spans="10:10">
      <c r="J17483" s="573"/>
    </row>
    <row r="17484" spans="10:10">
      <c r="J17484" s="573"/>
    </row>
    <row r="17485" spans="10:10">
      <c r="J17485" s="573"/>
    </row>
    <row r="17486" spans="10:10">
      <c r="J17486" s="573"/>
    </row>
    <row r="17487" spans="10:10">
      <c r="J17487" s="573"/>
    </row>
    <row r="17488" spans="10:10">
      <c r="J17488" s="573"/>
    </row>
    <row r="17489" spans="10:10">
      <c r="J17489" s="573"/>
    </row>
    <row r="17490" spans="10:10">
      <c r="J17490" s="573"/>
    </row>
    <row r="17491" spans="10:10">
      <c r="J17491" s="573"/>
    </row>
    <row r="17492" spans="10:10">
      <c r="J17492" s="573"/>
    </row>
    <row r="17493" spans="10:10">
      <c r="J17493" s="573"/>
    </row>
    <row r="17494" spans="10:10">
      <c r="J17494" s="573"/>
    </row>
    <row r="17495" spans="10:10">
      <c r="J17495" s="573"/>
    </row>
    <row r="17496" spans="10:10">
      <c r="J17496" s="573"/>
    </row>
    <row r="17497" spans="10:10">
      <c r="J17497" s="573"/>
    </row>
    <row r="17498" spans="10:10">
      <c r="J17498" s="573"/>
    </row>
    <row r="17499" spans="10:10">
      <c r="J17499" s="573"/>
    </row>
    <row r="17500" spans="10:10">
      <c r="J17500" s="573"/>
    </row>
    <row r="17501" spans="10:10">
      <c r="J17501" s="573"/>
    </row>
    <row r="17502" spans="10:10">
      <c r="J17502" s="573"/>
    </row>
    <row r="17503" spans="10:10">
      <c r="J17503" s="573"/>
    </row>
    <row r="17504" spans="10:10">
      <c r="J17504" s="573"/>
    </row>
    <row r="17505" spans="10:15">
      <c r="J17505" s="573"/>
    </row>
    <row r="17506" spans="10:15">
      <c r="J17506" s="573"/>
    </row>
    <row r="17507" spans="10:15">
      <c r="J17507" s="573"/>
    </row>
    <row r="17508" spans="10:15">
      <c r="M17508" s="571">
        <v>40694</v>
      </c>
      <c r="O17508" s="153" t="s">
        <v>824</v>
      </c>
    </row>
    <row r="17509" spans="10:15">
      <c r="M17509" s="571">
        <v>40694</v>
      </c>
      <c r="O17509" s="153" t="s">
        <v>829</v>
      </c>
    </row>
    <row r="17510" spans="10:15">
      <c r="M17510" s="571">
        <v>40694</v>
      </c>
      <c r="O17510" s="153" t="s">
        <v>833</v>
      </c>
    </row>
    <row r="17511" spans="10:15">
      <c r="M17511" s="571">
        <v>40694</v>
      </c>
      <c r="O17511" s="153" t="s">
        <v>837</v>
      </c>
    </row>
    <row r="17512" spans="10:15">
      <c r="M17512" s="571">
        <v>40694</v>
      </c>
      <c r="O17512" s="153" t="s">
        <v>842</v>
      </c>
    </row>
    <row r="17513" spans="10:15">
      <c r="M17513" s="571">
        <v>40694</v>
      </c>
      <c r="O17513" s="153" t="s">
        <v>846</v>
      </c>
    </row>
    <row r="17514" spans="10:15">
      <c r="M17514" s="571">
        <v>40694</v>
      </c>
      <c r="O17514" s="153" t="s">
        <v>850</v>
      </c>
    </row>
    <row r="17515" spans="10:15">
      <c r="M17515" s="571">
        <v>40694</v>
      </c>
      <c r="O17515" s="153" t="s">
        <v>854</v>
      </c>
    </row>
    <row r="17516" spans="10:15">
      <c r="M17516" s="571">
        <v>40694</v>
      </c>
      <c r="O17516" s="153" t="s">
        <v>858</v>
      </c>
    </row>
    <row r="17517" spans="10:15">
      <c r="M17517" s="571">
        <v>40694</v>
      </c>
      <c r="O17517" s="153" t="s">
        <v>862</v>
      </c>
    </row>
    <row r="17518" spans="10:15">
      <c r="M17518" s="571">
        <v>40694</v>
      </c>
      <c r="O17518" s="153" t="s">
        <v>866</v>
      </c>
    </row>
    <row r="17519" spans="10:15">
      <c r="M17519" s="571">
        <v>40694</v>
      </c>
      <c r="O17519" s="153" t="s">
        <v>870</v>
      </c>
    </row>
    <row r="17520" spans="10:15">
      <c r="M17520" s="571">
        <v>40694</v>
      </c>
      <c r="O17520" s="153" t="s">
        <v>1997</v>
      </c>
    </row>
    <row r="17521" spans="11:15">
      <c r="M17521" s="571">
        <v>40694</v>
      </c>
      <c r="O17521" s="153" t="s">
        <v>1998</v>
      </c>
    </row>
    <row r="17522" spans="11:15">
      <c r="M17522" s="571">
        <v>40694</v>
      </c>
      <c r="O17522" s="153" t="s">
        <v>1999</v>
      </c>
    </row>
    <row r="17523" spans="11:15">
      <c r="M17523" s="571">
        <v>40694</v>
      </c>
      <c r="O17523" s="153" t="s">
        <v>885</v>
      </c>
    </row>
    <row r="17524" spans="11:15">
      <c r="K17524" s="153" t="s">
        <v>1580</v>
      </c>
      <c r="M17524" s="571">
        <v>40694</v>
      </c>
      <c r="O17524" s="153" t="s">
        <v>890</v>
      </c>
    </row>
    <row r="17525" spans="11:15">
      <c r="K17525" s="153" t="s">
        <v>1580</v>
      </c>
      <c r="M17525" s="571">
        <v>40694</v>
      </c>
      <c r="O17525" s="153" t="s">
        <v>2000</v>
      </c>
    </row>
    <row r="17526" spans="11:15">
      <c r="K17526" s="153" t="s">
        <v>1580</v>
      </c>
      <c r="M17526" s="571">
        <v>40694</v>
      </c>
      <c r="O17526" s="153" t="s">
        <v>2001</v>
      </c>
    </row>
    <row r="17527" spans="11:15">
      <c r="K17527" s="153" t="s">
        <v>1674</v>
      </c>
      <c r="M17527" s="571">
        <v>40694</v>
      </c>
      <c r="O17527" s="153" t="s">
        <v>902</v>
      </c>
    </row>
    <row r="17528" spans="11:15">
      <c r="K17528" s="153" t="s">
        <v>1580</v>
      </c>
      <c r="M17528" s="571">
        <v>40694</v>
      </c>
      <c r="O17528" s="153" t="s">
        <v>2002</v>
      </c>
    </row>
    <row r="17529" spans="11:15">
      <c r="K17529" s="153" t="s">
        <v>1580</v>
      </c>
      <c r="M17529" s="571">
        <v>40694</v>
      </c>
      <c r="O17529" s="153" t="s">
        <v>2003</v>
      </c>
    </row>
    <row r="17530" spans="11:15">
      <c r="K17530" s="153" t="s">
        <v>1674</v>
      </c>
      <c r="M17530" s="571">
        <v>40694</v>
      </c>
      <c r="O17530" s="153" t="s">
        <v>2004</v>
      </c>
    </row>
    <row r="17531" spans="11:15">
      <c r="K17531" s="153" t="s">
        <v>1674</v>
      </c>
      <c r="M17531" s="571">
        <v>40694</v>
      </c>
      <c r="O17531" s="153" t="s">
        <v>919</v>
      </c>
    </row>
    <row r="17532" spans="11:15">
      <c r="K17532" s="153" t="s">
        <v>1674</v>
      </c>
      <c r="M17532" s="571">
        <v>40694</v>
      </c>
      <c r="O17532" s="153" t="s">
        <v>923</v>
      </c>
    </row>
    <row r="17533" spans="11:15">
      <c r="K17533" s="153" t="s">
        <v>1674</v>
      </c>
      <c r="M17533" s="571">
        <v>40694</v>
      </c>
      <c r="O17533" s="153" t="s">
        <v>2005</v>
      </c>
    </row>
    <row r="17534" spans="11:15">
      <c r="K17534" s="153" t="s">
        <v>1580</v>
      </c>
      <c r="M17534" s="571">
        <v>40694</v>
      </c>
      <c r="O17534" s="153" t="s">
        <v>934</v>
      </c>
    </row>
    <row r="17535" spans="11:15">
      <c r="K17535" s="153" t="s">
        <v>1580</v>
      </c>
      <c r="M17535" s="571">
        <v>40694</v>
      </c>
      <c r="O17535" s="153" t="s">
        <v>2006</v>
      </c>
    </row>
    <row r="17536" spans="11:15">
      <c r="K17536" s="153" t="s">
        <v>1580</v>
      </c>
      <c r="M17536" s="571">
        <v>40694</v>
      </c>
      <c r="O17536" s="153" t="s">
        <v>2007</v>
      </c>
    </row>
    <row r="17537" spans="11:15">
      <c r="K17537" s="153" t="s">
        <v>1580</v>
      </c>
      <c r="M17537" s="571">
        <v>40694</v>
      </c>
      <c r="O17537" s="153" t="s">
        <v>947</v>
      </c>
    </row>
    <row r="17538" spans="11:15">
      <c r="K17538" s="153" t="s">
        <v>1580</v>
      </c>
      <c r="M17538" s="571">
        <v>40694</v>
      </c>
      <c r="O17538" s="153" t="s">
        <v>2008</v>
      </c>
    </row>
    <row r="17539" spans="11:15">
      <c r="K17539" s="153" t="s">
        <v>1580</v>
      </c>
      <c r="M17539" s="571">
        <v>40694</v>
      </c>
      <c r="O17539" s="153" t="s">
        <v>2009</v>
      </c>
    </row>
    <row r="17540" spans="11:15">
      <c r="K17540" s="153" t="s">
        <v>1674</v>
      </c>
      <c r="M17540" s="571">
        <v>40694</v>
      </c>
      <c r="O17540" s="153" t="s">
        <v>960</v>
      </c>
    </row>
    <row r="17541" spans="11:15">
      <c r="K17541" s="153" t="s">
        <v>1674</v>
      </c>
      <c r="M17541" s="571">
        <v>40694</v>
      </c>
      <c r="O17541" s="153" t="s">
        <v>2010</v>
      </c>
    </row>
    <row r="17542" spans="11:15">
      <c r="K17542" s="153" t="s">
        <v>1674</v>
      </c>
      <c r="M17542" s="571">
        <v>40694</v>
      </c>
      <c r="O17542" s="153" t="s">
        <v>2011</v>
      </c>
    </row>
    <row r="17543" spans="11:15">
      <c r="K17543" s="153" t="s">
        <v>1580</v>
      </c>
      <c r="M17543" s="571">
        <v>40694</v>
      </c>
      <c r="O17543" s="153" t="s">
        <v>973</v>
      </c>
    </row>
    <row r="17544" spans="11:15">
      <c r="K17544" s="153" t="s">
        <v>1674</v>
      </c>
      <c r="M17544" s="571">
        <v>40694</v>
      </c>
      <c r="O17544" s="153" t="s">
        <v>2012</v>
      </c>
    </row>
    <row r="17545" spans="11:15">
      <c r="K17545" s="153" t="s">
        <v>1674</v>
      </c>
      <c r="M17545" s="571">
        <v>40694</v>
      </c>
      <c r="O17545" s="153" t="s">
        <v>2013</v>
      </c>
    </row>
    <row r="17546" spans="11:15">
      <c r="K17546" s="153" t="s">
        <v>1674</v>
      </c>
      <c r="M17546" s="571">
        <v>40694</v>
      </c>
      <c r="O17546" s="153" t="s">
        <v>2014</v>
      </c>
    </row>
    <row r="17547" spans="11:15">
      <c r="K17547" s="153" t="s">
        <v>1674</v>
      </c>
      <c r="M17547" s="571">
        <v>40694</v>
      </c>
      <c r="O17547" s="153" t="s">
        <v>2015</v>
      </c>
    </row>
    <row r="17548" spans="11:15">
      <c r="K17548" s="153" t="s">
        <v>1674</v>
      </c>
      <c r="M17548" s="571">
        <v>40694</v>
      </c>
      <c r="O17548" s="153" t="s">
        <v>2016</v>
      </c>
    </row>
    <row r="17549" spans="11:15">
      <c r="K17549" s="153" t="s">
        <v>1674</v>
      </c>
      <c r="M17549" s="571">
        <v>40694</v>
      </c>
      <c r="O17549" s="153" t="s">
        <v>2017</v>
      </c>
    </row>
    <row r="17550" spans="11:15">
      <c r="K17550" s="153" t="s">
        <v>1674</v>
      </c>
      <c r="M17550" s="571">
        <v>40694</v>
      </c>
      <c r="O17550" s="153" t="s">
        <v>2018</v>
      </c>
    </row>
    <row r="17551" spans="11:15">
      <c r="K17551" s="153" t="s">
        <v>1674</v>
      </c>
      <c r="M17551" s="571">
        <v>40694</v>
      </c>
      <c r="O17551" s="153" t="s">
        <v>2019</v>
      </c>
    </row>
    <row r="17552" spans="11:15">
      <c r="K17552" s="153" t="s">
        <v>1674</v>
      </c>
      <c r="M17552" s="571">
        <v>40694</v>
      </c>
      <c r="O17552" s="153" t="s">
        <v>2020</v>
      </c>
    </row>
    <row r="17553" spans="11:15">
      <c r="K17553" s="153" t="s">
        <v>1674</v>
      </c>
      <c r="M17553" s="571">
        <v>40694</v>
      </c>
      <c r="O17553" s="153" t="s">
        <v>2021</v>
      </c>
    </row>
    <row r="17554" spans="11:15">
      <c r="K17554" s="153" t="s">
        <v>1674</v>
      </c>
      <c r="M17554" s="571">
        <v>40694</v>
      </c>
      <c r="O17554" s="153" t="s">
        <v>1023</v>
      </c>
    </row>
    <row r="17555" spans="11:15">
      <c r="K17555" s="153" t="s">
        <v>1674</v>
      </c>
      <c r="M17555" s="571">
        <v>40694</v>
      </c>
      <c r="O17555" s="153" t="s">
        <v>1027</v>
      </c>
    </row>
    <row r="17556" spans="11:15">
      <c r="K17556" s="153" t="s">
        <v>1580</v>
      </c>
      <c r="M17556" s="571">
        <v>40694</v>
      </c>
      <c r="O17556" s="153" t="s">
        <v>2022</v>
      </c>
    </row>
    <row r="17557" spans="11:15">
      <c r="K17557" s="153" t="s">
        <v>1580</v>
      </c>
      <c r="M17557" s="571">
        <v>40694</v>
      </c>
      <c r="O17557" s="153" t="s">
        <v>2023</v>
      </c>
    </row>
    <row r="17558" spans="11:15">
      <c r="K17558" s="153" t="s">
        <v>1580</v>
      </c>
      <c r="M17558" s="571">
        <v>40694</v>
      </c>
      <c r="O17558" s="153" t="s">
        <v>2024</v>
      </c>
    </row>
    <row r="17559" spans="11:15">
      <c r="K17559" s="153" t="s">
        <v>1674</v>
      </c>
      <c r="M17559" s="571">
        <v>40694</v>
      </c>
      <c r="O17559" s="153" t="s">
        <v>2025</v>
      </c>
    </row>
    <row r="17560" spans="11:15">
      <c r="K17560" s="153" t="s">
        <v>1674</v>
      </c>
      <c r="M17560" s="571">
        <v>40694</v>
      </c>
      <c r="O17560" s="153" t="s">
        <v>2026</v>
      </c>
    </row>
    <row r="17561" spans="11:15">
      <c r="K17561" s="153" t="s">
        <v>1674</v>
      </c>
      <c r="M17561" s="571">
        <v>40694</v>
      </c>
      <c r="O17561" s="153" t="s">
        <v>2027</v>
      </c>
    </row>
    <row r="17562" spans="11:15">
      <c r="K17562" s="153" t="s">
        <v>1674</v>
      </c>
      <c r="M17562" s="571">
        <v>40694</v>
      </c>
      <c r="O17562" s="153" t="s">
        <v>2028</v>
      </c>
    </row>
    <row r="17563" spans="11:15">
      <c r="K17563" s="153" t="s">
        <v>1674</v>
      </c>
      <c r="M17563" s="571">
        <v>40694</v>
      </c>
      <c r="O17563" s="153" t="s">
        <v>2029</v>
      </c>
    </row>
    <row r="17564" spans="11:15">
      <c r="K17564" s="153" t="s">
        <v>1674</v>
      </c>
      <c r="M17564" s="571">
        <v>40694</v>
      </c>
      <c r="O17564" s="153" t="s">
        <v>2030</v>
      </c>
    </row>
    <row r="17565" spans="11:15">
      <c r="K17565" s="153" t="s">
        <v>1674</v>
      </c>
      <c r="M17565" s="571">
        <v>40694</v>
      </c>
      <c r="O17565" s="153" t="s">
        <v>1056</v>
      </c>
    </row>
    <row r="17566" spans="11:15">
      <c r="K17566" s="153" t="s">
        <v>1674</v>
      </c>
      <c r="M17566" s="571">
        <v>40694</v>
      </c>
      <c r="O17566" s="153" t="s">
        <v>1060</v>
      </c>
    </row>
    <row r="17567" spans="11:15">
      <c r="K17567" s="153" t="s">
        <v>1674</v>
      </c>
      <c r="M17567" s="571">
        <v>40694</v>
      </c>
      <c r="O17567" s="153" t="s">
        <v>1064</v>
      </c>
    </row>
    <row r="17568" spans="11:15">
      <c r="K17568" s="153" t="s">
        <v>1674</v>
      </c>
      <c r="M17568" s="571">
        <v>40694</v>
      </c>
      <c r="O17568" s="153" t="s">
        <v>1067</v>
      </c>
    </row>
    <row r="17569" spans="11:15">
      <c r="K17569" s="153" t="s">
        <v>1674</v>
      </c>
      <c r="M17569" s="571">
        <v>40694</v>
      </c>
      <c r="O17569" s="153" t="s">
        <v>1071</v>
      </c>
    </row>
    <row r="17570" spans="11:15">
      <c r="K17570" s="153" t="s">
        <v>1674</v>
      </c>
      <c r="M17570" s="571">
        <v>40694</v>
      </c>
      <c r="O17570" s="153" t="s">
        <v>1075</v>
      </c>
    </row>
    <row r="17571" spans="11:15">
      <c r="K17571" s="153" t="s">
        <v>1674</v>
      </c>
      <c r="M17571" s="571">
        <v>40694</v>
      </c>
      <c r="O17571" s="153" t="s">
        <v>1078</v>
      </c>
    </row>
    <row r="17572" spans="11:15">
      <c r="K17572" s="153" t="s">
        <v>1674</v>
      </c>
      <c r="M17572" s="571">
        <v>40694</v>
      </c>
      <c r="O17572" s="153" t="s">
        <v>1082</v>
      </c>
    </row>
    <row r="17573" spans="11:15">
      <c r="K17573" s="153" t="s">
        <v>1674</v>
      </c>
      <c r="M17573" s="571">
        <v>40694</v>
      </c>
      <c r="O17573" s="153" t="s">
        <v>1086</v>
      </c>
    </row>
    <row r="17574" spans="11:15">
      <c r="K17574" s="153" t="s">
        <v>1674</v>
      </c>
      <c r="M17574" s="571">
        <v>40694</v>
      </c>
      <c r="O17574" s="153" t="s">
        <v>2031</v>
      </c>
    </row>
    <row r="17575" spans="11:15">
      <c r="K17575" s="153" t="s">
        <v>1674</v>
      </c>
      <c r="M17575" s="571">
        <v>40694</v>
      </c>
      <c r="O17575" s="153" t="s">
        <v>2032</v>
      </c>
    </row>
    <row r="17576" spans="11:15">
      <c r="K17576" s="153" t="s">
        <v>1674</v>
      </c>
      <c r="M17576" s="571">
        <v>40694</v>
      </c>
      <c r="O17576" s="153" t="s">
        <v>2033</v>
      </c>
    </row>
    <row r="17577" spans="11:15">
      <c r="K17577" s="153" t="s">
        <v>1674</v>
      </c>
      <c r="M17577" s="571">
        <v>40694</v>
      </c>
      <c r="O17577" s="153" t="s">
        <v>2034</v>
      </c>
    </row>
    <row r="17578" spans="11:15">
      <c r="K17578" s="153" t="s">
        <v>1674</v>
      </c>
      <c r="M17578" s="571">
        <v>40694</v>
      </c>
      <c r="O17578" s="153" t="s">
        <v>2035</v>
      </c>
    </row>
    <row r="17579" spans="11:15">
      <c r="K17579" s="153" t="s">
        <v>1674</v>
      </c>
      <c r="M17579" s="571">
        <v>40694</v>
      </c>
      <c r="O17579" s="153" t="s">
        <v>2036</v>
      </c>
    </row>
    <row r="17580" spans="11:15">
      <c r="K17580" s="153" t="s">
        <v>1674</v>
      </c>
      <c r="M17580" s="571">
        <v>40694</v>
      </c>
      <c r="O17580" s="153" t="s">
        <v>2037</v>
      </c>
    </row>
    <row r="17581" spans="11:15">
      <c r="K17581" s="153" t="s">
        <v>1674</v>
      </c>
      <c r="M17581" s="571">
        <v>40694</v>
      </c>
      <c r="O17581" s="153" t="s">
        <v>2038</v>
      </c>
    </row>
    <row r="17582" spans="11:15">
      <c r="K17582" s="153" t="s">
        <v>1674</v>
      </c>
      <c r="M17582" s="571">
        <v>40694</v>
      </c>
      <c r="O17582" s="153" t="s">
        <v>2039</v>
      </c>
    </row>
    <row r="17583" spans="11:15">
      <c r="K17583" s="153" t="s">
        <v>1674</v>
      </c>
      <c r="M17583" s="571">
        <v>40694</v>
      </c>
      <c r="O17583" s="153" t="s">
        <v>2040</v>
      </c>
    </row>
    <row r="17584" spans="11:15">
      <c r="K17584" s="153" t="s">
        <v>1674</v>
      </c>
      <c r="M17584" s="571">
        <v>40694</v>
      </c>
      <c r="O17584" s="153" t="s">
        <v>2041</v>
      </c>
    </row>
    <row r="17585" spans="11:15">
      <c r="K17585" s="153" t="s">
        <v>1674</v>
      </c>
      <c r="M17585" s="571">
        <v>40694</v>
      </c>
      <c r="O17585" s="153" t="s">
        <v>2042</v>
      </c>
    </row>
    <row r="17586" spans="11:15">
      <c r="K17586" s="153" t="s">
        <v>1674</v>
      </c>
      <c r="M17586" s="571">
        <v>40694</v>
      </c>
      <c r="O17586" s="153" t="s">
        <v>2043</v>
      </c>
    </row>
    <row r="17587" spans="11:15">
      <c r="K17587" s="153" t="s">
        <v>1674</v>
      </c>
      <c r="M17587" s="571">
        <v>40694</v>
      </c>
      <c r="O17587" s="153" t="s">
        <v>2044</v>
      </c>
    </row>
    <row r="17588" spans="11:15">
      <c r="K17588" s="153" t="s">
        <v>1674</v>
      </c>
      <c r="M17588" s="571">
        <v>40694</v>
      </c>
      <c r="O17588" s="153" t="s">
        <v>2045</v>
      </c>
    </row>
    <row r="17589" spans="11:15">
      <c r="K17589" s="153" t="s">
        <v>1674</v>
      </c>
      <c r="M17589" s="571">
        <v>40694</v>
      </c>
      <c r="O17589" s="153" t="s">
        <v>2046</v>
      </c>
    </row>
    <row r="17590" spans="11:15">
      <c r="K17590" s="153" t="s">
        <v>1674</v>
      </c>
      <c r="M17590" s="571">
        <v>40694</v>
      </c>
      <c r="O17590" s="153" t="s">
        <v>2047</v>
      </c>
    </row>
    <row r="17591" spans="11:15">
      <c r="K17591" s="153" t="s">
        <v>1674</v>
      </c>
      <c r="M17591" s="571">
        <v>40694</v>
      </c>
      <c r="O17591" s="153" t="s">
        <v>2048</v>
      </c>
    </row>
    <row r="17592" spans="11:15">
      <c r="K17592" s="153" t="s">
        <v>1674</v>
      </c>
      <c r="M17592" s="571">
        <v>40694</v>
      </c>
      <c r="O17592" s="153" t="s">
        <v>2049</v>
      </c>
    </row>
    <row r="17593" spans="11:15">
      <c r="K17593" s="153" t="s">
        <v>1674</v>
      </c>
      <c r="M17593" s="571">
        <v>40694</v>
      </c>
      <c r="O17593" s="153" t="s">
        <v>2050</v>
      </c>
    </row>
    <row r="17594" spans="11:15">
      <c r="K17594" s="153" t="s">
        <v>1674</v>
      </c>
      <c r="M17594" s="571">
        <v>40694</v>
      </c>
      <c r="O17594" s="153" t="s">
        <v>2051</v>
      </c>
    </row>
    <row r="17595" spans="11:15">
      <c r="K17595" s="153" t="s">
        <v>1674</v>
      </c>
      <c r="M17595" s="571">
        <v>40694</v>
      </c>
      <c r="O17595" s="153" t="s">
        <v>2052</v>
      </c>
    </row>
    <row r="17596" spans="11:15">
      <c r="K17596" s="153" t="s">
        <v>1674</v>
      </c>
      <c r="M17596" s="571">
        <v>40694</v>
      </c>
      <c r="O17596" s="153" t="s">
        <v>2053</v>
      </c>
    </row>
    <row r="17597" spans="11:15">
      <c r="K17597" s="153" t="s">
        <v>1674</v>
      </c>
      <c r="M17597" s="571">
        <v>40694</v>
      </c>
      <c r="O17597" s="153" t="s">
        <v>2054</v>
      </c>
    </row>
    <row r="17598" spans="11:15">
      <c r="K17598" s="153" t="s">
        <v>1674</v>
      </c>
      <c r="M17598" s="571">
        <v>40694</v>
      </c>
      <c r="O17598" s="153" t="s">
        <v>2055</v>
      </c>
    </row>
    <row r="17599" spans="11:15">
      <c r="K17599" s="153" t="s">
        <v>1674</v>
      </c>
      <c r="M17599" s="571">
        <v>40694</v>
      </c>
      <c r="O17599" s="153" t="s">
        <v>2056</v>
      </c>
    </row>
    <row r="17600" spans="11:15">
      <c r="K17600" s="153" t="s">
        <v>1674</v>
      </c>
      <c r="M17600" s="571">
        <v>40694</v>
      </c>
      <c r="O17600" s="153" t="s">
        <v>2057</v>
      </c>
    </row>
    <row r="17601" spans="11:15">
      <c r="K17601" s="153" t="s">
        <v>1674</v>
      </c>
      <c r="M17601" s="571">
        <v>40694</v>
      </c>
      <c r="O17601" s="153" t="s">
        <v>2058</v>
      </c>
    </row>
    <row r="17602" spans="11:15">
      <c r="K17602" s="153" t="s">
        <v>1674</v>
      </c>
      <c r="M17602" s="571">
        <v>40694</v>
      </c>
      <c r="O17602" s="153" t="s">
        <v>2059</v>
      </c>
    </row>
    <row r="17603" spans="11:15">
      <c r="K17603" s="153" t="s">
        <v>1776</v>
      </c>
      <c r="M17603" s="571">
        <v>40694</v>
      </c>
      <c r="O17603" s="153" t="s">
        <v>2060</v>
      </c>
    </row>
    <row r="17604" spans="11:15">
      <c r="K17604" s="153" t="s">
        <v>1674</v>
      </c>
      <c r="M17604" s="571">
        <v>40694</v>
      </c>
      <c r="O17604" s="153" t="s">
        <v>1851</v>
      </c>
    </row>
    <row r="17605" spans="11:15">
      <c r="K17605" s="153" t="s">
        <v>1674</v>
      </c>
      <c r="M17605" s="571">
        <v>40694</v>
      </c>
      <c r="O17605" s="153" t="s">
        <v>1852</v>
      </c>
    </row>
    <row r="17606" spans="11:15">
      <c r="K17606" s="153" t="s">
        <v>1674</v>
      </c>
      <c r="M17606" s="571">
        <v>40694</v>
      </c>
      <c r="O17606" s="153" t="s">
        <v>381</v>
      </c>
    </row>
    <row r="17607" spans="11:15">
      <c r="K17607" s="153" t="s">
        <v>1674</v>
      </c>
      <c r="M17607" s="571">
        <v>40694</v>
      </c>
      <c r="O17607" s="153" t="s">
        <v>1854</v>
      </c>
    </row>
    <row r="17608" spans="11:15">
      <c r="K17608" s="153" t="s">
        <v>1674</v>
      </c>
      <c r="M17608" s="571">
        <v>40694</v>
      </c>
      <c r="O17608" s="153" t="s">
        <v>1855</v>
      </c>
    </row>
    <row r="17609" spans="11:15">
      <c r="K17609" s="153" t="s">
        <v>1674</v>
      </c>
      <c r="M17609" s="571">
        <v>40694</v>
      </c>
      <c r="O17609" s="153" t="s">
        <v>1856</v>
      </c>
    </row>
    <row r="17610" spans="11:15">
      <c r="K17610" s="153" t="s">
        <v>1674</v>
      </c>
      <c r="M17610" s="571">
        <v>40694</v>
      </c>
      <c r="O17610" s="153" t="s">
        <v>1857</v>
      </c>
    </row>
    <row r="17611" spans="11:15">
      <c r="K17611" s="153" t="s">
        <v>1674</v>
      </c>
      <c r="M17611" s="571">
        <v>40694</v>
      </c>
      <c r="O17611" s="153" t="s">
        <v>1858</v>
      </c>
    </row>
    <row r="17612" spans="11:15">
      <c r="K17612" s="153" t="s">
        <v>1674</v>
      </c>
      <c r="M17612" s="571">
        <v>40694</v>
      </c>
      <c r="O17612" s="153" t="s">
        <v>2061</v>
      </c>
    </row>
    <row r="17613" spans="11:15">
      <c r="K17613" s="153" t="s">
        <v>1674</v>
      </c>
      <c r="M17613" s="571">
        <v>40694</v>
      </c>
      <c r="O17613" s="153" t="s">
        <v>2062</v>
      </c>
    </row>
    <row r="17614" spans="11:15">
      <c r="K17614" s="153" t="s">
        <v>1674</v>
      </c>
      <c r="M17614" s="571">
        <v>40694</v>
      </c>
      <c r="O17614" s="153" t="s">
        <v>1859</v>
      </c>
    </row>
    <row r="17615" spans="11:15">
      <c r="K17615" s="153" t="s">
        <v>1674</v>
      </c>
      <c r="M17615" s="571">
        <v>40694</v>
      </c>
      <c r="O17615" s="153" t="s">
        <v>1860</v>
      </c>
    </row>
    <row r="17616" spans="11:15">
      <c r="K17616" s="153" t="s">
        <v>1674</v>
      </c>
      <c r="M17616" s="571">
        <v>40694</v>
      </c>
      <c r="O17616" s="153" t="s">
        <v>2063</v>
      </c>
    </row>
    <row r="17617" spans="11:15">
      <c r="K17617" s="153" t="s">
        <v>1674</v>
      </c>
      <c r="M17617" s="571">
        <v>40694</v>
      </c>
      <c r="O17617" s="153" t="s">
        <v>2064</v>
      </c>
    </row>
    <row r="17618" spans="11:15">
      <c r="K17618" s="153" t="s">
        <v>1674</v>
      </c>
      <c r="M17618" s="571">
        <v>40694</v>
      </c>
      <c r="O17618" s="153" t="s">
        <v>1861</v>
      </c>
    </row>
    <row r="17619" spans="11:15">
      <c r="K17619" s="153" t="s">
        <v>1674</v>
      </c>
      <c r="M17619" s="571">
        <v>40694</v>
      </c>
      <c r="O17619" s="153" t="s">
        <v>1862</v>
      </c>
    </row>
    <row r="17620" spans="11:15">
      <c r="K17620" s="153" t="s">
        <v>1674</v>
      </c>
      <c r="M17620" s="571">
        <v>40694</v>
      </c>
      <c r="O17620" s="153" t="s">
        <v>1863</v>
      </c>
    </row>
    <row r="17621" spans="11:15">
      <c r="K17621" s="153" t="s">
        <v>1674</v>
      </c>
      <c r="M17621" s="571">
        <v>40694</v>
      </c>
      <c r="O17621" s="153" t="s">
        <v>1864</v>
      </c>
    </row>
    <row r="17622" spans="11:15">
      <c r="K17622" s="153" t="s">
        <v>1674</v>
      </c>
      <c r="M17622" s="571">
        <v>40694</v>
      </c>
      <c r="O17622" s="153" t="s">
        <v>1865</v>
      </c>
    </row>
    <row r="17623" spans="11:15">
      <c r="K17623" s="153" t="s">
        <v>1674</v>
      </c>
      <c r="M17623" s="571">
        <v>40694</v>
      </c>
      <c r="O17623" s="153" t="s">
        <v>1866</v>
      </c>
    </row>
    <row r="17624" spans="11:15">
      <c r="K17624" s="153" t="s">
        <v>1674</v>
      </c>
      <c r="M17624" s="571">
        <v>40694</v>
      </c>
      <c r="O17624" s="153" t="s">
        <v>1231</v>
      </c>
    </row>
    <row r="17625" spans="11:15">
      <c r="K17625" s="153" t="s">
        <v>1674</v>
      </c>
      <c r="M17625" s="571">
        <v>40694</v>
      </c>
      <c r="O17625" s="153" t="s">
        <v>1867</v>
      </c>
    </row>
    <row r="17626" spans="11:15">
      <c r="K17626" s="153" t="s">
        <v>1674</v>
      </c>
      <c r="M17626" s="571">
        <v>40694</v>
      </c>
      <c r="O17626" s="153" t="s">
        <v>1868</v>
      </c>
    </row>
    <row r="17627" spans="11:15">
      <c r="K17627" s="153" t="s">
        <v>1674</v>
      </c>
      <c r="M17627" s="571">
        <v>40694</v>
      </c>
      <c r="O17627" s="153" t="s">
        <v>1869</v>
      </c>
    </row>
    <row r="17628" spans="11:15">
      <c r="K17628" s="153" t="s">
        <v>1674</v>
      </c>
      <c r="M17628" s="571">
        <v>40694</v>
      </c>
      <c r="O17628" s="153" t="s">
        <v>1870</v>
      </c>
    </row>
    <row r="17629" spans="11:15">
      <c r="K17629" s="153" t="s">
        <v>1674</v>
      </c>
      <c r="M17629" s="571">
        <v>40694</v>
      </c>
      <c r="O17629" s="153" t="s">
        <v>1871</v>
      </c>
    </row>
    <row r="17630" spans="11:15">
      <c r="K17630" s="153" t="s">
        <v>1674</v>
      </c>
      <c r="M17630" s="571">
        <v>40694</v>
      </c>
      <c r="O17630" s="153" t="s">
        <v>2065</v>
      </c>
    </row>
    <row r="17631" spans="11:15">
      <c r="K17631" s="153" t="s">
        <v>1674</v>
      </c>
      <c r="M17631" s="571">
        <v>40694</v>
      </c>
      <c r="O17631" s="153" t="s">
        <v>2066</v>
      </c>
    </row>
    <row r="17632" spans="11:15">
      <c r="K17632" s="153" t="s">
        <v>1674</v>
      </c>
      <c r="M17632" s="571">
        <v>40694</v>
      </c>
      <c r="O17632" s="153" t="s">
        <v>2067</v>
      </c>
    </row>
    <row r="17633" spans="11:15">
      <c r="K17633" s="153" t="s">
        <v>1674</v>
      </c>
      <c r="M17633" s="571">
        <v>40694</v>
      </c>
      <c r="O17633" s="153" t="s">
        <v>1872</v>
      </c>
    </row>
    <row r="17634" spans="11:15">
      <c r="K17634" s="153" t="s">
        <v>1674</v>
      </c>
      <c r="M17634" s="571">
        <v>40694</v>
      </c>
      <c r="O17634" s="153" t="s">
        <v>2068</v>
      </c>
    </row>
    <row r="17635" spans="11:15">
      <c r="K17635" s="153" t="s">
        <v>1674</v>
      </c>
      <c r="M17635" s="571">
        <v>40694</v>
      </c>
      <c r="O17635" s="153" t="s">
        <v>2069</v>
      </c>
    </row>
    <row r="17636" spans="11:15">
      <c r="K17636" s="153" t="s">
        <v>1674</v>
      </c>
      <c r="M17636" s="571">
        <v>40694</v>
      </c>
      <c r="O17636" s="153" t="s">
        <v>1873</v>
      </c>
    </row>
    <row r="17637" spans="11:15">
      <c r="K17637" s="153" t="s">
        <v>1674</v>
      </c>
      <c r="M17637" s="571">
        <v>40694</v>
      </c>
      <c r="O17637" s="153" t="s">
        <v>1874</v>
      </c>
    </row>
    <row r="17638" spans="11:15">
      <c r="K17638" s="153" t="s">
        <v>1674</v>
      </c>
      <c r="M17638" s="571">
        <v>40694</v>
      </c>
      <c r="O17638" s="153" t="s">
        <v>1875</v>
      </c>
    </row>
    <row r="17639" spans="11:15">
      <c r="K17639" s="153" t="s">
        <v>1674</v>
      </c>
      <c r="M17639" s="571">
        <v>40694</v>
      </c>
      <c r="O17639" s="153" t="s">
        <v>1876</v>
      </c>
    </row>
    <row r="17640" spans="11:15">
      <c r="K17640" s="153" t="s">
        <v>1674</v>
      </c>
      <c r="M17640" s="571">
        <v>40694</v>
      </c>
      <c r="O17640" s="153" t="s">
        <v>1877</v>
      </c>
    </row>
    <row r="17641" spans="11:15">
      <c r="K17641" s="153" t="s">
        <v>1674</v>
      </c>
      <c r="M17641" s="571">
        <v>40694</v>
      </c>
      <c r="O17641" s="153" t="s">
        <v>1878</v>
      </c>
    </row>
    <row r="17642" spans="11:15">
      <c r="K17642" s="153" t="s">
        <v>1674</v>
      </c>
      <c r="M17642" s="571">
        <v>40694</v>
      </c>
      <c r="O17642" s="153" t="s">
        <v>1285</v>
      </c>
    </row>
    <row r="17643" spans="11:15">
      <c r="K17643" s="153" t="s">
        <v>1674</v>
      </c>
      <c r="M17643" s="571">
        <v>40694</v>
      </c>
      <c r="O17643" s="153" t="s">
        <v>1879</v>
      </c>
    </row>
    <row r="17644" spans="11:15">
      <c r="K17644" s="153" t="s">
        <v>1674</v>
      </c>
      <c r="M17644" s="571">
        <v>40694</v>
      </c>
      <c r="O17644" s="153" t="s">
        <v>1880</v>
      </c>
    </row>
    <row r="17645" spans="11:15">
      <c r="K17645" s="153" t="s">
        <v>1674</v>
      </c>
      <c r="M17645" s="571">
        <v>40694</v>
      </c>
      <c r="O17645" s="153" t="s">
        <v>1881</v>
      </c>
    </row>
    <row r="17646" spans="11:15">
      <c r="K17646" s="153" t="s">
        <v>1674</v>
      </c>
      <c r="M17646" s="571">
        <v>40694</v>
      </c>
      <c r="O17646" s="153" t="s">
        <v>1882</v>
      </c>
    </row>
    <row r="17647" spans="11:15">
      <c r="K17647" s="153" t="s">
        <v>1674</v>
      </c>
      <c r="M17647" s="571">
        <v>40694</v>
      </c>
      <c r="O17647" s="153" t="s">
        <v>1883</v>
      </c>
    </row>
    <row r="17648" spans="11:15">
      <c r="K17648" s="153" t="s">
        <v>1674</v>
      </c>
      <c r="M17648" s="571">
        <v>40694</v>
      </c>
      <c r="O17648" s="153" t="s">
        <v>2070</v>
      </c>
    </row>
    <row r="17649" spans="11:15">
      <c r="K17649" s="153" t="s">
        <v>1674</v>
      </c>
      <c r="M17649" s="571">
        <v>40694</v>
      </c>
      <c r="O17649" s="153" t="s">
        <v>2071</v>
      </c>
    </row>
    <row r="17650" spans="11:15">
      <c r="K17650" s="153" t="s">
        <v>1674</v>
      </c>
      <c r="M17650" s="571">
        <v>40694</v>
      </c>
      <c r="O17650" s="153" t="s">
        <v>1884</v>
      </c>
    </row>
    <row r="17651" spans="11:15">
      <c r="K17651" s="153" t="s">
        <v>1674</v>
      </c>
      <c r="M17651" s="571">
        <v>40694</v>
      </c>
      <c r="O17651" s="153" t="s">
        <v>1885</v>
      </c>
    </row>
    <row r="17652" spans="11:15">
      <c r="K17652" s="153" t="s">
        <v>1674</v>
      </c>
      <c r="M17652" s="571">
        <v>40694</v>
      </c>
      <c r="O17652" s="153" t="s">
        <v>2072</v>
      </c>
    </row>
    <row r="17653" spans="11:15">
      <c r="K17653" s="153" t="s">
        <v>1674</v>
      </c>
      <c r="M17653" s="571">
        <v>40694</v>
      </c>
      <c r="O17653" s="153" t="s">
        <v>2073</v>
      </c>
    </row>
    <row r="17654" spans="11:15">
      <c r="K17654" s="153" t="s">
        <v>1674</v>
      </c>
      <c r="M17654" s="571">
        <v>40694</v>
      </c>
      <c r="O17654" s="153" t="s">
        <v>1886</v>
      </c>
    </row>
    <row r="17655" spans="11:15">
      <c r="K17655" s="153" t="s">
        <v>1674</v>
      </c>
      <c r="M17655" s="571">
        <v>40694</v>
      </c>
      <c r="O17655" s="153" t="s">
        <v>1887</v>
      </c>
    </row>
    <row r="17656" spans="11:15">
      <c r="K17656" s="153" t="s">
        <v>1674</v>
      </c>
      <c r="M17656" s="571">
        <v>40694</v>
      </c>
      <c r="O17656" s="153" t="s">
        <v>1888</v>
      </c>
    </row>
    <row r="17657" spans="11:15">
      <c r="K17657" s="153" t="s">
        <v>1674</v>
      </c>
      <c r="M17657" s="571">
        <v>40694</v>
      </c>
      <c r="O17657" s="153" t="s">
        <v>1889</v>
      </c>
    </row>
    <row r="17658" spans="11:15">
      <c r="K17658" s="153" t="s">
        <v>1674</v>
      </c>
      <c r="M17658" s="571">
        <v>40694</v>
      </c>
      <c r="O17658" s="153" t="s">
        <v>1890</v>
      </c>
    </row>
    <row r="17659" spans="11:15">
      <c r="K17659" s="153" t="s">
        <v>1674</v>
      </c>
      <c r="M17659" s="571">
        <v>40694</v>
      </c>
      <c r="O17659" s="153" t="s">
        <v>1891</v>
      </c>
    </row>
    <row r="17660" spans="11:15">
      <c r="K17660" s="153" t="s">
        <v>1674</v>
      </c>
      <c r="M17660" s="571">
        <v>40694</v>
      </c>
      <c r="O17660" s="153" t="s">
        <v>1344</v>
      </c>
    </row>
    <row r="17661" spans="11:15">
      <c r="K17661" s="153" t="s">
        <v>1674</v>
      </c>
      <c r="M17661" s="571">
        <v>40694</v>
      </c>
      <c r="O17661" s="153" t="s">
        <v>1892</v>
      </c>
    </row>
    <row r="17662" spans="11:15">
      <c r="K17662" s="153" t="s">
        <v>1674</v>
      </c>
      <c r="M17662" s="571">
        <v>40694</v>
      </c>
      <c r="O17662" s="153" t="s">
        <v>1893</v>
      </c>
    </row>
    <row r="17663" spans="11:15">
      <c r="K17663" s="153" t="s">
        <v>1674</v>
      </c>
      <c r="M17663" s="571">
        <v>40694</v>
      </c>
      <c r="O17663" s="153" t="s">
        <v>1894</v>
      </c>
    </row>
    <row r="17664" spans="11:15">
      <c r="K17664" s="153" t="s">
        <v>1674</v>
      </c>
      <c r="M17664" s="571">
        <v>40694</v>
      </c>
      <c r="O17664" s="153" t="s">
        <v>1895</v>
      </c>
    </row>
    <row r="17665" spans="11:15">
      <c r="K17665" s="153" t="s">
        <v>1674</v>
      </c>
      <c r="M17665" s="571">
        <v>40694</v>
      </c>
      <c r="O17665" s="153" t="s">
        <v>1896</v>
      </c>
    </row>
    <row r="17666" spans="11:15">
      <c r="K17666" s="153" t="s">
        <v>1674</v>
      </c>
      <c r="M17666" s="571">
        <v>40694</v>
      </c>
      <c r="O17666" s="153" t="s">
        <v>2074</v>
      </c>
    </row>
    <row r="17667" spans="11:15">
      <c r="K17667" s="153" t="s">
        <v>1674</v>
      </c>
      <c r="M17667" s="571">
        <v>40694</v>
      </c>
      <c r="O17667" s="153" t="s">
        <v>2075</v>
      </c>
    </row>
    <row r="17668" spans="11:15">
      <c r="K17668" s="153" t="s">
        <v>1674</v>
      </c>
      <c r="M17668" s="571">
        <v>40694</v>
      </c>
      <c r="O17668" s="153" t="s">
        <v>1897</v>
      </c>
    </row>
    <row r="17669" spans="11:15">
      <c r="K17669" s="153" t="s">
        <v>1674</v>
      </c>
      <c r="M17669" s="571">
        <v>40694</v>
      </c>
      <c r="O17669" s="153" t="s">
        <v>1898</v>
      </c>
    </row>
    <row r="17670" spans="11:15">
      <c r="K17670" s="153" t="s">
        <v>1674</v>
      </c>
      <c r="M17670" s="571">
        <v>40694</v>
      </c>
      <c r="O17670" s="153" t="s">
        <v>2076</v>
      </c>
    </row>
    <row r="17671" spans="11:15">
      <c r="K17671" s="153" t="s">
        <v>1674</v>
      </c>
      <c r="M17671" s="571">
        <v>40694</v>
      </c>
      <c r="O17671" s="153" t="s">
        <v>2077</v>
      </c>
    </row>
    <row r="17672" spans="11:15">
      <c r="K17672" s="153" t="s">
        <v>1674</v>
      </c>
      <c r="M17672" s="571">
        <v>40694</v>
      </c>
      <c r="O17672" s="153" t="s">
        <v>1899</v>
      </c>
    </row>
    <row r="17673" spans="11:15">
      <c r="K17673" s="153" t="s">
        <v>1674</v>
      </c>
      <c r="M17673" s="571">
        <v>40694</v>
      </c>
      <c r="O17673" s="153" t="s">
        <v>1900</v>
      </c>
    </row>
    <row r="17674" spans="11:15">
      <c r="K17674" s="153" t="s">
        <v>1674</v>
      </c>
      <c r="M17674" s="571">
        <v>40694</v>
      </c>
      <c r="O17674" s="153" t="s">
        <v>1901</v>
      </c>
    </row>
    <row r="17675" spans="11:15">
      <c r="K17675" s="153" t="s">
        <v>1674</v>
      </c>
      <c r="M17675" s="571">
        <v>40694</v>
      </c>
      <c r="O17675" s="153" t="s">
        <v>1902</v>
      </c>
    </row>
    <row r="17676" spans="11:15">
      <c r="K17676" s="153" t="s">
        <v>1674</v>
      </c>
      <c r="M17676" s="571">
        <v>40694</v>
      </c>
      <c r="O17676" s="153" t="s">
        <v>1903</v>
      </c>
    </row>
    <row r="17677" spans="11:15">
      <c r="K17677" s="153" t="s">
        <v>1674</v>
      </c>
      <c r="M17677" s="571">
        <v>40694</v>
      </c>
      <c r="O17677" s="153" t="s">
        <v>1904</v>
      </c>
    </row>
    <row r="17678" spans="11:15">
      <c r="K17678" s="153" t="s">
        <v>1674</v>
      </c>
      <c r="M17678" s="571">
        <v>40694</v>
      </c>
      <c r="O17678" s="153" t="s">
        <v>1374</v>
      </c>
    </row>
    <row r="17679" spans="11:15">
      <c r="K17679" s="153" t="s">
        <v>1674</v>
      </c>
      <c r="M17679" s="571">
        <v>40694</v>
      </c>
      <c r="O17679" s="153" t="s">
        <v>1905</v>
      </c>
    </row>
    <row r="17680" spans="11:15">
      <c r="K17680" s="153" t="s">
        <v>1674</v>
      </c>
      <c r="M17680" s="571">
        <v>40694</v>
      </c>
      <c r="O17680" s="153" t="s">
        <v>1906</v>
      </c>
    </row>
    <row r="17681" spans="11:15">
      <c r="K17681" s="153" t="s">
        <v>1674</v>
      </c>
      <c r="M17681" s="571">
        <v>40694</v>
      </c>
      <c r="O17681" s="153" t="s">
        <v>1907</v>
      </c>
    </row>
    <row r="17682" spans="11:15">
      <c r="K17682" s="153" t="s">
        <v>1674</v>
      </c>
      <c r="M17682" s="571">
        <v>40694</v>
      </c>
      <c r="O17682" s="153" t="s">
        <v>1908</v>
      </c>
    </row>
    <row r="17683" spans="11:15">
      <c r="K17683" s="153" t="s">
        <v>1674</v>
      </c>
      <c r="M17683" s="571">
        <v>40694</v>
      </c>
      <c r="O17683" s="153" t="s">
        <v>1909</v>
      </c>
    </row>
    <row r="17684" spans="11:15">
      <c r="K17684" s="153" t="s">
        <v>1674</v>
      </c>
      <c r="M17684" s="571">
        <v>40694</v>
      </c>
      <c r="O17684" s="153" t="s">
        <v>2078</v>
      </c>
    </row>
    <row r="17685" spans="11:15">
      <c r="K17685" s="153" t="s">
        <v>1674</v>
      </c>
      <c r="M17685" s="571">
        <v>40694</v>
      </c>
      <c r="O17685" s="153" t="s">
        <v>2079</v>
      </c>
    </row>
    <row r="17686" spans="11:15">
      <c r="K17686" s="153" t="s">
        <v>1674</v>
      </c>
      <c r="M17686" s="571">
        <v>40694</v>
      </c>
      <c r="O17686" s="153" t="s">
        <v>1910</v>
      </c>
    </row>
    <row r="17687" spans="11:15">
      <c r="K17687" s="153" t="s">
        <v>1674</v>
      </c>
      <c r="M17687" s="571">
        <v>40694</v>
      </c>
      <c r="O17687" s="153" t="s">
        <v>1911</v>
      </c>
    </row>
    <row r="17688" spans="11:15">
      <c r="K17688" s="153" t="s">
        <v>1674</v>
      </c>
      <c r="M17688" s="571">
        <v>40694</v>
      </c>
      <c r="O17688" s="153" t="s">
        <v>2080</v>
      </c>
    </row>
    <row r="17689" spans="11:15">
      <c r="K17689" s="153" t="s">
        <v>1674</v>
      </c>
      <c r="M17689" s="571">
        <v>40694</v>
      </c>
      <c r="O17689" s="153" t="s">
        <v>2081</v>
      </c>
    </row>
    <row r="17690" spans="11:15">
      <c r="K17690" s="153" t="s">
        <v>1674</v>
      </c>
      <c r="M17690" s="571">
        <v>40694</v>
      </c>
      <c r="O17690" s="153" t="s">
        <v>1912</v>
      </c>
    </row>
    <row r="17691" spans="11:15">
      <c r="K17691" s="153" t="s">
        <v>1674</v>
      </c>
      <c r="M17691" s="571">
        <v>40694</v>
      </c>
      <c r="O17691" s="153" t="s">
        <v>1913</v>
      </c>
    </row>
    <row r="17692" spans="11:15">
      <c r="K17692" s="153" t="s">
        <v>1674</v>
      </c>
      <c r="M17692" s="571">
        <v>40694</v>
      </c>
      <c r="O17692" s="153" t="s">
        <v>1914</v>
      </c>
    </row>
    <row r="17693" spans="11:15">
      <c r="K17693" s="153" t="s">
        <v>1674</v>
      </c>
      <c r="M17693" s="571">
        <v>40694</v>
      </c>
      <c r="O17693" s="153" t="s">
        <v>1915</v>
      </c>
    </row>
    <row r="17694" spans="11:15">
      <c r="K17694" s="153" t="s">
        <v>1674</v>
      </c>
      <c r="M17694" s="571">
        <v>40694</v>
      </c>
      <c r="O17694" s="153" t="s">
        <v>1916</v>
      </c>
    </row>
    <row r="17695" spans="11:15">
      <c r="K17695" s="153" t="s">
        <v>1674</v>
      </c>
      <c r="M17695" s="571">
        <v>40694</v>
      </c>
      <c r="O17695" s="153" t="s">
        <v>1917</v>
      </c>
    </row>
    <row r="17696" spans="11:15">
      <c r="K17696" s="153" t="s">
        <v>1674</v>
      </c>
      <c r="M17696" s="571">
        <v>40694</v>
      </c>
      <c r="O17696" s="153" t="s">
        <v>1430</v>
      </c>
    </row>
    <row r="17697" spans="11:15">
      <c r="K17697" s="153" t="s">
        <v>1674</v>
      </c>
      <c r="M17697" s="571">
        <v>40694</v>
      </c>
      <c r="O17697" s="153" t="s">
        <v>1918</v>
      </c>
    </row>
    <row r="17698" spans="11:15">
      <c r="K17698" s="153" t="s">
        <v>1674</v>
      </c>
      <c r="M17698" s="571">
        <v>40694</v>
      </c>
      <c r="O17698" s="153" t="s">
        <v>1919</v>
      </c>
    </row>
    <row r="17699" spans="11:15">
      <c r="K17699" s="153" t="s">
        <v>1674</v>
      </c>
      <c r="M17699" s="571">
        <v>40694</v>
      </c>
      <c r="O17699" s="153" t="s">
        <v>1920</v>
      </c>
    </row>
    <row r="17700" spans="11:15">
      <c r="K17700" s="153" t="s">
        <v>1674</v>
      </c>
      <c r="M17700" s="571">
        <v>40694</v>
      </c>
      <c r="O17700" s="153" t="s">
        <v>1921</v>
      </c>
    </row>
    <row r="17701" spans="11:15">
      <c r="K17701" s="153" t="s">
        <v>1674</v>
      </c>
      <c r="M17701" s="571">
        <v>40694</v>
      </c>
      <c r="O17701" s="153" t="s">
        <v>1922</v>
      </c>
    </row>
    <row r="17702" spans="11:15">
      <c r="K17702" s="153" t="s">
        <v>1674</v>
      </c>
      <c r="M17702" s="571">
        <v>40694</v>
      </c>
      <c r="O17702" s="153" t="s">
        <v>2082</v>
      </c>
    </row>
    <row r="17703" spans="11:15">
      <c r="K17703" s="153" t="s">
        <v>1674</v>
      </c>
      <c r="M17703" s="571">
        <v>40694</v>
      </c>
      <c r="O17703" s="153" t="s">
        <v>2083</v>
      </c>
    </row>
    <row r="17704" spans="11:15">
      <c r="K17704" s="153" t="s">
        <v>1674</v>
      </c>
      <c r="M17704" s="571">
        <v>40694</v>
      </c>
      <c r="O17704" s="153" t="s">
        <v>1923</v>
      </c>
    </row>
    <row r="17705" spans="11:15">
      <c r="K17705" s="153" t="s">
        <v>1674</v>
      </c>
      <c r="M17705" s="571">
        <v>40694</v>
      </c>
      <c r="O17705" s="153" t="s">
        <v>1924</v>
      </c>
    </row>
    <row r="17706" spans="11:15">
      <c r="K17706" s="153" t="s">
        <v>1674</v>
      </c>
      <c r="M17706" s="571">
        <v>40694</v>
      </c>
      <c r="O17706" s="153" t="s">
        <v>2084</v>
      </c>
    </row>
    <row r="17707" spans="11:15">
      <c r="K17707" s="153" t="s">
        <v>1674</v>
      </c>
      <c r="M17707" s="571">
        <v>40694</v>
      </c>
      <c r="O17707" s="153" t="s">
        <v>2085</v>
      </c>
    </row>
    <row r="17708" spans="11:15">
      <c r="K17708" s="153" t="s">
        <v>1674</v>
      </c>
      <c r="M17708" s="571">
        <v>40694</v>
      </c>
      <c r="O17708" s="153" t="s">
        <v>1925</v>
      </c>
    </row>
    <row r="17709" spans="11:15">
      <c r="K17709" s="153" t="s">
        <v>1674</v>
      </c>
      <c r="M17709" s="571">
        <v>40694</v>
      </c>
      <c r="O17709" s="153" t="s">
        <v>1926</v>
      </c>
    </row>
    <row r="17710" spans="11:15">
      <c r="K17710" s="153" t="s">
        <v>1674</v>
      </c>
      <c r="M17710" s="571">
        <v>40694</v>
      </c>
      <c r="O17710" s="153" t="s">
        <v>1927</v>
      </c>
    </row>
    <row r="17711" spans="11:15">
      <c r="K17711" s="153" t="s">
        <v>1674</v>
      </c>
      <c r="M17711" s="571">
        <v>40694</v>
      </c>
      <c r="O17711" s="153" t="s">
        <v>1928</v>
      </c>
    </row>
    <row r="17712" spans="11:15">
      <c r="K17712" s="153" t="s">
        <v>1674</v>
      </c>
      <c r="M17712" s="571">
        <v>40694</v>
      </c>
      <c r="O17712" s="153" t="s">
        <v>1929</v>
      </c>
    </row>
    <row r="17713" spans="11:15">
      <c r="K17713" s="153" t="s">
        <v>1674</v>
      </c>
      <c r="M17713" s="571">
        <v>40694</v>
      </c>
      <c r="O17713" s="153" t="s">
        <v>1930</v>
      </c>
    </row>
    <row r="17714" spans="11:15">
      <c r="K17714" s="153" t="s">
        <v>1674</v>
      </c>
      <c r="M17714" s="571">
        <v>40694</v>
      </c>
      <c r="O17714" s="153" t="s">
        <v>1931</v>
      </c>
    </row>
    <row r="17715" spans="11:15">
      <c r="K17715" s="153" t="s">
        <v>1674</v>
      </c>
      <c r="M17715" s="571">
        <v>40694</v>
      </c>
      <c r="O17715" s="153" t="s">
        <v>1932</v>
      </c>
    </row>
    <row r="17716" spans="11:15">
      <c r="K17716" s="153" t="s">
        <v>1674</v>
      </c>
      <c r="M17716" s="571">
        <v>40694</v>
      </c>
      <c r="O17716" s="153" t="s">
        <v>1933</v>
      </c>
    </row>
    <row r="17717" spans="11:15">
      <c r="K17717" s="153" t="s">
        <v>1674</v>
      </c>
      <c r="M17717" s="571">
        <v>40694</v>
      </c>
      <c r="O17717" s="153" t="s">
        <v>1934</v>
      </c>
    </row>
    <row r="17718" spans="11:15">
      <c r="K17718" s="153" t="s">
        <v>1674</v>
      </c>
      <c r="M17718" s="571">
        <v>40694</v>
      </c>
      <c r="O17718" s="153" t="s">
        <v>1935</v>
      </c>
    </row>
    <row r="17719" spans="11:15">
      <c r="K17719" s="153" t="s">
        <v>1674</v>
      </c>
      <c r="M17719" s="571">
        <v>40694</v>
      </c>
      <c r="O17719" s="153" t="s">
        <v>1936</v>
      </c>
    </row>
    <row r="17720" spans="11:15">
      <c r="K17720" s="153" t="s">
        <v>1674</v>
      </c>
      <c r="M17720" s="571">
        <v>40694</v>
      </c>
      <c r="O17720" s="153" t="s">
        <v>2086</v>
      </c>
    </row>
    <row r="17721" spans="11:15">
      <c r="K17721" s="153" t="s">
        <v>1674</v>
      </c>
      <c r="M17721" s="571">
        <v>40694</v>
      </c>
      <c r="O17721" s="153" t="s">
        <v>2087</v>
      </c>
    </row>
    <row r="17722" spans="11:15">
      <c r="K17722" s="153" t="s">
        <v>1674</v>
      </c>
      <c r="M17722" s="571">
        <v>40694</v>
      </c>
      <c r="O17722" s="153" t="s">
        <v>1937</v>
      </c>
    </row>
    <row r="17723" spans="11:15">
      <c r="K17723" s="153" t="s">
        <v>1674</v>
      </c>
      <c r="M17723" s="571">
        <v>40694</v>
      </c>
      <c r="O17723" s="153" t="s">
        <v>1938</v>
      </c>
    </row>
    <row r="17724" spans="11:15">
      <c r="K17724" s="153" t="s">
        <v>1674</v>
      </c>
      <c r="M17724" s="571">
        <v>40694</v>
      </c>
      <c r="O17724" s="153" t="s">
        <v>1939</v>
      </c>
    </row>
    <row r="17725" spans="11:15">
      <c r="K17725" s="153" t="s">
        <v>1674</v>
      </c>
      <c r="M17725" s="571">
        <v>40694</v>
      </c>
      <c r="O17725" s="153" t="s">
        <v>2088</v>
      </c>
    </row>
    <row r="17726" spans="11:15">
      <c r="K17726" s="153" t="s">
        <v>1674</v>
      </c>
      <c r="M17726" s="571">
        <v>40694</v>
      </c>
      <c r="O17726" s="153" t="s">
        <v>2089</v>
      </c>
    </row>
    <row r="17727" spans="11:15">
      <c r="K17727" s="153" t="s">
        <v>1674</v>
      </c>
      <c r="M17727" s="571">
        <v>40694</v>
      </c>
      <c r="O17727" s="153" t="s">
        <v>2090</v>
      </c>
    </row>
    <row r="17728" spans="11:15">
      <c r="K17728" s="153" t="s">
        <v>1674</v>
      </c>
      <c r="M17728" s="571">
        <v>40694</v>
      </c>
      <c r="O17728" s="153" t="s">
        <v>1940</v>
      </c>
    </row>
    <row r="17729" spans="11:15">
      <c r="K17729" s="153" t="s">
        <v>1674</v>
      </c>
      <c r="M17729" s="571">
        <v>40694</v>
      </c>
      <c r="O17729" s="153" t="s">
        <v>1941</v>
      </c>
    </row>
    <row r="17730" spans="11:15">
      <c r="K17730" s="153" t="s">
        <v>1674</v>
      </c>
      <c r="M17730" s="571">
        <v>40694</v>
      </c>
      <c r="O17730" s="153" t="s">
        <v>1942</v>
      </c>
    </row>
    <row r="17731" spans="11:15">
      <c r="K17731" s="153" t="s">
        <v>1674</v>
      </c>
      <c r="M17731" s="571">
        <v>40694</v>
      </c>
      <c r="O17731" s="153" t="s">
        <v>1943</v>
      </c>
    </row>
    <row r="17732" spans="11:15">
      <c r="K17732" s="153" t="s">
        <v>1674</v>
      </c>
      <c r="M17732" s="571">
        <v>40694</v>
      </c>
      <c r="O17732" s="153" t="s">
        <v>1944</v>
      </c>
    </row>
    <row r="17733" spans="11:15">
      <c r="K17733" s="153" t="s">
        <v>1674</v>
      </c>
      <c r="M17733" s="571">
        <v>40694</v>
      </c>
      <c r="O17733" s="153" t="s">
        <v>1945</v>
      </c>
    </row>
    <row r="17734" spans="11:15">
      <c r="K17734" s="153" t="s">
        <v>1674</v>
      </c>
      <c r="M17734" s="571">
        <v>40694</v>
      </c>
      <c r="O17734" s="153" t="s">
        <v>1946</v>
      </c>
    </row>
    <row r="17735" spans="11:15">
      <c r="K17735" s="153" t="s">
        <v>1674</v>
      </c>
      <c r="M17735" s="571">
        <v>40694</v>
      </c>
      <c r="O17735" s="153" t="s">
        <v>1947</v>
      </c>
    </row>
    <row r="17736" spans="11:15">
      <c r="K17736" s="153" t="s">
        <v>1674</v>
      </c>
      <c r="M17736" s="571">
        <v>40694</v>
      </c>
      <c r="O17736" s="153" t="s">
        <v>1948</v>
      </c>
    </row>
    <row r="17737" spans="11:15">
      <c r="K17737" s="153" t="s">
        <v>1674</v>
      </c>
      <c r="M17737" s="571">
        <v>40694</v>
      </c>
      <c r="O17737" s="153" t="s">
        <v>1949</v>
      </c>
    </row>
    <row r="17738" spans="11:15">
      <c r="K17738" s="153" t="s">
        <v>1674</v>
      </c>
      <c r="M17738" s="571">
        <v>40694</v>
      </c>
      <c r="O17738" s="153" t="s">
        <v>1950</v>
      </c>
    </row>
    <row r="17739" spans="11:15">
      <c r="K17739" s="153" t="s">
        <v>1674</v>
      </c>
      <c r="M17739" s="571">
        <v>40694</v>
      </c>
      <c r="O17739" s="153" t="s">
        <v>1951</v>
      </c>
    </row>
    <row r="17740" spans="11:15">
      <c r="K17740" s="153" t="s">
        <v>1674</v>
      </c>
      <c r="M17740" s="571">
        <v>40694</v>
      </c>
      <c r="O17740" s="153" t="s">
        <v>2091</v>
      </c>
    </row>
    <row r="17741" spans="11:15">
      <c r="K17741" s="153" t="s">
        <v>1674</v>
      </c>
      <c r="M17741" s="571">
        <v>40694</v>
      </c>
      <c r="O17741" s="153" t="s">
        <v>2092</v>
      </c>
    </row>
    <row r="17742" spans="11:15">
      <c r="K17742" s="153" t="s">
        <v>1674</v>
      </c>
      <c r="M17742" s="571">
        <v>40694</v>
      </c>
      <c r="O17742" s="153" t="s">
        <v>1952</v>
      </c>
    </row>
    <row r="17743" spans="11:15">
      <c r="K17743" s="153" t="s">
        <v>1674</v>
      </c>
      <c r="M17743" s="571">
        <v>40694</v>
      </c>
      <c r="O17743" s="153" t="s">
        <v>1953</v>
      </c>
    </row>
    <row r="17744" spans="11:15">
      <c r="K17744" s="153" t="s">
        <v>1674</v>
      </c>
      <c r="M17744" s="571">
        <v>40694</v>
      </c>
      <c r="O17744" s="153" t="s">
        <v>1954</v>
      </c>
    </row>
    <row r="17745" spans="11:15">
      <c r="K17745" s="153" t="s">
        <v>1674</v>
      </c>
      <c r="M17745" s="571">
        <v>40694</v>
      </c>
      <c r="O17745" s="153" t="s">
        <v>2093</v>
      </c>
    </row>
    <row r="17746" spans="11:15">
      <c r="K17746" s="153" t="s">
        <v>1674</v>
      </c>
      <c r="M17746" s="571">
        <v>40694</v>
      </c>
      <c r="O17746" s="153" t="s">
        <v>2094</v>
      </c>
    </row>
    <row r="17747" spans="11:15">
      <c r="K17747" s="153" t="s">
        <v>1674</v>
      </c>
      <c r="M17747" s="571">
        <v>40694</v>
      </c>
      <c r="O17747" s="153" t="s">
        <v>2095</v>
      </c>
    </row>
    <row r="17748" spans="11:15">
      <c r="K17748" s="153" t="s">
        <v>1674</v>
      </c>
      <c r="M17748" s="571">
        <v>40694</v>
      </c>
      <c r="O17748" s="153" t="s">
        <v>1955</v>
      </c>
    </row>
    <row r="17749" spans="11:15">
      <c r="K17749" s="153" t="s">
        <v>1674</v>
      </c>
      <c r="M17749" s="571">
        <v>40694</v>
      </c>
      <c r="O17749" s="153" t="s">
        <v>1956</v>
      </c>
    </row>
    <row r="17750" spans="11:15">
      <c r="K17750" s="153" t="s">
        <v>1674</v>
      </c>
      <c r="M17750" s="571">
        <v>40694</v>
      </c>
      <c r="O17750" s="153" t="s">
        <v>1957</v>
      </c>
    </row>
    <row r="17751" spans="11:15">
      <c r="K17751" s="153" t="s">
        <v>1674</v>
      </c>
      <c r="M17751" s="571">
        <v>40694</v>
      </c>
      <c r="O17751" s="153" t="s">
        <v>1958</v>
      </c>
    </row>
    <row r="17752" spans="11:15">
      <c r="K17752" s="153" t="s">
        <v>1674</v>
      </c>
      <c r="M17752" s="571">
        <v>40694</v>
      </c>
      <c r="O17752" s="153" t="s">
        <v>1959</v>
      </c>
    </row>
    <row r="17753" spans="11:15">
      <c r="K17753" s="153" t="s">
        <v>1674</v>
      </c>
      <c r="M17753" s="571">
        <v>40694</v>
      </c>
      <c r="O17753" s="153" t="s">
        <v>1960</v>
      </c>
    </row>
    <row r="17754" spans="11:15">
      <c r="K17754" s="153" t="s">
        <v>1674</v>
      </c>
      <c r="M17754" s="571">
        <v>40694</v>
      </c>
      <c r="O17754" s="153" t="s">
        <v>1961</v>
      </c>
    </row>
    <row r="17755" spans="11:15">
      <c r="K17755" s="153" t="s">
        <v>1674</v>
      </c>
      <c r="M17755" s="571">
        <v>40694</v>
      </c>
      <c r="O17755" s="153" t="s">
        <v>1962</v>
      </c>
    </row>
    <row r="17756" spans="11:15">
      <c r="K17756" s="153" t="s">
        <v>1674</v>
      </c>
      <c r="M17756" s="571">
        <v>40694</v>
      </c>
      <c r="O17756" s="153" t="s">
        <v>1963</v>
      </c>
    </row>
    <row r="17757" spans="11:15">
      <c r="K17757" s="153" t="s">
        <v>1674</v>
      </c>
      <c r="M17757" s="571">
        <v>40694</v>
      </c>
      <c r="O17757" s="153" t="s">
        <v>1964</v>
      </c>
    </row>
    <row r="17758" spans="11:15">
      <c r="K17758" s="153" t="s">
        <v>1674</v>
      </c>
      <c r="M17758" s="571">
        <v>40694</v>
      </c>
      <c r="O17758" s="153" t="s">
        <v>1965</v>
      </c>
    </row>
    <row r="17759" spans="11:15">
      <c r="K17759" s="153" t="s">
        <v>1674</v>
      </c>
      <c r="M17759" s="571">
        <v>40694</v>
      </c>
      <c r="O17759" s="153" t="s">
        <v>1966</v>
      </c>
    </row>
    <row r="17760" spans="11:15">
      <c r="K17760" s="153" t="s">
        <v>1674</v>
      </c>
      <c r="M17760" s="571">
        <v>40694</v>
      </c>
      <c r="O17760" s="153" t="s">
        <v>2096</v>
      </c>
    </row>
    <row r="17761" spans="11:15">
      <c r="K17761" s="153" t="s">
        <v>1674</v>
      </c>
      <c r="M17761" s="571">
        <v>40694</v>
      </c>
      <c r="O17761" s="153" t="s">
        <v>2097</v>
      </c>
    </row>
    <row r="17762" spans="11:15">
      <c r="K17762" s="153" t="s">
        <v>1674</v>
      </c>
      <c r="M17762" s="571">
        <v>40694</v>
      </c>
      <c r="O17762" s="153" t="s">
        <v>1967</v>
      </c>
    </row>
    <row r="17763" spans="11:15">
      <c r="K17763" s="153" t="s">
        <v>1674</v>
      </c>
      <c r="M17763" s="571">
        <v>40694</v>
      </c>
      <c r="O17763" s="153" t="s">
        <v>1968</v>
      </c>
    </row>
    <row r="17764" spans="11:15">
      <c r="K17764" s="153" t="s">
        <v>1674</v>
      </c>
      <c r="M17764" s="571">
        <v>40694</v>
      </c>
      <c r="O17764" s="153" t="s">
        <v>1969</v>
      </c>
    </row>
    <row r="17765" spans="11:15">
      <c r="K17765" s="153" t="s">
        <v>1674</v>
      </c>
      <c r="M17765" s="571">
        <v>40694</v>
      </c>
      <c r="O17765" s="153" t="s">
        <v>2098</v>
      </c>
    </row>
    <row r="17766" spans="11:15">
      <c r="K17766" s="153" t="s">
        <v>1674</v>
      </c>
      <c r="M17766" s="571">
        <v>40694</v>
      </c>
      <c r="O17766" s="153" t="s">
        <v>2099</v>
      </c>
    </row>
    <row r="17767" spans="11:15">
      <c r="K17767" s="153" t="s">
        <v>1674</v>
      </c>
      <c r="M17767" s="571">
        <v>40694</v>
      </c>
      <c r="O17767" s="153" t="s">
        <v>2100</v>
      </c>
    </row>
    <row r="17768" spans="11:15">
      <c r="K17768" s="153" t="s">
        <v>1674</v>
      </c>
      <c r="M17768" s="571">
        <v>40694</v>
      </c>
      <c r="O17768" s="153" t="s">
        <v>1970</v>
      </c>
    </row>
    <row r="17769" spans="11:15">
      <c r="K17769" s="153" t="s">
        <v>1674</v>
      </c>
      <c r="M17769" s="571">
        <v>40694</v>
      </c>
      <c r="O17769" s="153" t="s">
        <v>1971</v>
      </c>
    </row>
    <row r="17770" spans="11:15">
      <c r="K17770" s="153" t="s">
        <v>1674</v>
      </c>
      <c r="M17770" s="571">
        <v>40694</v>
      </c>
      <c r="O17770" s="153" t="s">
        <v>1972</v>
      </c>
    </row>
    <row r="17771" spans="11:15">
      <c r="K17771" s="153" t="s">
        <v>1674</v>
      </c>
      <c r="M17771" s="571">
        <v>40694</v>
      </c>
      <c r="O17771" s="153" t="s">
        <v>1973</v>
      </c>
    </row>
    <row r="17772" spans="11:15">
      <c r="K17772" s="153" t="s">
        <v>1674</v>
      </c>
      <c r="M17772" s="571">
        <v>40694</v>
      </c>
      <c r="O17772" s="153" t="s">
        <v>1974</v>
      </c>
    </row>
    <row r="17773" spans="11:15">
      <c r="K17773" s="153" t="s">
        <v>1674</v>
      </c>
      <c r="M17773" s="571">
        <v>40694</v>
      </c>
      <c r="O17773" s="153" t="s">
        <v>1975</v>
      </c>
    </row>
    <row r="17774" spans="11:15">
      <c r="K17774" s="153" t="s">
        <v>1674</v>
      </c>
      <c r="M17774" s="571">
        <v>40694</v>
      </c>
      <c r="O17774" s="153" t="s">
        <v>1976</v>
      </c>
    </row>
    <row r="17775" spans="11:15">
      <c r="K17775" s="153" t="s">
        <v>1674</v>
      </c>
      <c r="M17775" s="571">
        <v>40694</v>
      </c>
      <c r="O17775" s="153" t="s">
        <v>1977</v>
      </c>
    </row>
    <row r="17776" spans="11:15">
      <c r="K17776" s="153" t="s">
        <v>1674</v>
      </c>
      <c r="M17776" s="571">
        <v>40694</v>
      </c>
      <c r="O17776" s="153" t="s">
        <v>1978</v>
      </c>
    </row>
    <row r="17777" spans="11:15">
      <c r="K17777" s="153" t="s">
        <v>1674</v>
      </c>
      <c r="M17777" s="571">
        <v>40694</v>
      </c>
      <c r="O17777" s="153" t="s">
        <v>1979</v>
      </c>
    </row>
    <row r="17778" spans="11:15">
      <c r="K17778" s="153" t="s">
        <v>1674</v>
      </c>
      <c r="M17778" s="571">
        <v>40694</v>
      </c>
      <c r="O17778" s="153" t="s">
        <v>1980</v>
      </c>
    </row>
    <row r="17779" spans="11:15">
      <c r="K17779" s="153" t="s">
        <v>1674</v>
      </c>
      <c r="M17779" s="571">
        <v>40694</v>
      </c>
      <c r="O17779" s="153" t="s">
        <v>1981</v>
      </c>
    </row>
    <row r="17780" spans="11:15">
      <c r="K17780" s="153" t="s">
        <v>1674</v>
      </c>
      <c r="M17780" s="571">
        <v>40694</v>
      </c>
      <c r="O17780" s="153" t="s">
        <v>1982</v>
      </c>
    </row>
    <row r="17781" spans="11:15">
      <c r="K17781" s="153" t="s">
        <v>1674</v>
      </c>
      <c r="M17781" s="571">
        <v>40694</v>
      </c>
      <c r="O17781" s="153" t="s">
        <v>1983</v>
      </c>
    </row>
    <row r="17782" spans="11:15">
      <c r="K17782" s="153" t="s">
        <v>1674</v>
      </c>
      <c r="M17782" s="571">
        <v>40694</v>
      </c>
      <c r="O17782" s="153" t="s">
        <v>2101</v>
      </c>
    </row>
    <row r="17783" spans="11:15">
      <c r="K17783" s="153" t="s">
        <v>1674</v>
      </c>
      <c r="M17783" s="571">
        <v>40694</v>
      </c>
      <c r="O17783" s="153" t="s">
        <v>2102</v>
      </c>
    </row>
    <row r="17784" spans="11:15">
      <c r="K17784" s="153" t="s">
        <v>1674</v>
      </c>
      <c r="M17784" s="571">
        <v>40694</v>
      </c>
      <c r="O17784" s="153" t="s">
        <v>1984</v>
      </c>
    </row>
    <row r="17785" spans="11:15">
      <c r="K17785" s="153" t="s">
        <v>1674</v>
      </c>
      <c r="M17785" s="571">
        <v>40694</v>
      </c>
      <c r="O17785" s="153" t="s">
        <v>1985</v>
      </c>
    </row>
    <row r="17786" spans="11:15">
      <c r="K17786" s="153" t="s">
        <v>1674</v>
      </c>
      <c r="M17786" s="571">
        <v>40694</v>
      </c>
      <c r="O17786" s="153" t="s">
        <v>1986</v>
      </c>
    </row>
    <row r="17787" spans="11:15">
      <c r="K17787" s="153" t="s">
        <v>1674</v>
      </c>
      <c r="M17787" s="571">
        <v>40694</v>
      </c>
      <c r="O17787" s="153" t="s">
        <v>2103</v>
      </c>
    </row>
    <row r="17788" spans="11:15">
      <c r="K17788" s="153" t="s">
        <v>1674</v>
      </c>
      <c r="M17788" s="571">
        <v>40694</v>
      </c>
      <c r="O17788" s="153" t="s">
        <v>2104</v>
      </c>
    </row>
    <row r="17789" spans="11:15">
      <c r="K17789" s="153" t="s">
        <v>1674</v>
      </c>
      <c r="M17789" s="571">
        <v>40694</v>
      </c>
      <c r="O17789" s="153" t="s">
        <v>2105</v>
      </c>
    </row>
    <row r="17790" spans="11:15">
      <c r="K17790" s="153" t="s">
        <v>1674</v>
      </c>
      <c r="M17790" s="571">
        <v>40694</v>
      </c>
      <c r="O17790" s="153" t="s">
        <v>1987</v>
      </c>
    </row>
    <row r="17791" spans="11:15">
      <c r="K17791" s="153" t="s">
        <v>1674</v>
      </c>
      <c r="M17791" s="571">
        <v>40694</v>
      </c>
      <c r="O17791" s="153" t="s">
        <v>1988</v>
      </c>
    </row>
    <row r="17792" spans="11:15">
      <c r="K17792" s="153" t="s">
        <v>1674</v>
      </c>
      <c r="M17792" s="571">
        <v>40694</v>
      </c>
      <c r="O17792" s="153" t="s">
        <v>1989</v>
      </c>
    </row>
    <row r="17793" spans="11:15">
      <c r="K17793" s="153" t="s">
        <v>1674</v>
      </c>
      <c r="M17793" s="571">
        <v>40694</v>
      </c>
      <c r="O17793" s="153" t="s">
        <v>1990</v>
      </c>
    </row>
    <row r="17794" spans="11:15">
      <c r="M17794" s="571">
        <v>40694</v>
      </c>
      <c r="O17794" s="153" t="s">
        <v>824</v>
      </c>
    </row>
    <row r="17795" spans="11:15">
      <c r="M17795" s="571">
        <v>40694</v>
      </c>
      <c r="O17795" s="153" t="s">
        <v>829</v>
      </c>
    </row>
    <row r="17796" spans="11:15">
      <c r="M17796" s="571">
        <v>40694</v>
      </c>
      <c r="O17796" s="153" t="s">
        <v>833</v>
      </c>
    </row>
    <row r="17797" spans="11:15">
      <c r="M17797" s="571">
        <v>40694</v>
      </c>
      <c r="O17797" s="153" t="s">
        <v>837</v>
      </c>
    </row>
    <row r="17798" spans="11:15">
      <c r="M17798" s="571">
        <v>40694</v>
      </c>
      <c r="O17798" s="153" t="s">
        <v>842</v>
      </c>
    </row>
    <row r="17799" spans="11:15">
      <c r="M17799" s="571">
        <v>40694</v>
      </c>
      <c r="O17799" s="153" t="s">
        <v>846</v>
      </c>
    </row>
    <row r="17800" spans="11:15">
      <c r="M17800" s="571">
        <v>40694</v>
      </c>
      <c r="O17800" s="153" t="s">
        <v>850</v>
      </c>
    </row>
    <row r="17801" spans="11:15">
      <c r="M17801" s="571">
        <v>40694</v>
      </c>
      <c r="O17801" s="153" t="s">
        <v>854</v>
      </c>
    </row>
    <row r="17802" spans="11:15">
      <c r="M17802" s="571">
        <v>40694</v>
      </c>
      <c r="O17802" s="153" t="s">
        <v>858</v>
      </c>
    </row>
    <row r="17803" spans="11:15">
      <c r="M17803" s="571">
        <v>40694</v>
      </c>
      <c r="O17803" s="153" t="s">
        <v>862</v>
      </c>
    </row>
    <row r="17804" spans="11:15">
      <c r="M17804" s="571">
        <v>40694</v>
      </c>
      <c r="O17804" s="153" t="s">
        <v>866</v>
      </c>
    </row>
    <row r="17805" spans="11:15">
      <c r="M17805" s="571">
        <v>40694</v>
      </c>
      <c r="O17805" s="153" t="s">
        <v>870</v>
      </c>
    </row>
    <row r="17806" spans="11:15">
      <c r="M17806" s="571">
        <v>40694</v>
      </c>
      <c r="O17806" s="153" t="s">
        <v>1997</v>
      </c>
    </row>
    <row r="17807" spans="11:15">
      <c r="M17807" s="571">
        <v>40694</v>
      </c>
      <c r="O17807" s="153" t="s">
        <v>1998</v>
      </c>
    </row>
    <row r="17808" spans="11:15">
      <c r="M17808" s="571">
        <v>40694</v>
      </c>
      <c r="O17808" s="153" t="s">
        <v>1999</v>
      </c>
    </row>
    <row r="17809" spans="11:15">
      <c r="M17809" s="571">
        <v>40694</v>
      </c>
      <c r="O17809" s="153" t="s">
        <v>885</v>
      </c>
    </row>
    <row r="17810" spans="11:15">
      <c r="K17810" s="153" t="s">
        <v>1776</v>
      </c>
      <c r="M17810" s="571">
        <v>40694</v>
      </c>
      <c r="O17810" s="153" t="s">
        <v>890</v>
      </c>
    </row>
    <row r="17811" spans="11:15">
      <c r="K17811" s="153" t="s">
        <v>1580</v>
      </c>
      <c r="M17811" s="571">
        <v>40694</v>
      </c>
      <c r="O17811" s="153" t="s">
        <v>2000</v>
      </c>
    </row>
    <row r="17812" spans="11:15">
      <c r="K17812" s="153" t="s">
        <v>1580</v>
      </c>
      <c r="M17812" s="571">
        <v>40694</v>
      </c>
      <c r="O17812" s="153" t="s">
        <v>2001</v>
      </c>
    </row>
    <row r="17813" spans="11:15">
      <c r="K17813" s="153" t="s">
        <v>1776</v>
      </c>
      <c r="M17813" s="571">
        <v>40694</v>
      </c>
      <c r="O17813" s="153" t="s">
        <v>902</v>
      </c>
    </row>
    <row r="17814" spans="11:15">
      <c r="K17814" s="153" t="s">
        <v>1580</v>
      </c>
      <c r="M17814" s="571">
        <v>40694</v>
      </c>
      <c r="O17814" s="153" t="s">
        <v>2002</v>
      </c>
    </row>
    <row r="17815" spans="11:15">
      <c r="K17815" s="153" t="s">
        <v>1580</v>
      </c>
      <c r="M17815" s="571">
        <v>40694</v>
      </c>
      <c r="O17815" s="153" t="s">
        <v>2003</v>
      </c>
    </row>
    <row r="17816" spans="11:15">
      <c r="K17816" s="153" t="s">
        <v>1579</v>
      </c>
      <c r="M17816" s="571">
        <v>40694</v>
      </c>
      <c r="O17816" s="153" t="s">
        <v>2004</v>
      </c>
    </row>
    <row r="17817" spans="11:15">
      <c r="K17817" s="153" t="s">
        <v>1674</v>
      </c>
      <c r="M17817" s="571">
        <v>40694</v>
      </c>
      <c r="O17817" s="153" t="s">
        <v>919</v>
      </c>
    </row>
    <row r="17818" spans="11:15">
      <c r="K17818" s="153" t="s">
        <v>1674</v>
      </c>
      <c r="M17818" s="571">
        <v>40694</v>
      </c>
      <c r="O17818" s="153" t="s">
        <v>923</v>
      </c>
    </row>
    <row r="17819" spans="11:15">
      <c r="K17819" s="153" t="s">
        <v>1674</v>
      </c>
      <c r="M17819" s="571">
        <v>40694</v>
      </c>
      <c r="O17819" s="153" t="s">
        <v>2005</v>
      </c>
    </row>
    <row r="17820" spans="11:15">
      <c r="K17820" s="153" t="s">
        <v>1776</v>
      </c>
      <c r="M17820" s="571">
        <v>40694</v>
      </c>
      <c r="O17820" s="153" t="s">
        <v>934</v>
      </c>
    </row>
    <row r="17821" spans="11:15">
      <c r="K17821" s="153" t="s">
        <v>1580</v>
      </c>
      <c r="M17821" s="571">
        <v>40694</v>
      </c>
      <c r="O17821" s="153" t="s">
        <v>2006</v>
      </c>
    </row>
    <row r="17822" spans="11:15">
      <c r="K17822" s="153" t="s">
        <v>1580</v>
      </c>
      <c r="M17822" s="571">
        <v>40694</v>
      </c>
      <c r="O17822" s="153" t="s">
        <v>2007</v>
      </c>
    </row>
    <row r="17823" spans="11:15">
      <c r="K17823" s="153" t="s">
        <v>1577</v>
      </c>
      <c r="M17823" s="571">
        <v>40694</v>
      </c>
      <c r="O17823" s="153" t="s">
        <v>947</v>
      </c>
    </row>
    <row r="17824" spans="11:15">
      <c r="K17824" s="153" t="s">
        <v>1580</v>
      </c>
      <c r="M17824" s="571">
        <v>40694</v>
      </c>
      <c r="O17824" s="153" t="s">
        <v>2008</v>
      </c>
    </row>
    <row r="17825" spans="11:15">
      <c r="K17825" s="153" t="s">
        <v>1580</v>
      </c>
      <c r="M17825" s="571">
        <v>40694</v>
      </c>
      <c r="O17825" s="153" t="s">
        <v>2009</v>
      </c>
    </row>
    <row r="17826" spans="11:15">
      <c r="K17826" s="153" t="s">
        <v>1776</v>
      </c>
      <c r="M17826" s="571">
        <v>40694</v>
      </c>
      <c r="O17826" s="153" t="s">
        <v>960</v>
      </c>
    </row>
    <row r="17827" spans="11:15">
      <c r="K17827" s="153" t="s">
        <v>1674</v>
      </c>
      <c r="M17827" s="571">
        <v>40694</v>
      </c>
      <c r="O17827" s="153" t="s">
        <v>2010</v>
      </c>
    </row>
    <row r="17828" spans="11:15">
      <c r="K17828" s="153" t="s">
        <v>1674</v>
      </c>
      <c r="M17828" s="571">
        <v>40694</v>
      </c>
      <c r="O17828" s="153" t="s">
        <v>2011</v>
      </c>
    </row>
    <row r="17829" spans="11:15">
      <c r="K17829" s="153" t="s">
        <v>1580</v>
      </c>
      <c r="M17829" s="571">
        <v>40694</v>
      </c>
      <c r="O17829" s="153" t="s">
        <v>973</v>
      </c>
    </row>
    <row r="17830" spans="11:15">
      <c r="K17830" s="153" t="s">
        <v>1674</v>
      </c>
      <c r="M17830" s="571">
        <v>40694</v>
      </c>
      <c r="O17830" s="153" t="s">
        <v>2012</v>
      </c>
    </row>
    <row r="17831" spans="11:15">
      <c r="K17831" s="153" t="s">
        <v>1674</v>
      </c>
      <c r="M17831" s="571">
        <v>40694</v>
      </c>
      <c r="O17831" s="153" t="s">
        <v>2013</v>
      </c>
    </row>
    <row r="17832" spans="11:15">
      <c r="K17832" s="153" t="s">
        <v>1674</v>
      </c>
      <c r="M17832" s="571">
        <v>40694</v>
      </c>
      <c r="O17832" s="153" t="s">
        <v>2014</v>
      </c>
    </row>
    <row r="17833" spans="11:15">
      <c r="K17833" s="153" t="s">
        <v>1578</v>
      </c>
      <c r="M17833" s="571">
        <v>40694</v>
      </c>
      <c r="O17833" s="153" t="s">
        <v>2015</v>
      </c>
    </row>
    <row r="17834" spans="11:15">
      <c r="K17834" s="153" t="s">
        <v>1674</v>
      </c>
      <c r="M17834" s="571">
        <v>40694</v>
      </c>
      <c r="O17834" s="153" t="s">
        <v>2016</v>
      </c>
    </row>
    <row r="17835" spans="11:15">
      <c r="K17835" s="153" t="s">
        <v>1674</v>
      </c>
      <c r="M17835" s="571">
        <v>40694</v>
      </c>
      <c r="O17835" s="153" t="s">
        <v>2017</v>
      </c>
    </row>
    <row r="17836" spans="11:15">
      <c r="K17836" s="153" t="s">
        <v>1578</v>
      </c>
      <c r="M17836" s="571">
        <v>40694</v>
      </c>
      <c r="O17836" s="153" t="s">
        <v>2018</v>
      </c>
    </row>
    <row r="17837" spans="11:15">
      <c r="K17837" s="153" t="s">
        <v>1674</v>
      </c>
      <c r="M17837" s="571">
        <v>40694</v>
      </c>
      <c r="O17837" s="153" t="s">
        <v>2019</v>
      </c>
    </row>
    <row r="17838" spans="11:15">
      <c r="K17838" s="153" t="s">
        <v>1674</v>
      </c>
      <c r="M17838" s="571">
        <v>40694</v>
      </c>
      <c r="O17838" s="153" t="s">
        <v>2020</v>
      </c>
    </row>
    <row r="17839" spans="11:15">
      <c r="K17839" s="153" t="s">
        <v>1674</v>
      </c>
      <c r="M17839" s="571">
        <v>40694</v>
      </c>
      <c r="O17839" s="153" t="s">
        <v>2021</v>
      </c>
    </row>
    <row r="17840" spans="11:15">
      <c r="K17840" s="153" t="s">
        <v>1674</v>
      </c>
      <c r="M17840" s="571">
        <v>40694</v>
      </c>
      <c r="O17840" s="153" t="s">
        <v>1023</v>
      </c>
    </row>
    <row r="17841" spans="11:15">
      <c r="K17841" s="153" t="s">
        <v>1674</v>
      </c>
      <c r="M17841" s="571">
        <v>40694</v>
      </c>
      <c r="O17841" s="153" t="s">
        <v>1027</v>
      </c>
    </row>
    <row r="17842" spans="11:15">
      <c r="K17842" s="153" t="s">
        <v>1776</v>
      </c>
      <c r="M17842" s="571">
        <v>40694</v>
      </c>
      <c r="O17842" s="153" t="s">
        <v>2022</v>
      </c>
    </row>
    <row r="17843" spans="11:15">
      <c r="K17843" s="153" t="s">
        <v>1580</v>
      </c>
      <c r="M17843" s="571">
        <v>40694</v>
      </c>
      <c r="O17843" s="153" t="s">
        <v>2023</v>
      </c>
    </row>
    <row r="17844" spans="11:15">
      <c r="K17844" s="153" t="s">
        <v>1580</v>
      </c>
      <c r="M17844" s="571">
        <v>40694</v>
      </c>
      <c r="O17844" s="153" t="s">
        <v>2024</v>
      </c>
    </row>
    <row r="17845" spans="11:15">
      <c r="K17845" s="153" t="s">
        <v>1577</v>
      </c>
      <c r="M17845" s="571">
        <v>40694</v>
      </c>
      <c r="O17845" s="153" t="s">
        <v>2025</v>
      </c>
    </row>
    <row r="17846" spans="11:15">
      <c r="K17846" s="153" t="s">
        <v>1580</v>
      </c>
      <c r="M17846" s="571">
        <v>40694</v>
      </c>
      <c r="O17846" s="153" t="s">
        <v>2026</v>
      </c>
    </row>
    <row r="17847" spans="11:15">
      <c r="K17847" s="153" t="s">
        <v>1580</v>
      </c>
      <c r="M17847" s="571">
        <v>40694</v>
      </c>
      <c r="O17847" s="153" t="s">
        <v>2027</v>
      </c>
    </row>
    <row r="17848" spans="11:15">
      <c r="K17848" s="153" t="s">
        <v>1776</v>
      </c>
      <c r="M17848" s="571">
        <v>40694</v>
      </c>
      <c r="O17848" s="153" t="s">
        <v>2028</v>
      </c>
    </row>
    <row r="17849" spans="11:15">
      <c r="K17849" s="153" t="s">
        <v>1580</v>
      </c>
      <c r="M17849" s="571">
        <v>40694</v>
      </c>
      <c r="O17849" s="153" t="s">
        <v>2029</v>
      </c>
    </row>
    <row r="17850" spans="11:15">
      <c r="K17850" s="153" t="s">
        <v>1580</v>
      </c>
      <c r="M17850" s="571">
        <v>40694</v>
      </c>
      <c r="O17850" s="153" t="s">
        <v>2030</v>
      </c>
    </row>
    <row r="17851" spans="11:15">
      <c r="K17851" s="153" t="s">
        <v>1674</v>
      </c>
      <c r="M17851" s="571">
        <v>40694</v>
      </c>
      <c r="O17851" s="153" t="s">
        <v>1056</v>
      </c>
    </row>
    <row r="17852" spans="11:15">
      <c r="K17852" s="153" t="s">
        <v>1674</v>
      </c>
      <c r="M17852" s="571">
        <v>40694</v>
      </c>
      <c r="O17852" s="153" t="s">
        <v>1060</v>
      </c>
    </row>
    <row r="17853" spans="11:15">
      <c r="K17853" s="153" t="s">
        <v>1674</v>
      </c>
      <c r="M17853" s="571">
        <v>40694</v>
      </c>
      <c r="O17853" s="153" t="s">
        <v>1064</v>
      </c>
    </row>
    <row r="17854" spans="11:15">
      <c r="K17854" s="153" t="s">
        <v>1674</v>
      </c>
      <c r="M17854" s="571">
        <v>40694</v>
      </c>
      <c r="O17854" s="153" t="s">
        <v>1067</v>
      </c>
    </row>
    <row r="17855" spans="11:15">
      <c r="K17855" s="153" t="s">
        <v>1674</v>
      </c>
      <c r="M17855" s="571">
        <v>40694</v>
      </c>
      <c r="O17855" s="153" t="s">
        <v>1071</v>
      </c>
    </row>
    <row r="17856" spans="11:15">
      <c r="K17856" s="153" t="s">
        <v>1674</v>
      </c>
      <c r="M17856" s="571">
        <v>40694</v>
      </c>
      <c r="O17856" s="153" t="s">
        <v>1075</v>
      </c>
    </row>
    <row r="17857" spans="11:15">
      <c r="K17857" s="153" t="s">
        <v>1674</v>
      </c>
      <c r="M17857" s="571">
        <v>40694</v>
      </c>
      <c r="O17857" s="153" t="s">
        <v>1078</v>
      </c>
    </row>
    <row r="17858" spans="11:15">
      <c r="K17858" s="153" t="s">
        <v>1674</v>
      </c>
      <c r="M17858" s="571">
        <v>40694</v>
      </c>
      <c r="O17858" s="153" t="s">
        <v>1082</v>
      </c>
    </row>
    <row r="17859" spans="11:15">
      <c r="K17859" s="153" t="s">
        <v>1674</v>
      </c>
      <c r="M17859" s="571">
        <v>40694</v>
      </c>
      <c r="O17859" s="153" t="s">
        <v>1086</v>
      </c>
    </row>
    <row r="17860" spans="11:15">
      <c r="K17860" s="153" t="s">
        <v>1776</v>
      </c>
      <c r="M17860" s="571">
        <v>40694</v>
      </c>
      <c r="O17860" s="153" t="s">
        <v>2031</v>
      </c>
    </row>
    <row r="17861" spans="11:15">
      <c r="K17861" s="153" t="s">
        <v>1776</v>
      </c>
      <c r="M17861" s="571">
        <v>40694</v>
      </c>
      <c r="O17861" s="153" t="s">
        <v>2032</v>
      </c>
    </row>
    <row r="17862" spans="11:15">
      <c r="K17862" s="153" t="s">
        <v>1579</v>
      </c>
      <c r="M17862" s="571">
        <v>40694</v>
      </c>
      <c r="O17862" s="153" t="s">
        <v>2033</v>
      </c>
    </row>
    <row r="17863" spans="11:15">
      <c r="K17863" s="153" t="s">
        <v>1776</v>
      </c>
      <c r="M17863" s="571">
        <v>40694</v>
      </c>
      <c r="O17863" s="153" t="s">
        <v>2034</v>
      </c>
    </row>
    <row r="17864" spans="11:15">
      <c r="K17864" s="153" t="s">
        <v>1776</v>
      </c>
      <c r="M17864" s="571">
        <v>40694</v>
      </c>
      <c r="O17864" s="153" t="s">
        <v>2035</v>
      </c>
    </row>
    <row r="17865" spans="11:15">
      <c r="K17865" s="153" t="s">
        <v>1776</v>
      </c>
      <c r="M17865" s="571">
        <v>40694</v>
      </c>
      <c r="O17865" s="153" t="s">
        <v>2036</v>
      </c>
    </row>
    <row r="17866" spans="11:15">
      <c r="K17866" s="153" t="s">
        <v>1776</v>
      </c>
      <c r="M17866" s="571">
        <v>40694</v>
      </c>
      <c r="O17866" s="153" t="s">
        <v>2037</v>
      </c>
    </row>
    <row r="17867" spans="11:15">
      <c r="K17867" s="153" t="s">
        <v>1776</v>
      </c>
      <c r="M17867" s="571">
        <v>40694</v>
      </c>
      <c r="O17867" s="153" t="s">
        <v>2038</v>
      </c>
    </row>
    <row r="17868" spans="11:15">
      <c r="K17868" s="153" t="s">
        <v>1776</v>
      </c>
      <c r="M17868" s="571">
        <v>40694</v>
      </c>
      <c r="O17868" s="153" t="s">
        <v>2039</v>
      </c>
    </row>
    <row r="17869" spans="11:15">
      <c r="K17869" s="153" t="s">
        <v>1776</v>
      </c>
      <c r="M17869" s="571">
        <v>40694</v>
      </c>
      <c r="O17869" s="153" t="s">
        <v>2040</v>
      </c>
    </row>
    <row r="17870" spans="11:15">
      <c r="K17870" s="153" t="s">
        <v>1577</v>
      </c>
      <c r="M17870" s="571">
        <v>40694</v>
      </c>
      <c r="O17870" s="153" t="s">
        <v>2041</v>
      </c>
    </row>
    <row r="17871" spans="11:15">
      <c r="K17871" s="153" t="s">
        <v>1577</v>
      </c>
      <c r="M17871" s="571">
        <v>40694</v>
      </c>
      <c r="O17871" s="153" t="s">
        <v>2042</v>
      </c>
    </row>
    <row r="17872" spans="11:15">
      <c r="K17872" s="153" t="s">
        <v>1577</v>
      </c>
      <c r="M17872" s="571">
        <v>40694</v>
      </c>
      <c r="O17872" s="153" t="s">
        <v>2043</v>
      </c>
    </row>
    <row r="17873" spans="11:15">
      <c r="K17873" s="153" t="s">
        <v>1577</v>
      </c>
      <c r="M17873" s="571">
        <v>40694</v>
      </c>
      <c r="O17873" s="153" t="s">
        <v>2044</v>
      </c>
    </row>
    <row r="17874" spans="11:15">
      <c r="K17874" s="153" t="s">
        <v>1577</v>
      </c>
      <c r="M17874" s="571">
        <v>40694</v>
      </c>
      <c r="O17874" s="153" t="s">
        <v>2045</v>
      </c>
    </row>
    <row r="17875" spans="11:15">
      <c r="K17875" s="153" t="s">
        <v>1577</v>
      </c>
      <c r="M17875" s="571">
        <v>40694</v>
      </c>
      <c r="O17875" s="153" t="s">
        <v>2046</v>
      </c>
    </row>
    <row r="17876" spans="11:15">
      <c r="K17876" s="153" t="s">
        <v>1577</v>
      </c>
      <c r="M17876" s="571">
        <v>40694</v>
      </c>
      <c r="O17876" s="153" t="s">
        <v>2047</v>
      </c>
    </row>
    <row r="17877" spans="11:15">
      <c r="K17877" s="153" t="s">
        <v>1577</v>
      </c>
      <c r="M17877" s="571">
        <v>40694</v>
      </c>
      <c r="O17877" s="153" t="s">
        <v>2048</v>
      </c>
    </row>
    <row r="17878" spans="11:15">
      <c r="K17878" s="153" t="s">
        <v>1577</v>
      </c>
      <c r="M17878" s="571">
        <v>40694</v>
      </c>
      <c r="O17878" s="153" t="s">
        <v>2049</v>
      </c>
    </row>
    <row r="17879" spans="11:15">
      <c r="K17879" s="153" t="s">
        <v>1577</v>
      </c>
      <c r="M17879" s="571">
        <v>40694</v>
      </c>
      <c r="O17879" s="153" t="s">
        <v>2050</v>
      </c>
    </row>
    <row r="17880" spans="11:15">
      <c r="K17880" s="153" t="s">
        <v>1577</v>
      </c>
      <c r="M17880" s="571">
        <v>40694</v>
      </c>
      <c r="O17880" s="153" t="s">
        <v>2051</v>
      </c>
    </row>
    <row r="17881" spans="11:15">
      <c r="K17881" s="153" t="s">
        <v>1577</v>
      </c>
      <c r="M17881" s="571">
        <v>40694</v>
      </c>
      <c r="O17881" s="153" t="s">
        <v>2052</v>
      </c>
    </row>
    <row r="17882" spans="11:15">
      <c r="K17882" s="153" t="s">
        <v>1577</v>
      </c>
      <c r="M17882" s="571">
        <v>40694</v>
      </c>
      <c r="O17882" s="153" t="s">
        <v>2053</v>
      </c>
    </row>
    <row r="17883" spans="11:15">
      <c r="K17883" s="153" t="s">
        <v>1577</v>
      </c>
      <c r="M17883" s="571">
        <v>40694</v>
      </c>
      <c r="O17883" s="153" t="s">
        <v>2054</v>
      </c>
    </row>
    <row r="17884" spans="11:15">
      <c r="K17884" s="153" t="s">
        <v>1776</v>
      </c>
      <c r="M17884" s="571">
        <v>40694</v>
      </c>
      <c r="O17884" s="153" t="s">
        <v>2055</v>
      </c>
    </row>
    <row r="17885" spans="11:15">
      <c r="K17885" s="153" t="s">
        <v>1776</v>
      </c>
      <c r="M17885" s="571">
        <v>40694</v>
      </c>
      <c r="O17885" s="153" t="s">
        <v>2056</v>
      </c>
    </row>
    <row r="17886" spans="11:15">
      <c r="K17886" s="153" t="s">
        <v>1577</v>
      </c>
      <c r="M17886" s="571">
        <v>40694</v>
      </c>
      <c r="O17886" s="153" t="s">
        <v>2057</v>
      </c>
    </row>
    <row r="17887" spans="11:15">
      <c r="K17887" s="153" t="s">
        <v>1577</v>
      </c>
      <c r="M17887" s="571">
        <v>40694</v>
      </c>
      <c r="O17887" s="153" t="s">
        <v>2058</v>
      </c>
    </row>
    <row r="17888" spans="11:15">
      <c r="K17888" s="153" t="s">
        <v>1577</v>
      </c>
      <c r="M17888" s="571">
        <v>40694</v>
      </c>
      <c r="O17888" s="153" t="s">
        <v>2059</v>
      </c>
    </row>
    <row r="17889" spans="11:15">
      <c r="K17889" s="153" t="s">
        <v>1577</v>
      </c>
      <c r="M17889" s="571">
        <v>40694</v>
      </c>
      <c r="O17889" s="153" t="s">
        <v>2060</v>
      </c>
    </row>
    <row r="17890" spans="11:15">
      <c r="K17890" s="153" t="s">
        <v>1579</v>
      </c>
      <c r="M17890" s="571">
        <v>40694</v>
      </c>
      <c r="O17890" s="153" t="s">
        <v>1851</v>
      </c>
    </row>
    <row r="17891" spans="11:15">
      <c r="K17891" s="153" t="s">
        <v>1579</v>
      </c>
      <c r="M17891" s="571">
        <v>40694</v>
      </c>
      <c r="O17891" s="153" t="s">
        <v>1852</v>
      </c>
    </row>
    <row r="17892" spans="11:15">
      <c r="K17892" s="153" t="s">
        <v>1579</v>
      </c>
      <c r="M17892" s="571">
        <v>40694</v>
      </c>
      <c r="O17892" s="153" t="s">
        <v>381</v>
      </c>
    </row>
    <row r="17893" spans="11:15">
      <c r="K17893" s="153" t="s">
        <v>1579</v>
      </c>
      <c r="M17893" s="571">
        <v>40694</v>
      </c>
      <c r="O17893" s="153" t="s">
        <v>1854</v>
      </c>
    </row>
    <row r="17894" spans="11:15">
      <c r="K17894" s="153" t="s">
        <v>1579</v>
      </c>
      <c r="M17894" s="571">
        <v>40694</v>
      </c>
      <c r="O17894" s="153" t="s">
        <v>1855</v>
      </c>
    </row>
    <row r="17895" spans="11:15">
      <c r="K17895" s="153" t="s">
        <v>1579</v>
      </c>
      <c r="M17895" s="571">
        <v>40694</v>
      </c>
      <c r="O17895" s="153" t="s">
        <v>1856</v>
      </c>
    </row>
    <row r="17896" spans="11:15">
      <c r="K17896" s="153" t="s">
        <v>1579</v>
      </c>
      <c r="M17896" s="571">
        <v>40694</v>
      </c>
      <c r="O17896" s="153" t="s">
        <v>1857</v>
      </c>
    </row>
    <row r="17897" spans="11:15">
      <c r="K17897" s="153" t="s">
        <v>1579</v>
      </c>
      <c r="M17897" s="571">
        <v>40694</v>
      </c>
      <c r="O17897" s="153" t="s">
        <v>1858</v>
      </c>
    </row>
    <row r="17898" spans="11:15">
      <c r="K17898" s="153" t="s">
        <v>1579</v>
      </c>
      <c r="M17898" s="571">
        <v>40694</v>
      </c>
      <c r="O17898" s="153" t="s">
        <v>2061</v>
      </c>
    </row>
    <row r="17899" spans="11:15">
      <c r="K17899" s="153" t="s">
        <v>1579</v>
      </c>
      <c r="M17899" s="571">
        <v>40694</v>
      </c>
      <c r="O17899" s="153" t="s">
        <v>2062</v>
      </c>
    </row>
    <row r="17900" spans="11:15">
      <c r="K17900" s="153" t="s">
        <v>1579</v>
      </c>
      <c r="M17900" s="571">
        <v>40694</v>
      </c>
      <c r="O17900" s="153" t="s">
        <v>1859</v>
      </c>
    </row>
    <row r="17901" spans="11:15">
      <c r="K17901" s="153" t="s">
        <v>1579</v>
      </c>
      <c r="M17901" s="571">
        <v>40694</v>
      </c>
      <c r="O17901" s="153" t="s">
        <v>1860</v>
      </c>
    </row>
    <row r="17902" spans="11:15">
      <c r="K17902" s="153" t="s">
        <v>1579</v>
      </c>
      <c r="M17902" s="571">
        <v>40694</v>
      </c>
      <c r="O17902" s="153" t="s">
        <v>2063</v>
      </c>
    </row>
    <row r="17903" spans="11:15">
      <c r="K17903" s="153" t="s">
        <v>1579</v>
      </c>
      <c r="M17903" s="571">
        <v>40694</v>
      </c>
      <c r="O17903" s="153" t="s">
        <v>2064</v>
      </c>
    </row>
    <row r="17904" spans="11:15">
      <c r="K17904" s="153" t="s">
        <v>1579</v>
      </c>
      <c r="M17904" s="571">
        <v>40694</v>
      </c>
      <c r="O17904" s="153" t="s">
        <v>1861</v>
      </c>
    </row>
    <row r="17905" spans="11:15">
      <c r="K17905" s="153" t="s">
        <v>1579</v>
      </c>
      <c r="M17905" s="571">
        <v>40694</v>
      </c>
      <c r="O17905" s="153" t="s">
        <v>1862</v>
      </c>
    </row>
    <row r="17906" spans="11:15">
      <c r="K17906" s="153" t="s">
        <v>1579</v>
      </c>
      <c r="M17906" s="571">
        <v>40694</v>
      </c>
      <c r="O17906" s="153" t="s">
        <v>1863</v>
      </c>
    </row>
    <row r="17907" spans="11:15">
      <c r="K17907" s="153" t="s">
        <v>1674</v>
      </c>
      <c r="M17907" s="571">
        <v>40694</v>
      </c>
      <c r="O17907" s="153" t="s">
        <v>1864</v>
      </c>
    </row>
    <row r="17908" spans="11:15">
      <c r="K17908" s="153" t="s">
        <v>1579</v>
      </c>
      <c r="M17908" s="571">
        <v>40694</v>
      </c>
      <c r="O17908" s="153" t="s">
        <v>1865</v>
      </c>
    </row>
    <row r="17909" spans="11:15">
      <c r="K17909" s="153" t="s">
        <v>1579</v>
      </c>
      <c r="M17909" s="571">
        <v>40694</v>
      </c>
      <c r="O17909" s="153" t="s">
        <v>1866</v>
      </c>
    </row>
    <row r="17910" spans="11:15">
      <c r="K17910" s="153" t="s">
        <v>1579</v>
      </c>
      <c r="M17910" s="571">
        <v>40694</v>
      </c>
      <c r="O17910" s="153" t="s">
        <v>1231</v>
      </c>
    </row>
    <row r="17911" spans="11:15">
      <c r="K17911" s="153" t="s">
        <v>1579</v>
      </c>
      <c r="M17911" s="571">
        <v>40694</v>
      </c>
      <c r="O17911" s="153" t="s">
        <v>1867</v>
      </c>
    </row>
    <row r="17912" spans="11:15">
      <c r="K17912" s="153" t="s">
        <v>1579</v>
      </c>
      <c r="M17912" s="571">
        <v>40694</v>
      </c>
      <c r="O17912" s="153" t="s">
        <v>1868</v>
      </c>
    </row>
    <row r="17913" spans="11:15">
      <c r="K17913" s="153" t="s">
        <v>1579</v>
      </c>
      <c r="M17913" s="571">
        <v>40694</v>
      </c>
      <c r="O17913" s="153" t="s">
        <v>1869</v>
      </c>
    </row>
    <row r="17914" spans="11:15">
      <c r="K17914" s="153" t="s">
        <v>1579</v>
      </c>
      <c r="M17914" s="571">
        <v>40694</v>
      </c>
      <c r="O17914" s="153" t="s">
        <v>1870</v>
      </c>
    </row>
    <row r="17915" spans="11:15">
      <c r="K17915" s="153" t="s">
        <v>1579</v>
      </c>
      <c r="M17915" s="571">
        <v>40694</v>
      </c>
      <c r="O17915" s="153" t="s">
        <v>1871</v>
      </c>
    </row>
    <row r="17916" spans="11:15">
      <c r="K17916" s="153" t="s">
        <v>1579</v>
      </c>
      <c r="M17916" s="571">
        <v>40694</v>
      </c>
      <c r="O17916" s="153" t="s">
        <v>2065</v>
      </c>
    </row>
    <row r="17917" spans="11:15">
      <c r="K17917" s="153" t="s">
        <v>1579</v>
      </c>
      <c r="M17917" s="571">
        <v>40694</v>
      </c>
      <c r="O17917" s="153" t="s">
        <v>2066</v>
      </c>
    </row>
    <row r="17918" spans="11:15">
      <c r="K17918" s="153" t="s">
        <v>1579</v>
      </c>
      <c r="M17918" s="571">
        <v>40694</v>
      </c>
      <c r="O17918" s="153" t="s">
        <v>2067</v>
      </c>
    </row>
    <row r="17919" spans="11:15">
      <c r="K17919" s="153" t="s">
        <v>1579</v>
      </c>
      <c r="M17919" s="571">
        <v>40694</v>
      </c>
      <c r="O17919" s="153" t="s">
        <v>1872</v>
      </c>
    </row>
    <row r="17920" spans="11:15">
      <c r="K17920" s="153" t="s">
        <v>1579</v>
      </c>
      <c r="M17920" s="571">
        <v>40694</v>
      </c>
      <c r="O17920" s="153" t="s">
        <v>2068</v>
      </c>
    </row>
    <row r="17921" spans="11:15">
      <c r="K17921" s="153" t="s">
        <v>1579</v>
      </c>
      <c r="M17921" s="571">
        <v>40694</v>
      </c>
      <c r="O17921" s="153" t="s">
        <v>2069</v>
      </c>
    </row>
    <row r="17922" spans="11:15">
      <c r="K17922" s="153" t="s">
        <v>1579</v>
      </c>
      <c r="M17922" s="571">
        <v>40694</v>
      </c>
      <c r="O17922" s="153" t="s">
        <v>1873</v>
      </c>
    </row>
    <row r="17923" spans="11:15">
      <c r="K17923" s="153" t="s">
        <v>1579</v>
      </c>
      <c r="M17923" s="571">
        <v>40694</v>
      </c>
      <c r="O17923" s="153" t="s">
        <v>1874</v>
      </c>
    </row>
    <row r="17924" spans="11:15">
      <c r="K17924" s="153" t="s">
        <v>1579</v>
      </c>
      <c r="M17924" s="571">
        <v>40694</v>
      </c>
      <c r="O17924" s="153" t="s">
        <v>1875</v>
      </c>
    </row>
    <row r="17925" spans="11:15">
      <c r="K17925" s="153" t="s">
        <v>1674</v>
      </c>
      <c r="M17925" s="571">
        <v>40694</v>
      </c>
      <c r="O17925" s="153" t="s">
        <v>1876</v>
      </c>
    </row>
    <row r="17926" spans="11:15">
      <c r="K17926" s="153" t="s">
        <v>1776</v>
      </c>
      <c r="M17926" s="571">
        <v>40694</v>
      </c>
      <c r="O17926" s="153" t="s">
        <v>1877</v>
      </c>
    </row>
    <row r="17927" spans="11:15">
      <c r="K17927" s="153" t="s">
        <v>1579</v>
      </c>
      <c r="M17927" s="571">
        <v>40694</v>
      </c>
      <c r="O17927" s="153" t="s">
        <v>1878</v>
      </c>
    </row>
    <row r="17928" spans="11:15">
      <c r="K17928" s="153" t="s">
        <v>1579</v>
      </c>
      <c r="M17928" s="571">
        <v>40694</v>
      </c>
      <c r="O17928" s="153" t="s">
        <v>1285</v>
      </c>
    </row>
    <row r="17929" spans="11:15">
      <c r="K17929" s="153" t="s">
        <v>1776</v>
      </c>
      <c r="M17929" s="571">
        <v>40694</v>
      </c>
      <c r="O17929" s="153" t="s">
        <v>1879</v>
      </c>
    </row>
    <row r="17930" spans="11:15">
      <c r="K17930" s="153" t="s">
        <v>1579</v>
      </c>
      <c r="M17930" s="571">
        <v>40694</v>
      </c>
      <c r="O17930" s="153" t="s">
        <v>1880</v>
      </c>
    </row>
    <row r="17931" spans="11:15">
      <c r="K17931" s="153" t="s">
        <v>1579</v>
      </c>
      <c r="M17931" s="571">
        <v>40694</v>
      </c>
      <c r="O17931" s="153" t="s">
        <v>1881</v>
      </c>
    </row>
    <row r="17932" spans="11:15">
      <c r="K17932" s="153" t="s">
        <v>1579</v>
      </c>
      <c r="M17932" s="571">
        <v>40694</v>
      </c>
      <c r="O17932" s="153" t="s">
        <v>1882</v>
      </c>
    </row>
    <row r="17933" spans="11:15">
      <c r="K17933" s="153" t="s">
        <v>1579</v>
      </c>
      <c r="M17933" s="571">
        <v>40694</v>
      </c>
      <c r="O17933" s="153" t="s">
        <v>1883</v>
      </c>
    </row>
    <row r="17934" spans="11:15">
      <c r="K17934" s="153" t="s">
        <v>1579</v>
      </c>
      <c r="M17934" s="571">
        <v>40694</v>
      </c>
      <c r="O17934" s="153" t="s">
        <v>2070</v>
      </c>
    </row>
    <row r="17935" spans="11:15">
      <c r="K17935" s="153" t="s">
        <v>1579</v>
      </c>
      <c r="M17935" s="571">
        <v>40694</v>
      </c>
      <c r="O17935" s="153" t="s">
        <v>2071</v>
      </c>
    </row>
    <row r="17936" spans="11:15">
      <c r="K17936" s="153" t="s">
        <v>1579</v>
      </c>
      <c r="M17936" s="571">
        <v>40694</v>
      </c>
      <c r="O17936" s="153" t="s">
        <v>1884</v>
      </c>
    </row>
    <row r="17937" spans="11:15">
      <c r="K17937" s="153" t="s">
        <v>1579</v>
      </c>
      <c r="M17937" s="571">
        <v>40694</v>
      </c>
      <c r="O17937" s="153" t="s">
        <v>1885</v>
      </c>
    </row>
    <row r="17938" spans="11:15">
      <c r="K17938" s="153" t="s">
        <v>1579</v>
      </c>
      <c r="M17938" s="571">
        <v>40694</v>
      </c>
      <c r="O17938" s="153" t="s">
        <v>2072</v>
      </c>
    </row>
    <row r="17939" spans="11:15">
      <c r="K17939" s="153" t="s">
        <v>1579</v>
      </c>
      <c r="M17939" s="571">
        <v>40694</v>
      </c>
      <c r="O17939" s="153" t="s">
        <v>2073</v>
      </c>
    </row>
    <row r="17940" spans="11:15">
      <c r="K17940" s="153" t="s">
        <v>1579</v>
      </c>
      <c r="M17940" s="571">
        <v>40694</v>
      </c>
      <c r="O17940" s="153" t="s">
        <v>1886</v>
      </c>
    </row>
    <row r="17941" spans="11:15">
      <c r="K17941" s="153" t="s">
        <v>1579</v>
      </c>
      <c r="M17941" s="571">
        <v>40694</v>
      </c>
      <c r="O17941" s="153" t="s">
        <v>1887</v>
      </c>
    </row>
    <row r="17942" spans="11:15">
      <c r="K17942" s="153" t="s">
        <v>1579</v>
      </c>
      <c r="M17942" s="571">
        <v>40694</v>
      </c>
      <c r="O17942" s="153" t="s">
        <v>1888</v>
      </c>
    </row>
    <row r="17943" spans="11:15">
      <c r="K17943" s="153" t="s">
        <v>1674</v>
      </c>
      <c r="M17943" s="571">
        <v>40694</v>
      </c>
      <c r="O17943" s="153" t="s">
        <v>1889</v>
      </c>
    </row>
    <row r="17944" spans="11:15">
      <c r="K17944" s="153" t="s">
        <v>1776</v>
      </c>
      <c r="M17944" s="571">
        <v>40694</v>
      </c>
      <c r="O17944" s="153" t="s">
        <v>1890</v>
      </c>
    </row>
    <row r="17945" spans="11:15">
      <c r="K17945" s="153" t="s">
        <v>1579</v>
      </c>
      <c r="M17945" s="571">
        <v>40694</v>
      </c>
      <c r="O17945" s="153" t="s">
        <v>1891</v>
      </c>
    </row>
    <row r="17946" spans="11:15">
      <c r="K17946" s="153" t="s">
        <v>1579</v>
      </c>
      <c r="M17946" s="571">
        <v>40694</v>
      </c>
      <c r="O17946" s="153" t="s">
        <v>1344</v>
      </c>
    </row>
    <row r="17947" spans="11:15">
      <c r="K17947" s="153" t="s">
        <v>1579</v>
      </c>
      <c r="M17947" s="571">
        <v>40694</v>
      </c>
      <c r="O17947" s="153" t="s">
        <v>1892</v>
      </c>
    </row>
    <row r="17948" spans="11:15">
      <c r="K17948" s="153" t="s">
        <v>1776</v>
      </c>
      <c r="M17948" s="571">
        <v>40694</v>
      </c>
      <c r="O17948" s="153" t="s">
        <v>1893</v>
      </c>
    </row>
    <row r="17949" spans="11:15">
      <c r="K17949" s="153" t="s">
        <v>1579</v>
      </c>
      <c r="M17949" s="571">
        <v>40694</v>
      </c>
      <c r="O17949" s="153" t="s">
        <v>1894</v>
      </c>
    </row>
    <row r="17950" spans="11:15">
      <c r="K17950" s="153" t="s">
        <v>1579</v>
      </c>
      <c r="M17950" s="571">
        <v>40694</v>
      </c>
      <c r="O17950" s="153" t="s">
        <v>1895</v>
      </c>
    </row>
    <row r="17951" spans="11:15">
      <c r="K17951" s="153" t="s">
        <v>1579</v>
      </c>
      <c r="M17951" s="571">
        <v>40694</v>
      </c>
      <c r="O17951" s="153" t="s">
        <v>1896</v>
      </c>
    </row>
    <row r="17952" spans="11:15">
      <c r="K17952" s="153" t="s">
        <v>1579</v>
      </c>
      <c r="M17952" s="571">
        <v>40694</v>
      </c>
      <c r="O17952" s="153" t="s">
        <v>2074</v>
      </c>
    </row>
    <row r="17953" spans="11:15">
      <c r="K17953" s="153" t="s">
        <v>1579</v>
      </c>
      <c r="M17953" s="571">
        <v>40694</v>
      </c>
      <c r="O17953" s="153" t="s">
        <v>2075</v>
      </c>
    </row>
    <row r="17954" spans="11:15">
      <c r="K17954" s="153" t="s">
        <v>1579</v>
      </c>
      <c r="M17954" s="571">
        <v>40694</v>
      </c>
      <c r="O17954" s="153" t="s">
        <v>1897</v>
      </c>
    </row>
    <row r="17955" spans="11:15">
      <c r="K17955" s="153" t="s">
        <v>1579</v>
      </c>
      <c r="M17955" s="571">
        <v>40694</v>
      </c>
      <c r="O17955" s="153" t="s">
        <v>1898</v>
      </c>
    </row>
    <row r="17956" spans="11:15">
      <c r="K17956" s="153" t="s">
        <v>1579</v>
      </c>
      <c r="M17956" s="571">
        <v>40694</v>
      </c>
      <c r="O17956" s="153" t="s">
        <v>2076</v>
      </c>
    </row>
    <row r="17957" spans="11:15">
      <c r="K17957" s="153" t="s">
        <v>1579</v>
      </c>
      <c r="M17957" s="571">
        <v>40694</v>
      </c>
      <c r="O17957" s="153" t="s">
        <v>2077</v>
      </c>
    </row>
    <row r="17958" spans="11:15">
      <c r="K17958" s="153" t="s">
        <v>1579</v>
      </c>
      <c r="M17958" s="571">
        <v>40694</v>
      </c>
      <c r="O17958" s="153" t="s">
        <v>1899</v>
      </c>
    </row>
    <row r="17959" spans="11:15">
      <c r="K17959" s="153" t="s">
        <v>1579</v>
      </c>
      <c r="M17959" s="571">
        <v>40694</v>
      </c>
      <c r="O17959" s="153" t="s">
        <v>1900</v>
      </c>
    </row>
    <row r="17960" spans="11:15">
      <c r="K17960" s="153" t="s">
        <v>1579</v>
      </c>
      <c r="M17960" s="571">
        <v>40694</v>
      </c>
      <c r="O17960" s="153" t="s">
        <v>1901</v>
      </c>
    </row>
    <row r="17961" spans="11:15">
      <c r="K17961" s="153" t="s">
        <v>1674</v>
      </c>
      <c r="M17961" s="571">
        <v>40694</v>
      </c>
      <c r="O17961" s="153" t="s">
        <v>1902</v>
      </c>
    </row>
    <row r="17962" spans="11:15">
      <c r="K17962" s="153" t="s">
        <v>1674</v>
      </c>
      <c r="M17962" s="571">
        <v>40694</v>
      </c>
      <c r="O17962" s="153" t="s">
        <v>1903</v>
      </c>
    </row>
    <row r="17963" spans="11:15">
      <c r="K17963" s="153" t="s">
        <v>1674</v>
      </c>
      <c r="M17963" s="571">
        <v>40694</v>
      </c>
      <c r="O17963" s="153" t="s">
        <v>1904</v>
      </c>
    </row>
    <row r="17964" spans="11:15">
      <c r="K17964" s="153" t="s">
        <v>1674</v>
      </c>
      <c r="M17964" s="571">
        <v>40694</v>
      </c>
      <c r="O17964" s="153" t="s">
        <v>1374</v>
      </c>
    </row>
    <row r="17965" spans="11:15">
      <c r="K17965" s="153" t="s">
        <v>1674</v>
      </c>
      <c r="M17965" s="571">
        <v>40694</v>
      </c>
      <c r="O17965" s="153" t="s">
        <v>1905</v>
      </c>
    </row>
    <row r="17966" spans="11:15">
      <c r="K17966" s="153" t="s">
        <v>1674</v>
      </c>
      <c r="M17966" s="571">
        <v>40694</v>
      </c>
      <c r="O17966" s="153" t="s">
        <v>1906</v>
      </c>
    </row>
    <row r="17967" spans="11:15">
      <c r="K17967" s="153" t="s">
        <v>1674</v>
      </c>
      <c r="M17967" s="571">
        <v>40694</v>
      </c>
      <c r="O17967" s="153" t="s">
        <v>1907</v>
      </c>
    </row>
    <row r="17968" spans="11:15">
      <c r="K17968" s="153" t="s">
        <v>1674</v>
      </c>
      <c r="M17968" s="571">
        <v>40694</v>
      </c>
      <c r="O17968" s="153" t="s">
        <v>1908</v>
      </c>
    </row>
    <row r="17969" spans="11:15">
      <c r="K17969" s="153" t="s">
        <v>1674</v>
      </c>
      <c r="M17969" s="571">
        <v>40694</v>
      </c>
      <c r="O17969" s="153" t="s">
        <v>1909</v>
      </c>
    </row>
    <row r="17970" spans="11:15">
      <c r="K17970" s="153" t="s">
        <v>1674</v>
      </c>
      <c r="M17970" s="571">
        <v>40694</v>
      </c>
      <c r="O17970" s="153" t="s">
        <v>2078</v>
      </c>
    </row>
    <row r="17971" spans="11:15">
      <c r="K17971" s="153" t="s">
        <v>1674</v>
      </c>
      <c r="M17971" s="571">
        <v>40694</v>
      </c>
      <c r="O17971" s="153" t="s">
        <v>2079</v>
      </c>
    </row>
    <row r="17972" spans="11:15">
      <c r="K17972" s="153" t="s">
        <v>1674</v>
      </c>
      <c r="M17972" s="571">
        <v>40694</v>
      </c>
      <c r="O17972" s="153" t="s">
        <v>1910</v>
      </c>
    </row>
    <row r="17973" spans="11:15">
      <c r="K17973" s="153" t="s">
        <v>1674</v>
      </c>
      <c r="M17973" s="571">
        <v>40694</v>
      </c>
      <c r="O17973" s="153" t="s">
        <v>1911</v>
      </c>
    </row>
    <row r="17974" spans="11:15">
      <c r="K17974" s="153" t="s">
        <v>1674</v>
      </c>
      <c r="M17974" s="571">
        <v>40694</v>
      </c>
      <c r="O17974" s="153" t="s">
        <v>2080</v>
      </c>
    </row>
    <row r="17975" spans="11:15">
      <c r="K17975" s="153" t="s">
        <v>1674</v>
      </c>
      <c r="M17975" s="571">
        <v>40694</v>
      </c>
      <c r="O17975" s="153" t="s">
        <v>2081</v>
      </c>
    </row>
    <row r="17976" spans="11:15">
      <c r="K17976" s="153" t="s">
        <v>1674</v>
      </c>
      <c r="M17976" s="571">
        <v>40694</v>
      </c>
      <c r="O17976" s="153" t="s">
        <v>1912</v>
      </c>
    </row>
    <row r="17977" spans="11:15">
      <c r="K17977" s="153" t="s">
        <v>1674</v>
      </c>
      <c r="M17977" s="571">
        <v>40694</v>
      </c>
      <c r="O17977" s="153" t="s">
        <v>1913</v>
      </c>
    </row>
    <row r="17978" spans="11:15">
      <c r="K17978" s="153" t="s">
        <v>1674</v>
      </c>
      <c r="M17978" s="571">
        <v>40694</v>
      </c>
      <c r="O17978" s="153" t="s">
        <v>1914</v>
      </c>
    </row>
    <row r="17979" spans="11:15">
      <c r="K17979" s="153" t="s">
        <v>1674</v>
      </c>
      <c r="M17979" s="571">
        <v>40694</v>
      </c>
      <c r="O17979" s="153" t="s">
        <v>1915</v>
      </c>
    </row>
    <row r="17980" spans="11:15">
      <c r="K17980" s="153" t="s">
        <v>1579</v>
      </c>
      <c r="M17980" s="571">
        <v>40694</v>
      </c>
      <c r="O17980" s="153" t="s">
        <v>1916</v>
      </c>
    </row>
    <row r="17981" spans="11:15">
      <c r="K17981" s="153" t="s">
        <v>1579</v>
      </c>
      <c r="M17981" s="571">
        <v>40694</v>
      </c>
      <c r="O17981" s="153" t="s">
        <v>1917</v>
      </c>
    </row>
    <row r="17982" spans="11:15">
      <c r="K17982" s="153" t="s">
        <v>1579</v>
      </c>
      <c r="M17982" s="571">
        <v>40694</v>
      </c>
      <c r="O17982" s="153" t="s">
        <v>1430</v>
      </c>
    </row>
    <row r="17983" spans="11:15">
      <c r="K17983" s="153" t="s">
        <v>1579</v>
      </c>
      <c r="M17983" s="571">
        <v>40694</v>
      </c>
      <c r="O17983" s="153" t="s">
        <v>1918</v>
      </c>
    </row>
    <row r="17984" spans="11:15">
      <c r="K17984" s="153" t="s">
        <v>1579</v>
      </c>
      <c r="M17984" s="571">
        <v>40694</v>
      </c>
      <c r="O17984" s="153" t="s">
        <v>1919</v>
      </c>
    </row>
    <row r="17985" spans="11:15">
      <c r="K17985" s="153" t="s">
        <v>1579</v>
      </c>
      <c r="M17985" s="571">
        <v>40694</v>
      </c>
      <c r="O17985" s="153" t="s">
        <v>1920</v>
      </c>
    </row>
    <row r="17986" spans="11:15">
      <c r="K17986" s="153" t="s">
        <v>1579</v>
      </c>
      <c r="M17986" s="571">
        <v>40694</v>
      </c>
      <c r="O17986" s="153" t="s">
        <v>1921</v>
      </c>
    </row>
    <row r="17987" spans="11:15">
      <c r="K17987" s="153" t="s">
        <v>1579</v>
      </c>
      <c r="M17987" s="571">
        <v>40694</v>
      </c>
      <c r="O17987" s="153" t="s">
        <v>1922</v>
      </c>
    </row>
    <row r="17988" spans="11:15">
      <c r="K17988" s="153" t="s">
        <v>1579</v>
      </c>
      <c r="M17988" s="571">
        <v>40694</v>
      </c>
      <c r="O17988" s="153" t="s">
        <v>2082</v>
      </c>
    </row>
    <row r="17989" spans="11:15">
      <c r="K17989" s="153" t="s">
        <v>1578</v>
      </c>
      <c r="M17989" s="571">
        <v>40694</v>
      </c>
      <c r="O17989" s="153" t="s">
        <v>2083</v>
      </c>
    </row>
    <row r="17990" spans="11:15">
      <c r="K17990" s="153" t="s">
        <v>1579</v>
      </c>
      <c r="M17990" s="571">
        <v>40694</v>
      </c>
      <c r="O17990" s="153" t="s">
        <v>1923</v>
      </c>
    </row>
    <row r="17991" spans="11:15">
      <c r="K17991" s="153" t="s">
        <v>1579</v>
      </c>
      <c r="M17991" s="571">
        <v>40694</v>
      </c>
      <c r="O17991" s="153" t="s">
        <v>1924</v>
      </c>
    </row>
    <row r="17992" spans="11:15">
      <c r="K17992" s="153" t="s">
        <v>1579</v>
      </c>
      <c r="M17992" s="571">
        <v>40694</v>
      </c>
      <c r="O17992" s="153" t="s">
        <v>2084</v>
      </c>
    </row>
    <row r="17993" spans="11:15">
      <c r="K17993" s="153" t="s">
        <v>1579</v>
      </c>
      <c r="M17993" s="571">
        <v>40694</v>
      </c>
      <c r="O17993" s="153" t="s">
        <v>2085</v>
      </c>
    </row>
    <row r="17994" spans="11:15">
      <c r="K17994" s="153" t="s">
        <v>1579</v>
      </c>
      <c r="M17994" s="571">
        <v>40694</v>
      </c>
      <c r="O17994" s="153" t="s">
        <v>1925</v>
      </c>
    </row>
    <row r="17995" spans="11:15">
      <c r="K17995" s="153" t="s">
        <v>1579</v>
      </c>
      <c r="M17995" s="571">
        <v>40694</v>
      </c>
      <c r="O17995" s="153" t="s">
        <v>1926</v>
      </c>
    </row>
    <row r="17996" spans="11:15">
      <c r="K17996" s="153" t="s">
        <v>1579</v>
      </c>
      <c r="M17996" s="571">
        <v>40694</v>
      </c>
      <c r="O17996" s="153" t="s">
        <v>1927</v>
      </c>
    </row>
    <row r="17997" spans="11:15">
      <c r="K17997" s="153" t="s">
        <v>1674</v>
      </c>
      <c r="M17997" s="571">
        <v>40694</v>
      </c>
      <c r="O17997" s="153" t="s">
        <v>1928</v>
      </c>
    </row>
    <row r="17998" spans="11:15">
      <c r="K17998" s="153" t="s">
        <v>1776</v>
      </c>
      <c r="M17998" s="571">
        <v>40694</v>
      </c>
      <c r="O17998" s="153" t="s">
        <v>1929</v>
      </c>
    </row>
    <row r="17999" spans="11:15">
      <c r="K17999" s="153" t="s">
        <v>1776</v>
      </c>
      <c r="M17999" s="571">
        <v>40694</v>
      </c>
      <c r="O17999" s="153" t="s">
        <v>1930</v>
      </c>
    </row>
    <row r="18000" spans="11:15">
      <c r="K18000" s="153" t="s">
        <v>1579</v>
      </c>
      <c r="M18000" s="571">
        <v>40694</v>
      </c>
      <c r="O18000" s="153" t="s">
        <v>1931</v>
      </c>
    </row>
    <row r="18001" spans="11:15">
      <c r="K18001" s="153" t="s">
        <v>1579</v>
      </c>
      <c r="M18001" s="571">
        <v>40694</v>
      </c>
      <c r="O18001" s="153" t="s">
        <v>1932</v>
      </c>
    </row>
    <row r="18002" spans="11:15">
      <c r="K18002" s="153" t="s">
        <v>1776</v>
      </c>
      <c r="M18002" s="571">
        <v>40694</v>
      </c>
      <c r="O18002" s="153" t="s">
        <v>1933</v>
      </c>
    </row>
    <row r="18003" spans="11:15">
      <c r="K18003" s="153" t="s">
        <v>1579</v>
      </c>
      <c r="M18003" s="571">
        <v>40694</v>
      </c>
      <c r="O18003" s="153" t="s">
        <v>1934</v>
      </c>
    </row>
    <row r="18004" spans="11:15">
      <c r="K18004" s="153" t="s">
        <v>1579</v>
      </c>
      <c r="M18004" s="571">
        <v>40694</v>
      </c>
      <c r="O18004" s="153" t="s">
        <v>1935</v>
      </c>
    </row>
    <row r="18005" spans="11:15">
      <c r="K18005" s="153" t="s">
        <v>1577</v>
      </c>
      <c r="M18005" s="571">
        <v>40694</v>
      </c>
      <c r="O18005" s="153" t="s">
        <v>1936</v>
      </c>
    </row>
    <row r="18006" spans="11:15">
      <c r="K18006" s="153" t="s">
        <v>1579</v>
      </c>
      <c r="M18006" s="571">
        <v>40694</v>
      </c>
      <c r="O18006" s="153" t="s">
        <v>2086</v>
      </c>
    </row>
    <row r="18007" spans="11:15">
      <c r="K18007" s="153" t="s">
        <v>1579</v>
      </c>
      <c r="M18007" s="571">
        <v>40694</v>
      </c>
      <c r="O18007" s="153" t="s">
        <v>2087</v>
      </c>
    </row>
    <row r="18008" spans="11:15">
      <c r="K18008" s="153" t="s">
        <v>1776</v>
      </c>
      <c r="M18008" s="571">
        <v>40694</v>
      </c>
      <c r="O18008" s="153" t="s">
        <v>1937</v>
      </c>
    </row>
    <row r="18009" spans="11:15">
      <c r="K18009" s="153" t="s">
        <v>1776</v>
      </c>
      <c r="M18009" s="571">
        <v>40694</v>
      </c>
      <c r="O18009" s="153" t="s">
        <v>1938</v>
      </c>
    </row>
    <row r="18010" spans="11:15">
      <c r="K18010" s="153" t="s">
        <v>1776</v>
      </c>
      <c r="M18010" s="571">
        <v>40694</v>
      </c>
      <c r="O18010" s="153" t="s">
        <v>1939</v>
      </c>
    </row>
    <row r="18011" spans="11:15">
      <c r="K18011" s="153" t="s">
        <v>1579</v>
      </c>
      <c r="M18011" s="571">
        <v>40694</v>
      </c>
      <c r="O18011" s="153" t="s">
        <v>2088</v>
      </c>
    </row>
    <row r="18012" spans="11:15">
      <c r="K18012" s="153" t="s">
        <v>1579</v>
      </c>
      <c r="M18012" s="571">
        <v>40694</v>
      </c>
      <c r="O18012" s="153" t="s">
        <v>2089</v>
      </c>
    </row>
    <row r="18013" spans="11:15">
      <c r="K18013" s="153" t="s">
        <v>1579</v>
      </c>
      <c r="M18013" s="571">
        <v>40694</v>
      </c>
      <c r="O18013" s="153" t="s">
        <v>2090</v>
      </c>
    </row>
    <row r="18014" spans="11:15">
      <c r="K18014" s="153" t="s">
        <v>1776</v>
      </c>
      <c r="M18014" s="571">
        <v>40694</v>
      </c>
      <c r="O18014" s="153" t="s">
        <v>1940</v>
      </c>
    </row>
    <row r="18015" spans="11:15">
      <c r="K18015" s="153" t="s">
        <v>1674</v>
      </c>
      <c r="M18015" s="571">
        <v>40694</v>
      </c>
      <c r="O18015" s="153" t="s">
        <v>1941</v>
      </c>
    </row>
    <row r="18016" spans="11:15">
      <c r="K18016" s="153" t="s">
        <v>1674</v>
      </c>
      <c r="M18016" s="571">
        <v>40694</v>
      </c>
      <c r="O18016" s="153" t="s">
        <v>1942</v>
      </c>
    </row>
    <row r="18017" spans="11:15">
      <c r="K18017" s="153" t="s">
        <v>1674</v>
      </c>
      <c r="M18017" s="571">
        <v>40694</v>
      </c>
      <c r="O18017" s="153" t="s">
        <v>1943</v>
      </c>
    </row>
    <row r="18018" spans="11:15">
      <c r="K18018" s="153" t="s">
        <v>1776</v>
      </c>
      <c r="M18018" s="571">
        <v>40694</v>
      </c>
      <c r="O18018" s="153" t="s">
        <v>1944</v>
      </c>
    </row>
    <row r="18019" spans="11:15">
      <c r="K18019" s="153" t="s">
        <v>1579</v>
      </c>
      <c r="M18019" s="571">
        <v>40694</v>
      </c>
      <c r="O18019" s="153" t="s">
        <v>1945</v>
      </c>
    </row>
    <row r="18020" spans="11:15">
      <c r="K18020" s="153" t="s">
        <v>1579</v>
      </c>
      <c r="M18020" s="571">
        <v>40694</v>
      </c>
      <c r="O18020" s="153" t="s">
        <v>1946</v>
      </c>
    </row>
    <row r="18021" spans="11:15">
      <c r="K18021" s="153" t="s">
        <v>1579</v>
      </c>
      <c r="M18021" s="571">
        <v>40694</v>
      </c>
      <c r="O18021" s="153" t="s">
        <v>1947</v>
      </c>
    </row>
    <row r="18022" spans="11:15">
      <c r="K18022" s="153" t="s">
        <v>1776</v>
      </c>
      <c r="M18022" s="571">
        <v>40694</v>
      </c>
      <c r="O18022" s="153" t="s">
        <v>1948</v>
      </c>
    </row>
    <row r="18023" spans="11:15">
      <c r="K18023" s="153" t="s">
        <v>1776</v>
      </c>
      <c r="M18023" s="571">
        <v>40694</v>
      </c>
      <c r="O18023" s="153" t="s">
        <v>1949</v>
      </c>
    </row>
    <row r="18024" spans="11:15">
      <c r="K18024" s="153" t="s">
        <v>1579</v>
      </c>
      <c r="M18024" s="571">
        <v>40694</v>
      </c>
      <c r="O18024" s="153" t="s">
        <v>1950</v>
      </c>
    </row>
    <row r="18025" spans="11:15">
      <c r="K18025" s="153" t="s">
        <v>1577</v>
      </c>
      <c r="M18025" s="571">
        <v>40694</v>
      </c>
      <c r="O18025" s="153" t="s">
        <v>1951</v>
      </c>
    </row>
    <row r="18026" spans="11:15">
      <c r="K18026" s="153" t="s">
        <v>1776</v>
      </c>
      <c r="M18026" s="571">
        <v>40694</v>
      </c>
      <c r="O18026" s="153" t="s">
        <v>2091</v>
      </c>
    </row>
    <row r="18027" spans="11:15">
      <c r="K18027" s="153" t="s">
        <v>1776</v>
      </c>
      <c r="M18027" s="571">
        <v>40694</v>
      </c>
      <c r="O18027" s="153" t="s">
        <v>2092</v>
      </c>
    </row>
    <row r="18028" spans="11:15">
      <c r="K18028" s="153" t="s">
        <v>1579</v>
      </c>
      <c r="M18028" s="571">
        <v>40694</v>
      </c>
      <c r="O18028" s="153" t="s">
        <v>1952</v>
      </c>
    </row>
    <row r="18029" spans="11:15">
      <c r="K18029" s="153" t="s">
        <v>1579</v>
      </c>
      <c r="M18029" s="571">
        <v>40694</v>
      </c>
      <c r="O18029" s="153" t="s">
        <v>1953</v>
      </c>
    </row>
    <row r="18030" spans="11:15">
      <c r="K18030" s="153" t="s">
        <v>1579</v>
      </c>
      <c r="M18030" s="571">
        <v>40694</v>
      </c>
      <c r="O18030" s="153" t="s">
        <v>1954</v>
      </c>
    </row>
    <row r="18031" spans="11:15">
      <c r="K18031" s="153" t="s">
        <v>1578</v>
      </c>
      <c r="M18031" s="571">
        <v>40694</v>
      </c>
      <c r="O18031" s="153" t="s">
        <v>2093</v>
      </c>
    </row>
    <row r="18032" spans="11:15">
      <c r="K18032" s="153" t="s">
        <v>1579</v>
      </c>
      <c r="M18032" s="571">
        <v>40694</v>
      </c>
      <c r="O18032" s="153" t="s">
        <v>2094</v>
      </c>
    </row>
    <row r="18033" spans="11:15">
      <c r="K18033" s="153" t="s">
        <v>1579</v>
      </c>
      <c r="M18033" s="571">
        <v>40694</v>
      </c>
      <c r="O18033" s="153" t="s">
        <v>2095</v>
      </c>
    </row>
    <row r="18034" spans="11:15">
      <c r="K18034" s="153" t="s">
        <v>1579</v>
      </c>
      <c r="M18034" s="571">
        <v>40694</v>
      </c>
      <c r="O18034" s="153" t="s">
        <v>1955</v>
      </c>
    </row>
    <row r="18035" spans="11:15">
      <c r="K18035" s="153" t="s">
        <v>1674</v>
      </c>
      <c r="M18035" s="571">
        <v>40694</v>
      </c>
      <c r="O18035" s="153" t="s">
        <v>1956</v>
      </c>
    </row>
    <row r="18036" spans="11:15">
      <c r="K18036" s="153" t="s">
        <v>1674</v>
      </c>
      <c r="M18036" s="571">
        <v>40694</v>
      </c>
      <c r="O18036" s="153" t="s">
        <v>1957</v>
      </c>
    </row>
    <row r="18037" spans="11:15">
      <c r="K18037" s="153" t="s">
        <v>1674</v>
      </c>
      <c r="M18037" s="571">
        <v>40694</v>
      </c>
      <c r="O18037" s="153" t="s">
        <v>1958</v>
      </c>
    </row>
    <row r="18038" spans="11:15">
      <c r="K18038" s="153" t="s">
        <v>1776</v>
      </c>
      <c r="M18038" s="571">
        <v>40694</v>
      </c>
      <c r="O18038" s="153" t="s">
        <v>1959</v>
      </c>
    </row>
    <row r="18039" spans="11:15">
      <c r="K18039" s="153" t="s">
        <v>1776</v>
      </c>
      <c r="M18039" s="571">
        <v>40694</v>
      </c>
      <c r="O18039" s="153" t="s">
        <v>1960</v>
      </c>
    </row>
    <row r="18040" spans="11:15">
      <c r="K18040" s="153" t="s">
        <v>1579</v>
      </c>
      <c r="M18040" s="571">
        <v>40694</v>
      </c>
      <c r="O18040" s="153" t="s">
        <v>1961</v>
      </c>
    </row>
    <row r="18041" spans="11:15">
      <c r="K18041" s="153" t="s">
        <v>1776</v>
      </c>
      <c r="M18041" s="571">
        <v>40694</v>
      </c>
      <c r="O18041" s="153" t="s">
        <v>1962</v>
      </c>
    </row>
    <row r="18042" spans="11:15">
      <c r="K18042" s="153" t="s">
        <v>1776</v>
      </c>
      <c r="M18042" s="571">
        <v>40694</v>
      </c>
      <c r="O18042" s="153" t="s">
        <v>1963</v>
      </c>
    </row>
    <row r="18043" spans="11:15">
      <c r="K18043" s="153" t="s">
        <v>1579</v>
      </c>
      <c r="M18043" s="571">
        <v>40694</v>
      </c>
      <c r="O18043" s="153" t="s">
        <v>1964</v>
      </c>
    </row>
    <row r="18044" spans="11:15">
      <c r="K18044" s="153" t="s">
        <v>1579</v>
      </c>
      <c r="M18044" s="571">
        <v>40694</v>
      </c>
      <c r="O18044" s="153" t="s">
        <v>1965</v>
      </c>
    </row>
    <row r="18045" spans="11:15">
      <c r="K18045" s="153" t="s">
        <v>1579</v>
      </c>
      <c r="M18045" s="571">
        <v>40694</v>
      </c>
      <c r="O18045" s="153" t="s">
        <v>1966</v>
      </c>
    </row>
    <row r="18046" spans="11:15">
      <c r="K18046" s="153" t="s">
        <v>1579</v>
      </c>
      <c r="M18046" s="571">
        <v>40694</v>
      </c>
      <c r="O18046" s="153" t="s">
        <v>2096</v>
      </c>
    </row>
    <row r="18047" spans="11:15">
      <c r="K18047" s="153" t="s">
        <v>1579</v>
      </c>
      <c r="M18047" s="571">
        <v>40694</v>
      </c>
      <c r="O18047" s="153" t="s">
        <v>2097</v>
      </c>
    </row>
    <row r="18048" spans="11:15">
      <c r="K18048" s="153" t="s">
        <v>1579</v>
      </c>
      <c r="M18048" s="571">
        <v>40694</v>
      </c>
      <c r="O18048" s="153" t="s">
        <v>1967</v>
      </c>
    </row>
    <row r="18049" spans="11:15">
      <c r="K18049" s="153" t="s">
        <v>1579</v>
      </c>
      <c r="M18049" s="571">
        <v>40694</v>
      </c>
      <c r="O18049" s="153" t="s">
        <v>1968</v>
      </c>
    </row>
    <row r="18050" spans="11:15">
      <c r="K18050" s="153" t="s">
        <v>1579</v>
      </c>
      <c r="M18050" s="571">
        <v>40694</v>
      </c>
      <c r="O18050" s="153" t="s">
        <v>1969</v>
      </c>
    </row>
    <row r="18051" spans="11:15">
      <c r="K18051" s="153" t="s">
        <v>1578</v>
      </c>
      <c r="M18051" s="571">
        <v>40694</v>
      </c>
      <c r="O18051" s="153" t="s">
        <v>2098</v>
      </c>
    </row>
    <row r="18052" spans="11:15">
      <c r="K18052" s="153" t="s">
        <v>1579</v>
      </c>
      <c r="M18052" s="571">
        <v>40694</v>
      </c>
      <c r="O18052" s="153" t="s">
        <v>2099</v>
      </c>
    </row>
    <row r="18053" spans="11:15">
      <c r="K18053" s="153" t="s">
        <v>1579</v>
      </c>
      <c r="M18053" s="571">
        <v>40694</v>
      </c>
      <c r="O18053" s="153" t="s">
        <v>2100</v>
      </c>
    </row>
    <row r="18054" spans="11:15">
      <c r="K18054" s="153" t="s">
        <v>1579</v>
      </c>
      <c r="M18054" s="571">
        <v>40694</v>
      </c>
      <c r="O18054" s="153" t="s">
        <v>1970</v>
      </c>
    </row>
    <row r="18055" spans="11:15">
      <c r="K18055" s="153" t="s">
        <v>1674</v>
      </c>
      <c r="M18055" s="571">
        <v>40694</v>
      </c>
      <c r="O18055" s="153" t="s">
        <v>1971</v>
      </c>
    </row>
    <row r="18056" spans="11:15">
      <c r="K18056" s="153" t="s">
        <v>1674</v>
      </c>
      <c r="M18056" s="571">
        <v>40694</v>
      </c>
      <c r="O18056" s="153" t="s">
        <v>1972</v>
      </c>
    </row>
    <row r="18057" spans="11:15">
      <c r="K18057" s="153" t="s">
        <v>1674</v>
      </c>
      <c r="M18057" s="571">
        <v>40694</v>
      </c>
      <c r="O18057" s="153" t="s">
        <v>1973</v>
      </c>
    </row>
    <row r="18058" spans="11:15">
      <c r="K18058" s="153" t="s">
        <v>1579</v>
      </c>
      <c r="M18058" s="571">
        <v>40694</v>
      </c>
      <c r="O18058" s="153" t="s">
        <v>1974</v>
      </c>
    </row>
    <row r="18059" spans="11:15">
      <c r="K18059" s="153" t="s">
        <v>1579</v>
      </c>
      <c r="M18059" s="571">
        <v>40694</v>
      </c>
      <c r="O18059" s="153" t="s">
        <v>1975</v>
      </c>
    </row>
    <row r="18060" spans="11:15">
      <c r="K18060" s="153" t="s">
        <v>1579</v>
      </c>
      <c r="M18060" s="571">
        <v>40694</v>
      </c>
      <c r="O18060" s="153" t="s">
        <v>1976</v>
      </c>
    </row>
    <row r="18061" spans="11:15">
      <c r="K18061" s="153" t="s">
        <v>1579</v>
      </c>
      <c r="M18061" s="571">
        <v>40694</v>
      </c>
      <c r="O18061" s="153" t="s">
        <v>1977</v>
      </c>
    </row>
    <row r="18062" spans="11:15">
      <c r="K18062" s="153" t="s">
        <v>1578</v>
      </c>
      <c r="M18062" s="571">
        <v>40694</v>
      </c>
      <c r="O18062" s="153" t="s">
        <v>1978</v>
      </c>
    </row>
    <row r="18063" spans="11:15">
      <c r="K18063" s="153" t="s">
        <v>1579</v>
      </c>
      <c r="M18063" s="571">
        <v>40694</v>
      </c>
      <c r="O18063" s="153" t="s">
        <v>1979</v>
      </c>
    </row>
    <row r="18064" spans="11:15">
      <c r="K18064" s="153" t="s">
        <v>1579</v>
      </c>
      <c r="M18064" s="571">
        <v>40694</v>
      </c>
      <c r="O18064" s="153" t="s">
        <v>1980</v>
      </c>
    </row>
    <row r="18065" spans="11:15">
      <c r="K18065" s="153" t="s">
        <v>1578</v>
      </c>
      <c r="M18065" s="571">
        <v>40694</v>
      </c>
      <c r="O18065" s="153" t="s">
        <v>1981</v>
      </c>
    </row>
    <row r="18066" spans="11:15">
      <c r="K18066" s="153" t="s">
        <v>1579</v>
      </c>
      <c r="M18066" s="571">
        <v>40694</v>
      </c>
      <c r="O18066" s="153" t="s">
        <v>1982</v>
      </c>
    </row>
    <row r="18067" spans="11:15">
      <c r="K18067" s="153" t="s">
        <v>1579</v>
      </c>
      <c r="M18067" s="571">
        <v>40694</v>
      </c>
      <c r="O18067" s="153" t="s">
        <v>1983</v>
      </c>
    </row>
    <row r="18068" spans="11:15">
      <c r="K18068" s="153" t="s">
        <v>1579</v>
      </c>
      <c r="M18068" s="571">
        <v>40694</v>
      </c>
      <c r="O18068" s="153" t="s">
        <v>2101</v>
      </c>
    </row>
    <row r="18069" spans="11:15">
      <c r="K18069" s="153" t="s">
        <v>1579</v>
      </c>
      <c r="M18069" s="571">
        <v>40694</v>
      </c>
      <c r="O18069" s="153" t="s">
        <v>2102</v>
      </c>
    </row>
    <row r="18070" spans="11:15">
      <c r="K18070" s="153" t="s">
        <v>1579</v>
      </c>
      <c r="M18070" s="571">
        <v>40694</v>
      </c>
      <c r="O18070" s="153" t="s">
        <v>1984</v>
      </c>
    </row>
    <row r="18071" spans="11:15">
      <c r="K18071" s="153" t="s">
        <v>1579</v>
      </c>
      <c r="M18071" s="571">
        <v>40694</v>
      </c>
      <c r="O18071" s="153" t="s">
        <v>1985</v>
      </c>
    </row>
    <row r="18072" spans="11:15">
      <c r="K18072" s="153" t="s">
        <v>1579</v>
      </c>
      <c r="M18072" s="571">
        <v>40694</v>
      </c>
      <c r="O18072" s="153" t="s">
        <v>1986</v>
      </c>
    </row>
    <row r="18073" spans="11:15">
      <c r="K18073" s="153" t="s">
        <v>1579</v>
      </c>
      <c r="M18073" s="571">
        <v>40694</v>
      </c>
      <c r="O18073" s="153" t="s">
        <v>2103</v>
      </c>
    </row>
    <row r="18074" spans="11:15">
      <c r="K18074" s="153" t="s">
        <v>1579</v>
      </c>
      <c r="M18074" s="571">
        <v>40694</v>
      </c>
      <c r="O18074" s="153" t="s">
        <v>2104</v>
      </c>
    </row>
    <row r="18075" spans="11:15">
      <c r="K18075" s="153" t="s">
        <v>1578</v>
      </c>
      <c r="M18075" s="571">
        <v>40694</v>
      </c>
      <c r="O18075" s="153" t="s">
        <v>2105</v>
      </c>
    </row>
    <row r="18076" spans="11:15">
      <c r="K18076" s="153" t="s">
        <v>1579</v>
      </c>
      <c r="M18076" s="571">
        <v>40694</v>
      </c>
      <c r="O18076" s="153" t="s">
        <v>1987</v>
      </c>
    </row>
    <row r="18077" spans="11:15">
      <c r="K18077" s="153" t="s">
        <v>1674</v>
      </c>
      <c r="M18077" s="571">
        <v>40694</v>
      </c>
      <c r="O18077" s="153" t="s">
        <v>1988</v>
      </c>
    </row>
    <row r="18078" spans="11:15">
      <c r="K18078" s="153" t="s">
        <v>1674</v>
      </c>
      <c r="M18078" s="571">
        <v>40694</v>
      </c>
      <c r="O18078" s="153" t="s">
        <v>1989</v>
      </c>
    </row>
    <row r="18079" spans="11:15">
      <c r="K18079" s="153" t="s">
        <v>1674</v>
      </c>
      <c r="M18079" s="571">
        <v>40694</v>
      </c>
      <c r="O18079" s="153" t="s">
        <v>1990</v>
      </c>
    </row>
    <row r="18080" spans="11:15">
      <c r="M18080" s="571">
        <v>40694</v>
      </c>
      <c r="O18080" s="153" t="s">
        <v>824</v>
      </c>
    </row>
    <row r="18081" spans="11:15">
      <c r="M18081" s="571">
        <v>40694</v>
      </c>
      <c r="O18081" s="153" t="s">
        <v>829</v>
      </c>
    </row>
    <row r="18082" spans="11:15">
      <c r="M18082" s="571">
        <v>40694</v>
      </c>
      <c r="O18082" s="153" t="s">
        <v>833</v>
      </c>
    </row>
    <row r="18083" spans="11:15">
      <c r="M18083" s="571">
        <v>40694</v>
      </c>
      <c r="O18083" s="153" t="s">
        <v>837</v>
      </c>
    </row>
    <row r="18084" spans="11:15">
      <c r="M18084" s="571">
        <v>40694</v>
      </c>
      <c r="O18084" s="153" t="s">
        <v>842</v>
      </c>
    </row>
    <row r="18085" spans="11:15">
      <c r="M18085" s="571">
        <v>40694</v>
      </c>
      <c r="O18085" s="153" t="s">
        <v>846</v>
      </c>
    </row>
    <row r="18086" spans="11:15">
      <c r="M18086" s="571">
        <v>40694</v>
      </c>
      <c r="O18086" s="153" t="s">
        <v>850</v>
      </c>
    </row>
    <row r="18087" spans="11:15">
      <c r="M18087" s="571">
        <v>40694</v>
      </c>
      <c r="O18087" s="153" t="s">
        <v>854</v>
      </c>
    </row>
    <row r="18088" spans="11:15">
      <c r="M18088" s="571">
        <v>40694</v>
      </c>
      <c r="O18088" s="153" t="s">
        <v>858</v>
      </c>
    </row>
    <row r="18089" spans="11:15">
      <c r="M18089" s="571">
        <v>40694</v>
      </c>
      <c r="O18089" s="153" t="s">
        <v>862</v>
      </c>
    </row>
    <row r="18090" spans="11:15">
      <c r="M18090" s="571">
        <v>40694</v>
      </c>
      <c r="O18090" s="153" t="s">
        <v>866</v>
      </c>
    </row>
    <row r="18091" spans="11:15">
      <c r="M18091" s="571">
        <v>40694</v>
      </c>
      <c r="O18091" s="153" t="s">
        <v>870</v>
      </c>
    </row>
    <row r="18092" spans="11:15">
      <c r="M18092" s="571">
        <v>40694</v>
      </c>
      <c r="O18092" s="153" t="s">
        <v>1997</v>
      </c>
    </row>
    <row r="18093" spans="11:15">
      <c r="M18093" s="571">
        <v>40694</v>
      </c>
      <c r="O18093" s="153" t="s">
        <v>1998</v>
      </c>
    </row>
    <row r="18094" spans="11:15">
      <c r="M18094" s="571">
        <v>40694</v>
      </c>
      <c r="O18094" s="153" t="s">
        <v>1999</v>
      </c>
    </row>
    <row r="18095" spans="11:15">
      <c r="M18095" s="571">
        <v>40694</v>
      </c>
      <c r="O18095" s="153" t="s">
        <v>885</v>
      </c>
    </row>
    <row r="18096" spans="11:15">
      <c r="K18096" s="153" t="s">
        <v>1580</v>
      </c>
      <c r="M18096" s="571">
        <v>40694</v>
      </c>
      <c r="O18096" s="153" t="s">
        <v>890</v>
      </c>
    </row>
    <row r="18097" spans="11:15">
      <c r="K18097" s="153" t="s">
        <v>1580</v>
      </c>
      <c r="M18097" s="571">
        <v>40694</v>
      </c>
      <c r="O18097" s="153" t="s">
        <v>2000</v>
      </c>
    </row>
    <row r="18098" spans="11:15">
      <c r="K18098" s="153" t="s">
        <v>1580</v>
      </c>
      <c r="M18098" s="571">
        <v>40694</v>
      </c>
      <c r="O18098" s="153" t="s">
        <v>2001</v>
      </c>
    </row>
    <row r="18099" spans="11:15">
      <c r="K18099" s="153" t="s">
        <v>1674</v>
      </c>
      <c r="M18099" s="571">
        <v>40694</v>
      </c>
      <c r="O18099" s="153" t="s">
        <v>902</v>
      </c>
    </row>
    <row r="18100" spans="11:15">
      <c r="K18100" s="153" t="s">
        <v>1580</v>
      </c>
      <c r="M18100" s="571">
        <v>40694</v>
      </c>
      <c r="O18100" s="153" t="s">
        <v>2002</v>
      </c>
    </row>
    <row r="18101" spans="11:15">
      <c r="K18101" s="153" t="s">
        <v>1580</v>
      </c>
      <c r="M18101" s="571">
        <v>40694</v>
      </c>
      <c r="O18101" s="153" t="s">
        <v>2003</v>
      </c>
    </row>
    <row r="18102" spans="11:15">
      <c r="K18102" s="153" t="s">
        <v>1674</v>
      </c>
      <c r="M18102" s="571">
        <v>40694</v>
      </c>
      <c r="O18102" s="153" t="s">
        <v>2004</v>
      </c>
    </row>
    <row r="18103" spans="11:15">
      <c r="K18103" s="153" t="s">
        <v>1674</v>
      </c>
      <c r="M18103" s="571">
        <v>40694</v>
      </c>
      <c r="O18103" s="153" t="s">
        <v>919</v>
      </c>
    </row>
    <row r="18104" spans="11:15">
      <c r="K18104" s="153" t="s">
        <v>1674</v>
      </c>
      <c r="M18104" s="571">
        <v>40694</v>
      </c>
      <c r="O18104" s="153" t="s">
        <v>923</v>
      </c>
    </row>
    <row r="18105" spans="11:15">
      <c r="K18105" s="153" t="s">
        <v>1674</v>
      </c>
      <c r="M18105" s="571">
        <v>40694</v>
      </c>
      <c r="O18105" s="153" t="s">
        <v>2005</v>
      </c>
    </row>
    <row r="18106" spans="11:15">
      <c r="K18106" s="153" t="s">
        <v>1580</v>
      </c>
      <c r="M18106" s="571">
        <v>40694</v>
      </c>
      <c r="O18106" s="153" t="s">
        <v>934</v>
      </c>
    </row>
    <row r="18107" spans="11:15">
      <c r="K18107" s="153" t="s">
        <v>1580</v>
      </c>
      <c r="M18107" s="571">
        <v>40694</v>
      </c>
      <c r="O18107" s="153" t="s">
        <v>2006</v>
      </c>
    </row>
    <row r="18108" spans="11:15">
      <c r="K18108" s="153" t="s">
        <v>1580</v>
      </c>
      <c r="M18108" s="571">
        <v>40694</v>
      </c>
      <c r="O18108" s="153" t="s">
        <v>2007</v>
      </c>
    </row>
    <row r="18109" spans="11:15">
      <c r="K18109" s="153" t="s">
        <v>1580</v>
      </c>
      <c r="M18109" s="571">
        <v>40694</v>
      </c>
      <c r="O18109" s="153" t="s">
        <v>947</v>
      </c>
    </row>
    <row r="18110" spans="11:15">
      <c r="K18110" s="153" t="s">
        <v>1580</v>
      </c>
      <c r="M18110" s="571">
        <v>40694</v>
      </c>
      <c r="O18110" s="153" t="s">
        <v>2008</v>
      </c>
    </row>
    <row r="18111" spans="11:15">
      <c r="K18111" s="153" t="s">
        <v>1580</v>
      </c>
      <c r="M18111" s="571">
        <v>40694</v>
      </c>
      <c r="O18111" s="153" t="s">
        <v>2009</v>
      </c>
    </row>
    <row r="18112" spans="11:15">
      <c r="K18112" s="153" t="s">
        <v>1674</v>
      </c>
      <c r="M18112" s="571">
        <v>40694</v>
      </c>
      <c r="O18112" s="153" t="s">
        <v>960</v>
      </c>
    </row>
    <row r="18113" spans="11:15">
      <c r="K18113" s="153" t="s">
        <v>1674</v>
      </c>
      <c r="M18113" s="571">
        <v>40694</v>
      </c>
      <c r="O18113" s="153" t="s">
        <v>2010</v>
      </c>
    </row>
    <row r="18114" spans="11:15">
      <c r="K18114" s="153" t="s">
        <v>1674</v>
      </c>
      <c r="M18114" s="571">
        <v>40694</v>
      </c>
      <c r="O18114" s="153" t="s">
        <v>2011</v>
      </c>
    </row>
    <row r="18115" spans="11:15">
      <c r="K18115" s="153" t="s">
        <v>1580</v>
      </c>
      <c r="M18115" s="571">
        <v>40694</v>
      </c>
      <c r="O18115" s="153" t="s">
        <v>973</v>
      </c>
    </row>
    <row r="18116" spans="11:15">
      <c r="K18116" s="153" t="s">
        <v>1674</v>
      </c>
      <c r="M18116" s="571">
        <v>40694</v>
      </c>
      <c r="O18116" s="153" t="s">
        <v>2012</v>
      </c>
    </row>
    <row r="18117" spans="11:15">
      <c r="K18117" s="153" t="s">
        <v>1674</v>
      </c>
      <c r="M18117" s="571">
        <v>40694</v>
      </c>
      <c r="O18117" s="153" t="s">
        <v>2013</v>
      </c>
    </row>
    <row r="18118" spans="11:15">
      <c r="K18118" s="153" t="s">
        <v>1674</v>
      </c>
      <c r="M18118" s="571">
        <v>40694</v>
      </c>
      <c r="O18118" s="153" t="s">
        <v>2014</v>
      </c>
    </row>
    <row r="18119" spans="11:15">
      <c r="K18119" s="153" t="s">
        <v>1674</v>
      </c>
      <c r="M18119" s="571">
        <v>40694</v>
      </c>
      <c r="O18119" s="153" t="s">
        <v>2015</v>
      </c>
    </row>
    <row r="18120" spans="11:15">
      <c r="K18120" s="153" t="s">
        <v>1674</v>
      </c>
      <c r="M18120" s="571">
        <v>40694</v>
      </c>
      <c r="O18120" s="153" t="s">
        <v>2016</v>
      </c>
    </row>
    <row r="18121" spans="11:15">
      <c r="K18121" s="153" t="s">
        <v>1674</v>
      </c>
      <c r="M18121" s="571">
        <v>40694</v>
      </c>
      <c r="O18121" s="153" t="s">
        <v>2017</v>
      </c>
    </row>
    <row r="18122" spans="11:15">
      <c r="K18122" s="153" t="s">
        <v>1674</v>
      </c>
      <c r="M18122" s="571">
        <v>40694</v>
      </c>
      <c r="O18122" s="153" t="s">
        <v>2018</v>
      </c>
    </row>
    <row r="18123" spans="11:15">
      <c r="K18123" s="153" t="s">
        <v>1674</v>
      </c>
      <c r="M18123" s="571">
        <v>40694</v>
      </c>
      <c r="O18123" s="153" t="s">
        <v>2019</v>
      </c>
    </row>
    <row r="18124" spans="11:15">
      <c r="K18124" s="153" t="s">
        <v>1674</v>
      </c>
      <c r="M18124" s="571">
        <v>40694</v>
      </c>
      <c r="O18124" s="153" t="s">
        <v>2020</v>
      </c>
    </row>
    <row r="18125" spans="11:15">
      <c r="K18125" s="153" t="s">
        <v>1674</v>
      </c>
      <c r="M18125" s="571">
        <v>40694</v>
      </c>
      <c r="O18125" s="153" t="s">
        <v>2021</v>
      </c>
    </row>
    <row r="18126" spans="11:15">
      <c r="K18126" s="153" t="s">
        <v>1674</v>
      </c>
      <c r="M18126" s="571">
        <v>40694</v>
      </c>
      <c r="O18126" s="153" t="s">
        <v>1023</v>
      </c>
    </row>
    <row r="18127" spans="11:15">
      <c r="K18127" s="153" t="s">
        <v>1674</v>
      </c>
      <c r="M18127" s="571">
        <v>40694</v>
      </c>
      <c r="O18127" s="153" t="s">
        <v>1027</v>
      </c>
    </row>
    <row r="18128" spans="11:15">
      <c r="K18128" s="153" t="s">
        <v>1580</v>
      </c>
      <c r="M18128" s="571">
        <v>40694</v>
      </c>
      <c r="O18128" s="153" t="s">
        <v>2022</v>
      </c>
    </row>
    <row r="18129" spans="11:15">
      <c r="K18129" s="153" t="s">
        <v>1580</v>
      </c>
      <c r="M18129" s="571">
        <v>40694</v>
      </c>
      <c r="O18129" s="153" t="s">
        <v>2023</v>
      </c>
    </row>
    <row r="18130" spans="11:15">
      <c r="K18130" s="153" t="s">
        <v>1580</v>
      </c>
      <c r="M18130" s="571">
        <v>40694</v>
      </c>
      <c r="O18130" s="153" t="s">
        <v>2024</v>
      </c>
    </row>
    <row r="18131" spans="11:15">
      <c r="K18131" s="153" t="s">
        <v>1674</v>
      </c>
      <c r="M18131" s="571">
        <v>40694</v>
      </c>
      <c r="O18131" s="153" t="s">
        <v>2025</v>
      </c>
    </row>
    <row r="18132" spans="11:15">
      <c r="K18132" s="153" t="s">
        <v>1674</v>
      </c>
      <c r="M18132" s="571">
        <v>40694</v>
      </c>
      <c r="O18132" s="153" t="s">
        <v>2026</v>
      </c>
    </row>
    <row r="18133" spans="11:15">
      <c r="K18133" s="153" t="s">
        <v>1674</v>
      </c>
      <c r="M18133" s="571">
        <v>40694</v>
      </c>
      <c r="O18133" s="153" t="s">
        <v>2027</v>
      </c>
    </row>
    <row r="18134" spans="11:15">
      <c r="K18134" s="153" t="s">
        <v>1674</v>
      </c>
      <c r="M18134" s="571">
        <v>40694</v>
      </c>
      <c r="O18134" s="153" t="s">
        <v>2028</v>
      </c>
    </row>
    <row r="18135" spans="11:15">
      <c r="K18135" s="153" t="s">
        <v>1674</v>
      </c>
      <c r="M18135" s="571">
        <v>40694</v>
      </c>
      <c r="O18135" s="153" t="s">
        <v>2029</v>
      </c>
    </row>
    <row r="18136" spans="11:15">
      <c r="K18136" s="153" t="s">
        <v>1674</v>
      </c>
      <c r="M18136" s="571">
        <v>40694</v>
      </c>
      <c r="O18136" s="153" t="s">
        <v>2030</v>
      </c>
    </row>
    <row r="18137" spans="11:15">
      <c r="K18137" s="153" t="s">
        <v>1674</v>
      </c>
      <c r="M18137" s="571">
        <v>40694</v>
      </c>
      <c r="O18137" s="153" t="s">
        <v>1056</v>
      </c>
    </row>
    <row r="18138" spans="11:15">
      <c r="K18138" s="153" t="s">
        <v>1674</v>
      </c>
      <c r="M18138" s="571">
        <v>40694</v>
      </c>
      <c r="O18138" s="153" t="s">
        <v>1060</v>
      </c>
    </row>
    <row r="18139" spans="11:15">
      <c r="K18139" s="153" t="s">
        <v>1674</v>
      </c>
      <c r="M18139" s="571">
        <v>40694</v>
      </c>
      <c r="O18139" s="153" t="s">
        <v>1064</v>
      </c>
    </row>
    <row r="18140" spans="11:15">
      <c r="K18140" s="153" t="s">
        <v>1674</v>
      </c>
      <c r="M18140" s="571">
        <v>40694</v>
      </c>
      <c r="O18140" s="153" t="s">
        <v>1067</v>
      </c>
    </row>
    <row r="18141" spans="11:15">
      <c r="K18141" s="153" t="s">
        <v>1674</v>
      </c>
      <c r="M18141" s="571">
        <v>40694</v>
      </c>
      <c r="O18141" s="153" t="s">
        <v>1071</v>
      </c>
    </row>
    <row r="18142" spans="11:15">
      <c r="K18142" s="153" t="s">
        <v>1674</v>
      </c>
      <c r="M18142" s="571">
        <v>40694</v>
      </c>
      <c r="O18142" s="153" t="s">
        <v>1075</v>
      </c>
    </row>
    <row r="18143" spans="11:15">
      <c r="K18143" s="153" t="s">
        <v>1674</v>
      </c>
      <c r="M18143" s="571">
        <v>40694</v>
      </c>
      <c r="O18143" s="153" t="s">
        <v>1078</v>
      </c>
    </row>
    <row r="18144" spans="11:15">
      <c r="K18144" s="153" t="s">
        <v>1674</v>
      </c>
      <c r="M18144" s="571">
        <v>40694</v>
      </c>
      <c r="O18144" s="153" t="s">
        <v>1082</v>
      </c>
    </row>
    <row r="18145" spans="11:15">
      <c r="K18145" s="153" t="s">
        <v>1674</v>
      </c>
      <c r="M18145" s="571">
        <v>40694</v>
      </c>
      <c r="O18145" s="153" t="s">
        <v>1086</v>
      </c>
    </row>
    <row r="18146" spans="11:15">
      <c r="K18146" s="153" t="s">
        <v>1674</v>
      </c>
      <c r="M18146" s="571">
        <v>40694</v>
      </c>
      <c r="O18146" s="153" t="s">
        <v>2031</v>
      </c>
    </row>
    <row r="18147" spans="11:15">
      <c r="K18147" s="153" t="s">
        <v>1674</v>
      </c>
      <c r="M18147" s="571">
        <v>40694</v>
      </c>
      <c r="O18147" s="153" t="s">
        <v>2032</v>
      </c>
    </row>
    <row r="18148" spans="11:15">
      <c r="K18148" s="153" t="s">
        <v>1674</v>
      </c>
      <c r="M18148" s="571">
        <v>40694</v>
      </c>
      <c r="O18148" s="153" t="s">
        <v>2033</v>
      </c>
    </row>
    <row r="18149" spans="11:15">
      <c r="K18149" s="153" t="s">
        <v>1674</v>
      </c>
      <c r="M18149" s="571">
        <v>40694</v>
      </c>
      <c r="O18149" s="153" t="s">
        <v>2034</v>
      </c>
    </row>
    <row r="18150" spans="11:15">
      <c r="K18150" s="153" t="s">
        <v>1674</v>
      </c>
      <c r="M18150" s="571">
        <v>40694</v>
      </c>
      <c r="O18150" s="153" t="s">
        <v>2035</v>
      </c>
    </row>
    <row r="18151" spans="11:15">
      <c r="K18151" s="153" t="s">
        <v>1674</v>
      </c>
      <c r="M18151" s="571">
        <v>40694</v>
      </c>
      <c r="O18151" s="153" t="s">
        <v>2036</v>
      </c>
    </row>
    <row r="18152" spans="11:15">
      <c r="K18152" s="153" t="s">
        <v>1674</v>
      </c>
      <c r="M18152" s="571">
        <v>40694</v>
      </c>
      <c r="O18152" s="153" t="s">
        <v>2037</v>
      </c>
    </row>
    <row r="18153" spans="11:15">
      <c r="K18153" s="153" t="s">
        <v>1674</v>
      </c>
      <c r="M18153" s="571">
        <v>40694</v>
      </c>
      <c r="O18153" s="153" t="s">
        <v>2038</v>
      </c>
    </row>
    <row r="18154" spans="11:15">
      <c r="K18154" s="153" t="s">
        <v>1674</v>
      </c>
      <c r="M18154" s="571">
        <v>40694</v>
      </c>
      <c r="O18154" s="153" t="s">
        <v>2039</v>
      </c>
    </row>
    <row r="18155" spans="11:15">
      <c r="K18155" s="153" t="s">
        <v>1674</v>
      </c>
      <c r="M18155" s="571">
        <v>40694</v>
      </c>
      <c r="O18155" s="153" t="s">
        <v>2040</v>
      </c>
    </row>
    <row r="18156" spans="11:15">
      <c r="K18156" s="153" t="s">
        <v>1674</v>
      </c>
      <c r="M18156" s="571">
        <v>40694</v>
      </c>
      <c r="O18156" s="153" t="s">
        <v>2041</v>
      </c>
    </row>
    <row r="18157" spans="11:15">
      <c r="K18157" s="153" t="s">
        <v>1674</v>
      </c>
      <c r="M18157" s="571">
        <v>40694</v>
      </c>
      <c r="O18157" s="153" t="s">
        <v>2042</v>
      </c>
    </row>
    <row r="18158" spans="11:15">
      <c r="K18158" s="153" t="s">
        <v>1674</v>
      </c>
      <c r="M18158" s="571">
        <v>40694</v>
      </c>
      <c r="O18158" s="153" t="s">
        <v>2043</v>
      </c>
    </row>
    <row r="18159" spans="11:15">
      <c r="K18159" s="153" t="s">
        <v>1674</v>
      </c>
      <c r="M18159" s="571">
        <v>40694</v>
      </c>
      <c r="O18159" s="153" t="s">
        <v>2044</v>
      </c>
    </row>
    <row r="18160" spans="11:15">
      <c r="K18160" s="153" t="s">
        <v>1674</v>
      </c>
      <c r="M18160" s="571">
        <v>40694</v>
      </c>
      <c r="O18160" s="153" t="s">
        <v>2045</v>
      </c>
    </row>
    <row r="18161" spans="11:15">
      <c r="K18161" s="153" t="s">
        <v>1674</v>
      </c>
      <c r="M18161" s="571">
        <v>40694</v>
      </c>
      <c r="O18161" s="153" t="s">
        <v>2046</v>
      </c>
    </row>
    <row r="18162" spans="11:15">
      <c r="K18162" s="153" t="s">
        <v>1674</v>
      </c>
      <c r="M18162" s="571">
        <v>40694</v>
      </c>
      <c r="O18162" s="153" t="s">
        <v>2047</v>
      </c>
    </row>
    <row r="18163" spans="11:15">
      <c r="K18163" s="153" t="s">
        <v>1674</v>
      </c>
      <c r="M18163" s="571">
        <v>40694</v>
      </c>
      <c r="O18163" s="153" t="s">
        <v>2048</v>
      </c>
    </row>
    <row r="18164" spans="11:15">
      <c r="K18164" s="153" t="s">
        <v>1674</v>
      </c>
      <c r="M18164" s="571">
        <v>40694</v>
      </c>
      <c r="O18164" s="153" t="s">
        <v>2049</v>
      </c>
    </row>
    <row r="18165" spans="11:15">
      <c r="K18165" s="153" t="s">
        <v>1674</v>
      </c>
      <c r="M18165" s="571">
        <v>40694</v>
      </c>
      <c r="O18165" s="153" t="s">
        <v>2050</v>
      </c>
    </row>
    <row r="18166" spans="11:15">
      <c r="K18166" s="153" t="s">
        <v>1674</v>
      </c>
      <c r="M18166" s="571">
        <v>40694</v>
      </c>
      <c r="O18166" s="153" t="s">
        <v>2051</v>
      </c>
    </row>
    <row r="18167" spans="11:15">
      <c r="K18167" s="153" t="s">
        <v>1674</v>
      </c>
      <c r="M18167" s="571">
        <v>40694</v>
      </c>
      <c r="O18167" s="153" t="s">
        <v>2052</v>
      </c>
    </row>
    <row r="18168" spans="11:15">
      <c r="K18168" s="153" t="s">
        <v>1674</v>
      </c>
      <c r="M18168" s="571">
        <v>40694</v>
      </c>
      <c r="O18168" s="153" t="s">
        <v>2053</v>
      </c>
    </row>
    <row r="18169" spans="11:15">
      <c r="K18169" s="153" t="s">
        <v>1674</v>
      </c>
      <c r="M18169" s="571">
        <v>40694</v>
      </c>
      <c r="O18169" s="153" t="s">
        <v>2054</v>
      </c>
    </row>
    <row r="18170" spans="11:15">
      <c r="K18170" s="153" t="s">
        <v>1674</v>
      </c>
      <c r="M18170" s="571">
        <v>40694</v>
      </c>
      <c r="O18170" s="153" t="s">
        <v>2055</v>
      </c>
    </row>
    <row r="18171" spans="11:15">
      <c r="K18171" s="153" t="s">
        <v>1674</v>
      </c>
      <c r="M18171" s="571">
        <v>40694</v>
      </c>
      <c r="O18171" s="153" t="s">
        <v>2056</v>
      </c>
    </row>
    <row r="18172" spans="11:15">
      <c r="K18172" s="153" t="s">
        <v>1674</v>
      </c>
      <c r="M18172" s="571">
        <v>40694</v>
      </c>
      <c r="O18172" s="153" t="s">
        <v>2057</v>
      </c>
    </row>
    <row r="18173" spans="11:15">
      <c r="K18173" s="153" t="s">
        <v>1674</v>
      </c>
      <c r="M18173" s="571">
        <v>40694</v>
      </c>
      <c r="O18173" s="153" t="s">
        <v>2058</v>
      </c>
    </row>
    <row r="18174" spans="11:15">
      <c r="K18174" s="153" t="s">
        <v>1674</v>
      </c>
      <c r="M18174" s="571">
        <v>40694</v>
      </c>
      <c r="O18174" s="153" t="s">
        <v>2059</v>
      </c>
    </row>
    <row r="18175" spans="11:15">
      <c r="K18175" s="153" t="s">
        <v>1674</v>
      </c>
      <c r="M18175" s="571">
        <v>40694</v>
      </c>
      <c r="O18175" s="153" t="s">
        <v>2060</v>
      </c>
    </row>
    <row r="18176" spans="11:15">
      <c r="K18176" s="153" t="s">
        <v>1674</v>
      </c>
      <c r="M18176" s="571">
        <v>40694</v>
      </c>
      <c r="O18176" s="153" t="s">
        <v>1851</v>
      </c>
    </row>
    <row r="18177" spans="11:15">
      <c r="K18177" s="153" t="s">
        <v>1674</v>
      </c>
      <c r="M18177" s="571">
        <v>40694</v>
      </c>
      <c r="O18177" s="153" t="s">
        <v>1852</v>
      </c>
    </row>
    <row r="18178" spans="11:15">
      <c r="K18178" s="153" t="s">
        <v>1674</v>
      </c>
      <c r="M18178" s="571">
        <v>40694</v>
      </c>
      <c r="O18178" s="153" t="s">
        <v>381</v>
      </c>
    </row>
    <row r="18179" spans="11:15">
      <c r="K18179" s="153" t="s">
        <v>1674</v>
      </c>
      <c r="M18179" s="571">
        <v>40694</v>
      </c>
      <c r="O18179" s="153" t="s">
        <v>1854</v>
      </c>
    </row>
    <row r="18180" spans="11:15">
      <c r="K18180" s="153" t="s">
        <v>1674</v>
      </c>
      <c r="M18180" s="571">
        <v>40694</v>
      </c>
      <c r="O18180" s="153" t="s">
        <v>1855</v>
      </c>
    </row>
    <row r="18181" spans="11:15">
      <c r="K18181" s="153" t="s">
        <v>1674</v>
      </c>
      <c r="M18181" s="571">
        <v>40694</v>
      </c>
      <c r="O18181" s="153" t="s">
        <v>1856</v>
      </c>
    </row>
    <row r="18182" spans="11:15">
      <c r="K18182" s="153" t="s">
        <v>1674</v>
      </c>
      <c r="M18182" s="571">
        <v>40694</v>
      </c>
      <c r="O18182" s="153" t="s">
        <v>1857</v>
      </c>
    </row>
    <row r="18183" spans="11:15">
      <c r="K18183" s="153" t="s">
        <v>1674</v>
      </c>
      <c r="M18183" s="571">
        <v>40694</v>
      </c>
      <c r="O18183" s="153" t="s">
        <v>1858</v>
      </c>
    </row>
    <row r="18184" spans="11:15">
      <c r="K18184" s="153" t="s">
        <v>1674</v>
      </c>
      <c r="M18184" s="571">
        <v>40694</v>
      </c>
      <c r="O18184" s="153" t="s">
        <v>2061</v>
      </c>
    </row>
    <row r="18185" spans="11:15">
      <c r="K18185" s="153" t="s">
        <v>1674</v>
      </c>
      <c r="M18185" s="571">
        <v>40694</v>
      </c>
      <c r="O18185" s="153" t="s">
        <v>2062</v>
      </c>
    </row>
    <row r="18186" spans="11:15">
      <c r="K18186" s="153" t="s">
        <v>1674</v>
      </c>
      <c r="M18186" s="571">
        <v>40694</v>
      </c>
      <c r="O18186" s="153" t="s">
        <v>1859</v>
      </c>
    </row>
    <row r="18187" spans="11:15">
      <c r="K18187" s="153" t="s">
        <v>1674</v>
      </c>
      <c r="M18187" s="571">
        <v>40694</v>
      </c>
      <c r="O18187" s="153" t="s">
        <v>1860</v>
      </c>
    </row>
    <row r="18188" spans="11:15">
      <c r="K18188" s="153" t="s">
        <v>1674</v>
      </c>
      <c r="M18188" s="571">
        <v>40694</v>
      </c>
      <c r="O18188" s="153" t="s">
        <v>2063</v>
      </c>
    </row>
    <row r="18189" spans="11:15">
      <c r="K18189" s="153" t="s">
        <v>1674</v>
      </c>
      <c r="M18189" s="571">
        <v>40694</v>
      </c>
      <c r="O18189" s="153" t="s">
        <v>2064</v>
      </c>
    </row>
    <row r="18190" spans="11:15">
      <c r="K18190" s="153" t="s">
        <v>1674</v>
      </c>
      <c r="M18190" s="571">
        <v>40694</v>
      </c>
      <c r="O18190" s="153" t="s">
        <v>1861</v>
      </c>
    </row>
    <row r="18191" spans="11:15">
      <c r="K18191" s="153" t="s">
        <v>1674</v>
      </c>
      <c r="M18191" s="571">
        <v>40694</v>
      </c>
      <c r="O18191" s="153" t="s">
        <v>1862</v>
      </c>
    </row>
    <row r="18192" spans="11:15">
      <c r="K18192" s="153" t="s">
        <v>1674</v>
      </c>
      <c r="M18192" s="571">
        <v>40694</v>
      </c>
      <c r="O18192" s="153" t="s">
        <v>1863</v>
      </c>
    </row>
    <row r="18193" spans="11:15">
      <c r="K18193" s="153" t="s">
        <v>1674</v>
      </c>
      <c r="M18193" s="571">
        <v>40694</v>
      </c>
      <c r="O18193" s="153" t="s">
        <v>1864</v>
      </c>
    </row>
    <row r="18194" spans="11:15">
      <c r="K18194" s="153" t="s">
        <v>1674</v>
      </c>
      <c r="M18194" s="571">
        <v>40694</v>
      </c>
      <c r="O18194" s="153" t="s">
        <v>1865</v>
      </c>
    </row>
    <row r="18195" spans="11:15">
      <c r="K18195" s="153" t="s">
        <v>1674</v>
      </c>
      <c r="M18195" s="571">
        <v>40694</v>
      </c>
      <c r="O18195" s="153" t="s">
        <v>1866</v>
      </c>
    </row>
    <row r="18196" spans="11:15">
      <c r="K18196" s="153" t="s">
        <v>1674</v>
      </c>
      <c r="M18196" s="571">
        <v>40694</v>
      </c>
      <c r="O18196" s="153" t="s">
        <v>1231</v>
      </c>
    </row>
    <row r="18197" spans="11:15">
      <c r="K18197" s="153" t="s">
        <v>1674</v>
      </c>
      <c r="M18197" s="571">
        <v>40694</v>
      </c>
      <c r="O18197" s="153" t="s">
        <v>1867</v>
      </c>
    </row>
    <row r="18198" spans="11:15">
      <c r="K18198" s="153" t="s">
        <v>1674</v>
      </c>
      <c r="M18198" s="571">
        <v>40694</v>
      </c>
      <c r="O18198" s="153" t="s">
        <v>1868</v>
      </c>
    </row>
    <row r="18199" spans="11:15">
      <c r="K18199" s="153" t="s">
        <v>1674</v>
      </c>
      <c r="M18199" s="571">
        <v>40694</v>
      </c>
      <c r="O18199" s="153" t="s">
        <v>1869</v>
      </c>
    </row>
    <row r="18200" spans="11:15">
      <c r="K18200" s="153" t="s">
        <v>1674</v>
      </c>
      <c r="M18200" s="571">
        <v>40694</v>
      </c>
      <c r="O18200" s="153" t="s">
        <v>1870</v>
      </c>
    </row>
    <row r="18201" spans="11:15">
      <c r="K18201" s="153" t="s">
        <v>1674</v>
      </c>
      <c r="M18201" s="571">
        <v>40694</v>
      </c>
      <c r="O18201" s="153" t="s">
        <v>1871</v>
      </c>
    </row>
    <row r="18202" spans="11:15">
      <c r="K18202" s="153" t="s">
        <v>1674</v>
      </c>
      <c r="M18202" s="571">
        <v>40694</v>
      </c>
      <c r="O18202" s="153" t="s">
        <v>2065</v>
      </c>
    </row>
    <row r="18203" spans="11:15">
      <c r="K18203" s="153" t="s">
        <v>1674</v>
      </c>
      <c r="M18203" s="571">
        <v>40694</v>
      </c>
      <c r="O18203" s="153" t="s">
        <v>2066</v>
      </c>
    </row>
    <row r="18204" spans="11:15">
      <c r="K18204" s="153" t="s">
        <v>1674</v>
      </c>
      <c r="M18204" s="571">
        <v>40694</v>
      </c>
      <c r="O18204" s="153" t="s">
        <v>2067</v>
      </c>
    </row>
    <row r="18205" spans="11:15">
      <c r="K18205" s="153" t="s">
        <v>1674</v>
      </c>
      <c r="M18205" s="571">
        <v>40694</v>
      </c>
      <c r="O18205" s="153" t="s">
        <v>1872</v>
      </c>
    </row>
    <row r="18206" spans="11:15">
      <c r="K18206" s="153" t="s">
        <v>1674</v>
      </c>
      <c r="M18206" s="571">
        <v>40694</v>
      </c>
      <c r="O18206" s="153" t="s">
        <v>2068</v>
      </c>
    </row>
    <row r="18207" spans="11:15">
      <c r="K18207" s="153" t="s">
        <v>1674</v>
      </c>
      <c r="M18207" s="571">
        <v>40694</v>
      </c>
      <c r="O18207" s="153" t="s">
        <v>2069</v>
      </c>
    </row>
    <row r="18208" spans="11:15">
      <c r="K18208" s="153" t="s">
        <v>1674</v>
      </c>
      <c r="M18208" s="571">
        <v>40694</v>
      </c>
      <c r="O18208" s="153" t="s">
        <v>1873</v>
      </c>
    </row>
    <row r="18209" spans="11:15">
      <c r="K18209" s="153" t="s">
        <v>1674</v>
      </c>
      <c r="M18209" s="571">
        <v>40694</v>
      </c>
      <c r="O18209" s="153" t="s">
        <v>1874</v>
      </c>
    </row>
    <row r="18210" spans="11:15">
      <c r="K18210" s="153" t="s">
        <v>1674</v>
      </c>
      <c r="M18210" s="571">
        <v>40694</v>
      </c>
      <c r="O18210" s="153" t="s">
        <v>1875</v>
      </c>
    </row>
    <row r="18211" spans="11:15">
      <c r="K18211" s="153" t="s">
        <v>1674</v>
      </c>
      <c r="M18211" s="571">
        <v>40694</v>
      </c>
      <c r="O18211" s="153" t="s">
        <v>1876</v>
      </c>
    </row>
    <row r="18212" spans="11:15">
      <c r="K18212" s="153" t="s">
        <v>1674</v>
      </c>
      <c r="M18212" s="571">
        <v>40694</v>
      </c>
      <c r="O18212" s="153" t="s">
        <v>1877</v>
      </c>
    </row>
    <row r="18213" spans="11:15">
      <c r="K18213" s="153" t="s">
        <v>1674</v>
      </c>
      <c r="M18213" s="571">
        <v>40694</v>
      </c>
      <c r="O18213" s="153" t="s">
        <v>1878</v>
      </c>
    </row>
    <row r="18214" spans="11:15">
      <c r="K18214" s="153" t="s">
        <v>1674</v>
      </c>
      <c r="M18214" s="571">
        <v>40694</v>
      </c>
      <c r="O18214" s="153" t="s">
        <v>1285</v>
      </c>
    </row>
    <row r="18215" spans="11:15">
      <c r="K18215" s="153" t="s">
        <v>1674</v>
      </c>
      <c r="M18215" s="571">
        <v>40694</v>
      </c>
      <c r="O18215" s="153" t="s">
        <v>1879</v>
      </c>
    </row>
    <row r="18216" spans="11:15">
      <c r="K18216" s="153" t="s">
        <v>1674</v>
      </c>
      <c r="M18216" s="571">
        <v>40694</v>
      </c>
      <c r="O18216" s="153" t="s">
        <v>1880</v>
      </c>
    </row>
    <row r="18217" spans="11:15">
      <c r="K18217" s="153" t="s">
        <v>1674</v>
      </c>
      <c r="M18217" s="571">
        <v>40694</v>
      </c>
      <c r="O18217" s="153" t="s">
        <v>1881</v>
      </c>
    </row>
    <row r="18218" spans="11:15">
      <c r="K18218" s="153" t="s">
        <v>1674</v>
      </c>
      <c r="M18218" s="571">
        <v>40694</v>
      </c>
      <c r="O18218" s="153" t="s">
        <v>1882</v>
      </c>
    </row>
    <row r="18219" spans="11:15">
      <c r="K18219" s="153" t="s">
        <v>1674</v>
      </c>
      <c r="M18219" s="571">
        <v>40694</v>
      </c>
      <c r="O18219" s="153" t="s">
        <v>1883</v>
      </c>
    </row>
    <row r="18220" spans="11:15">
      <c r="K18220" s="153" t="s">
        <v>1674</v>
      </c>
      <c r="M18220" s="571">
        <v>40694</v>
      </c>
      <c r="O18220" s="153" t="s">
        <v>2070</v>
      </c>
    </row>
    <row r="18221" spans="11:15">
      <c r="K18221" s="153" t="s">
        <v>1674</v>
      </c>
      <c r="M18221" s="571">
        <v>40694</v>
      </c>
      <c r="O18221" s="153" t="s">
        <v>2071</v>
      </c>
    </row>
    <row r="18222" spans="11:15">
      <c r="K18222" s="153" t="s">
        <v>1674</v>
      </c>
      <c r="M18222" s="571">
        <v>40694</v>
      </c>
      <c r="O18222" s="153" t="s">
        <v>1884</v>
      </c>
    </row>
    <row r="18223" spans="11:15">
      <c r="K18223" s="153" t="s">
        <v>1674</v>
      </c>
      <c r="M18223" s="571">
        <v>40694</v>
      </c>
      <c r="O18223" s="153" t="s">
        <v>1885</v>
      </c>
    </row>
    <row r="18224" spans="11:15">
      <c r="K18224" s="153" t="s">
        <v>1674</v>
      </c>
      <c r="M18224" s="571">
        <v>40694</v>
      </c>
      <c r="O18224" s="153" t="s">
        <v>2072</v>
      </c>
    </row>
    <row r="18225" spans="11:15">
      <c r="K18225" s="153" t="s">
        <v>1674</v>
      </c>
      <c r="M18225" s="571">
        <v>40694</v>
      </c>
      <c r="O18225" s="153" t="s">
        <v>2073</v>
      </c>
    </row>
    <row r="18226" spans="11:15">
      <c r="K18226" s="153" t="s">
        <v>1674</v>
      </c>
      <c r="M18226" s="571">
        <v>40694</v>
      </c>
      <c r="O18226" s="153" t="s">
        <v>1886</v>
      </c>
    </row>
    <row r="18227" spans="11:15">
      <c r="K18227" s="153" t="s">
        <v>1674</v>
      </c>
      <c r="M18227" s="571">
        <v>40694</v>
      </c>
      <c r="O18227" s="153" t="s">
        <v>1887</v>
      </c>
    </row>
    <row r="18228" spans="11:15">
      <c r="K18228" s="153" t="s">
        <v>1674</v>
      </c>
      <c r="M18228" s="571">
        <v>40694</v>
      </c>
      <c r="O18228" s="153" t="s">
        <v>1888</v>
      </c>
    </row>
    <row r="18229" spans="11:15">
      <c r="K18229" s="153" t="s">
        <v>1674</v>
      </c>
      <c r="M18229" s="571">
        <v>40694</v>
      </c>
      <c r="O18229" s="153" t="s">
        <v>1889</v>
      </c>
    </row>
    <row r="18230" spans="11:15">
      <c r="K18230" s="153" t="s">
        <v>1674</v>
      </c>
      <c r="M18230" s="571">
        <v>40694</v>
      </c>
      <c r="O18230" s="153" t="s">
        <v>1890</v>
      </c>
    </row>
    <row r="18231" spans="11:15">
      <c r="K18231" s="153" t="s">
        <v>1674</v>
      </c>
      <c r="M18231" s="571">
        <v>40694</v>
      </c>
      <c r="O18231" s="153" t="s">
        <v>1891</v>
      </c>
    </row>
    <row r="18232" spans="11:15">
      <c r="K18232" s="153" t="s">
        <v>1674</v>
      </c>
      <c r="M18232" s="571">
        <v>40694</v>
      </c>
      <c r="O18232" s="153" t="s">
        <v>1344</v>
      </c>
    </row>
    <row r="18233" spans="11:15">
      <c r="K18233" s="153" t="s">
        <v>1674</v>
      </c>
      <c r="M18233" s="571">
        <v>40694</v>
      </c>
      <c r="O18233" s="153" t="s">
        <v>1892</v>
      </c>
    </row>
    <row r="18234" spans="11:15">
      <c r="K18234" s="153" t="s">
        <v>1674</v>
      </c>
      <c r="M18234" s="571">
        <v>40694</v>
      </c>
      <c r="O18234" s="153" t="s">
        <v>1893</v>
      </c>
    </row>
    <row r="18235" spans="11:15">
      <c r="K18235" s="153" t="s">
        <v>1674</v>
      </c>
      <c r="M18235" s="571">
        <v>40694</v>
      </c>
      <c r="O18235" s="153" t="s">
        <v>1894</v>
      </c>
    </row>
    <row r="18236" spans="11:15">
      <c r="K18236" s="153" t="s">
        <v>1674</v>
      </c>
      <c r="M18236" s="571">
        <v>40694</v>
      </c>
      <c r="O18236" s="153" t="s">
        <v>1895</v>
      </c>
    </row>
    <row r="18237" spans="11:15">
      <c r="K18237" s="153" t="s">
        <v>1674</v>
      </c>
      <c r="M18237" s="571">
        <v>40694</v>
      </c>
      <c r="O18237" s="153" t="s">
        <v>1896</v>
      </c>
    </row>
    <row r="18238" spans="11:15">
      <c r="K18238" s="153" t="s">
        <v>1674</v>
      </c>
      <c r="M18238" s="571">
        <v>40694</v>
      </c>
      <c r="O18238" s="153" t="s">
        <v>2074</v>
      </c>
    </row>
    <row r="18239" spans="11:15">
      <c r="K18239" s="153" t="s">
        <v>1674</v>
      </c>
      <c r="M18239" s="571">
        <v>40694</v>
      </c>
      <c r="O18239" s="153" t="s">
        <v>2075</v>
      </c>
    </row>
    <row r="18240" spans="11:15">
      <c r="K18240" s="153" t="s">
        <v>1674</v>
      </c>
      <c r="M18240" s="571">
        <v>40694</v>
      </c>
      <c r="O18240" s="153" t="s">
        <v>1897</v>
      </c>
    </row>
    <row r="18241" spans="11:15">
      <c r="K18241" s="153" t="s">
        <v>1674</v>
      </c>
      <c r="M18241" s="571">
        <v>40694</v>
      </c>
      <c r="O18241" s="153" t="s">
        <v>1898</v>
      </c>
    </row>
    <row r="18242" spans="11:15">
      <c r="K18242" s="153" t="s">
        <v>1674</v>
      </c>
      <c r="M18242" s="571">
        <v>40694</v>
      </c>
      <c r="O18242" s="153" t="s">
        <v>2076</v>
      </c>
    </row>
    <row r="18243" spans="11:15">
      <c r="K18243" s="153" t="s">
        <v>1674</v>
      </c>
      <c r="M18243" s="571">
        <v>40694</v>
      </c>
      <c r="O18243" s="153" t="s">
        <v>2077</v>
      </c>
    </row>
    <row r="18244" spans="11:15">
      <c r="K18244" s="153" t="s">
        <v>1674</v>
      </c>
      <c r="M18244" s="571">
        <v>40694</v>
      </c>
      <c r="O18244" s="153" t="s">
        <v>1899</v>
      </c>
    </row>
    <row r="18245" spans="11:15">
      <c r="K18245" s="153" t="s">
        <v>1674</v>
      </c>
      <c r="M18245" s="571">
        <v>40694</v>
      </c>
      <c r="O18245" s="153" t="s">
        <v>1900</v>
      </c>
    </row>
    <row r="18246" spans="11:15">
      <c r="K18246" s="153" t="s">
        <v>1674</v>
      </c>
      <c r="M18246" s="571">
        <v>40694</v>
      </c>
      <c r="O18246" s="153" t="s">
        <v>1901</v>
      </c>
    </row>
    <row r="18247" spans="11:15">
      <c r="K18247" s="153" t="s">
        <v>1674</v>
      </c>
      <c r="M18247" s="571">
        <v>40694</v>
      </c>
      <c r="O18247" s="153" t="s">
        <v>1902</v>
      </c>
    </row>
    <row r="18248" spans="11:15">
      <c r="K18248" s="153" t="s">
        <v>1674</v>
      </c>
      <c r="M18248" s="571">
        <v>40694</v>
      </c>
      <c r="O18248" s="153" t="s">
        <v>1903</v>
      </c>
    </row>
    <row r="18249" spans="11:15">
      <c r="K18249" s="153" t="s">
        <v>1674</v>
      </c>
      <c r="M18249" s="571">
        <v>40694</v>
      </c>
      <c r="O18249" s="153" t="s">
        <v>1904</v>
      </c>
    </row>
    <row r="18250" spans="11:15">
      <c r="K18250" s="153" t="s">
        <v>1674</v>
      </c>
      <c r="M18250" s="571">
        <v>40694</v>
      </c>
      <c r="O18250" s="153" t="s">
        <v>1374</v>
      </c>
    </row>
    <row r="18251" spans="11:15">
      <c r="K18251" s="153" t="s">
        <v>1674</v>
      </c>
      <c r="M18251" s="571">
        <v>40694</v>
      </c>
      <c r="O18251" s="153" t="s">
        <v>1905</v>
      </c>
    </row>
    <row r="18252" spans="11:15">
      <c r="K18252" s="153" t="s">
        <v>1674</v>
      </c>
      <c r="M18252" s="571">
        <v>40694</v>
      </c>
      <c r="O18252" s="153" t="s">
        <v>1906</v>
      </c>
    </row>
    <row r="18253" spans="11:15">
      <c r="K18253" s="153" t="s">
        <v>1674</v>
      </c>
      <c r="M18253" s="571">
        <v>40694</v>
      </c>
      <c r="O18253" s="153" t="s">
        <v>1907</v>
      </c>
    </row>
    <row r="18254" spans="11:15">
      <c r="K18254" s="153" t="s">
        <v>1674</v>
      </c>
      <c r="M18254" s="571">
        <v>40694</v>
      </c>
      <c r="O18254" s="153" t="s">
        <v>1908</v>
      </c>
    </row>
    <row r="18255" spans="11:15">
      <c r="K18255" s="153" t="s">
        <v>1674</v>
      </c>
      <c r="M18255" s="571">
        <v>40694</v>
      </c>
      <c r="O18255" s="153" t="s">
        <v>1909</v>
      </c>
    </row>
    <row r="18256" spans="11:15">
      <c r="K18256" s="153" t="s">
        <v>1674</v>
      </c>
      <c r="M18256" s="571">
        <v>40694</v>
      </c>
      <c r="O18256" s="153" t="s">
        <v>2078</v>
      </c>
    </row>
    <row r="18257" spans="11:15">
      <c r="K18257" s="153" t="s">
        <v>1674</v>
      </c>
      <c r="M18257" s="571">
        <v>40694</v>
      </c>
      <c r="O18257" s="153" t="s">
        <v>2079</v>
      </c>
    </row>
    <row r="18258" spans="11:15">
      <c r="K18258" s="153" t="s">
        <v>1674</v>
      </c>
      <c r="M18258" s="571">
        <v>40694</v>
      </c>
      <c r="O18258" s="153" t="s">
        <v>1910</v>
      </c>
    </row>
    <row r="18259" spans="11:15">
      <c r="K18259" s="153" t="s">
        <v>1674</v>
      </c>
      <c r="M18259" s="571">
        <v>40694</v>
      </c>
      <c r="O18259" s="153" t="s">
        <v>1911</v>
      </c>
    </row>
    <row r="18260" spans="11:15">
      <c r="K18260" s="153" t="s">
        <v>1674</v>
      </c>
      <c r="M18260" s="571">
        <v>40694</v>
      </c>
      <c r="O18260" s="153" t="s">
        <v>2080</v>
      </c>
    </row>
    <row r="18261" spans="11:15">
      <c r="K18261" s="153" t="s">
        <v>1674</v>
      </c>
      <c r="M18261" s="571">
        <v>40694</v>
      </c>
      <c r="O18261" s="153" t="s">
        <v>2081</v>
      </c>
    </row>
    <row r="18262" spans="11:15">
      <c r="K18262" s="153" t="s">
        <v>1674</v>
      </c>
      <c r="M18262" s="571">
        <v>40694</v>
      </c>
      <c r="O18262" s="153" t="s">
        <v>1912</v>
      </c>
    </row>
    <row r="18263" spans="11:15">
      <c r="K18263" s="153" t="s">
        <v>1674</v>
      </c>
      <c r="M18263" s="571">
        <v>40694</v>
      </c>
      <c r="O18263" s="153" t="s">
        <v>1913</v>
      </c>
    </row>
    <row r="18264" spans="11:15">
      <c r="K18264" s="153" t="s">
        <v>1674</v>
      </c>
      <c r="M18264" s="571">
        <v>40694</v>
      </c>
      <c r="O18264" s="153" t="s">
        <v>1914</v>
      </c>
    </row>
    <row r="18265" spans="11:15">
      <c r="K18265" s="153" t="s">
        <v>1674</v>
      </c>
      <c r="M18265" s="571">
        <v>40694</v>
      </c>
      <c r="O18265" s="153" t="s">
        <v>1915</v>
      </c>
    </row>
    <row r="18266" spans="11:15">
      <c r="K18266" s="153" t="s">
        <v>1674</v>
      </c>
      <c r="M18266" s="571">
        <v>40694</v>
      </c>
      <c r="O18266" s="153" t="s">
        <v>1916</v>
      </c>
    </row>
    <row r="18267" spans="11:15">
      <c r="K18267" s="153" t="s">
        <v>1674</v>
      </c>
      <c r="M18267" s="571">
        <v>40694</v>
      </c>
      <c r="O18267" s="153" t="s">
        <v>1917</v>
      </c>
    </row>
    <row r="18268" spans="11:15">
      <c r="K18268" s="153" t="s">
        <v>1674</v>
      </c>
      <c r="M18268" s="571">
        <v>40694</v>
      </c>
      <c r="O18268" s="153" t="s">
        <v>1430</v>
      </c>
    </row>
    <row r="18269" spans="11:15">
      <c r="K18269" s="153" t="s">
        <v>1674</v>
      </c>
      <c r="M18269" s="571">
        <v>40694</v>
      </c>
      <c r="O18269" s="153" t="s">
        <v>1918</v>
      </c>
    </row>
    <row r="18270" spans="11:15">
      <c r="K18270" s="153" t="s">
        <v>1674</v>
      </c>
      <c r="M18270" s="571">
        <v>40694</v>
      </c>
      <c r="O18270" s="153" t="s">
        <v>1919</v>
      </c>
    </row>
    <row r="18271" spans="11:15">
      <c r="K18271" s="153" t="s">
        <v>1674</v>
      </c>
      <c r="M18271" s="571">
        <v>40694</v>
      </c>
      <c r="O18271" s="153" t="s">
        <v>1920</v>
      </c>
    </row>
    <row r="18272" spans="11:15">
      <c r="K18272" s="153" t="s">
        <v>1674</v>
      </c>
      <c r="M18272" s="571">
        <v>40694</v>
      </c>
      <c r="O18272" s="153" t="s">
        <v>1921</v>
      </c>
    </row>
    <row r="18273" spans="11:15">
      <c r="K18273" s="153" t="s">
        <v>1674</v>
      </c>
      <c r="M18273" s="571">
        <v>40694</v>
      </c>
      <c r="O18273" s="153" t="s">
        <v>1922</v>
      </c>
    </row>
    <row r="18274" spans="11:15">
      <c r="K18274" s="153" t="s">
        <v>1674</v>
      </c>
      <c r="M18274" s="571">
        <v>40694</v>
      </c>
      <c r="O18274" s="153" t="s">
        <v>2082</v>
      </c>
    </row>
    <row r="18275" spans="11:15">
      <c r="K18275" s="153" t="s">
        <v>1674</v>
      </c>
      <c r="M18275" s="571">
        <v>40694</v>
      </c>
      <c r="O18275" s="153" t="s">
        <v>2083</v>
      </c>
    </row>
    <row r="18276" spans="11:15">
      <c r="K18276" s="153" t="s">
        <v>1674</v>
      </c>
      <c r="M18276" s="571">
        <v>40694</v>
      </c>
      <c r="O18276" s="153" t="s">
        <v>1923</v>
      </c>
    </row>
    <row r="18277" spans="11:15">
      <c r="K18277" s="153" t="s">
        <v>1674</v>
      </c>
      <c r="M18277" s="571">
        <v>40694</v>
      </c>
      <c r="O18277" s="153" t="s">
        <v>1924</v>
      </c>
    </row>
    <row r="18278" spans="11:15">
      <c r="K18278" s="153" t="s">
        <v>1674</v>
      </c>
      <c r="M18278" s="571">
        <v>40694</v>
      </c>
      <c r="O18278" s="153" t="s">
        <v>2084</v>
      </c>
    </row>
    <row r="18279" spans="11:15">
      <c r="K18279" s="153" t="s">
        <v>1674</v>
      </c>
      <c r="M18279" s="571">
        <v>40694</v>
      </c>
      <c r="O18279" s="153" t="s">
        <v>2085</v>
      </c>
    </row>
    <row r="18280" spans="11:15">
      <c r="K18280" s="153" t="s">
        <v>1674</v>
      </c>
      <c r="M18280" s="571">
        <v>40694</v>
      </c>
      <c r="O18280" s="153" t="s">
        <v>1925</v>
      </c>
    </row>
    <row r="18281" spans="11:15">
      <c r="K18281" s="153" t="s">
        <v>1674</v>
      </c>
      <c r="M18281" s="571">
        <v>40694</v>
      </c>
      <c r="O18281" s="153" t="s">
        <v>1926</v>
      </c>
    </row>
    <row r="18282" spans="11:15">
      <c r="K18282" s="153" t="s">
        <v>1674</v>
      </c>
      <c r="M18282" s="571">
        <v>40694</v>
      </c>
      <c r="O18282" s="153" t="s">
        <v>1927</v>
      </c>
    </row>
    <row r="18283" spans="11:15">
      <c r="K18283" s="153" t="s">
        <v>1674</v>
      </c>
      <c r="M18283" s="571">
        <v>40694</v>
      </c>
      <c r="O18283" s="153" t="s">
        <v>1928</v>
      </c>
    </row>
    <row r="18284" spans="11:15">
      <c r="K18284" s="153" t="s">
        <v>1674</v>
      </c>
      <c r="M18284" s="571">
        <v>40694</v>
      </c>
      <c r="O18284" s="153" t="s">
        <v>1929</v>
      </c>
    </row>
    <row r="18285" spans="11:15">
      <c r="K18285" s="153" t="s">
        <v>1674</v>
      </c>
      <c r="M18285" s="571">
        <v>40694</v>
      </c>
      <c r="O18285" s="153" t="s">
        <v>1930</v>
      </c>
    </row>
    <row r="18286" spans="11:15">
      <c r="K18286" s="153" t="s">
        <v>1674</v>
      </c>
      <c r="M18286" s="571">
        <v>40694</v>
      </c>
      <c r="O18286" s="153" t="s">
        <v>1931</v>
      </c>
    </row>
    <row r="18287" spans="11:15">
      <c r="K18287" s="153" t="s">
        <v>1674</v>
      </c>
      <c r="M18287" s="571">
        <v>40694</v>
      </c>
      <c r="O18287" s="153" t="s">
        <v>1932</v>
      </c>
    </row>
    <row r="18288" spans="11:15">
      <c r="K18288" s="153" t="s">
        <v>1674</v>
      </c>
      <c r="M18288" s="571">
        <v>40694</v>
      </c>
      <c r="O18288" s="153" t="s">
        <v>1933</v>
      </c>
    </row>
    <row r="18289" spans="11:15">
      <c r="K18289" s="153" t="s">
        <v>1674</v>
      </c>
      <c r="M18289" s="571">
        <v>40694</v>
      </c>
      <c r="O18289" s="153" t="s">
        <v>1934</v>
      </c>
    </row>
    <row r="18290" spans="11:15">
      <c r="K18290" s="153" t="s">
        <v>1674</v>
      </c>
      <c r="M18290" s="571">
        <v>40694</v>
      </c>
      <c r="O18290" s="153" t="s">
        <v>1935</v>
      </c>
    </row>
    <row r="18291" spans="11:15">
      <c r="K18291" s="153" t="s">
        <v>1674</v>
      </c>
      <c r="M18291" s="571">
        <v>40694</v>
      </c>
      <c r="O18291" s="153" t="s">
        <v>1936</v>
      </c>
    </row>
    <row r="18292" spans="11:15">
      <c r="K18292" s="153" t="s">
        <v>1674</v>
      </c>
      <c r="M18292" s="571">
        <v>40694</v>
      </c>
      <c r="O18292" s="153" t="s">
        <v>2086</v>
      </c>
    </row>
    <row r="18293" spans="11:15">
      <c r="K18293" s="153" t="s">
        <v>1674</v>
      </c>
      <c r="M18293" s="571">
        <v>40694</v>
      </c>
      <c r="O18293" s="153" t="s">
        <v>2087</v>
      </c>
    </row>
    <row r="18294" spans="11:15">
      <c r="K18294" s="153" t="s">
        <v>1674</v>
      </c>
      <c r="M18294" s="571">
        <v>40694</v>
      </c>
      <c r="O18294" s="153" t="s">
        <v>1937</v>
      </c>
    </row>
    <row r="18295" spans="11:15">
      <c r="K18295" s="153" t="s">
        <v>1674</v>
      </c>
      <c r="M18295" s="571">
        <v>40694</v>
      </c>
      <c r="O18295" s="153" t="s">
        <v>1938</v>
      </c>
    </row>
    <row r="18296" spans="11:15">
      <c r="K18296" s="153" t="s">
        <v>1674</v>
      </c>
      <c r="M18296" s="571">
        <v>40694</v>
      </c>
      <c r="O18296" s="153" t="s">
        <v>1939</v>
      </c>
    </row>
    <row r="18297" spans="11:15">
      <c r="K18297" s="153" t="s">
        <v>1674</v>
      </c>
      <c r="M18297" s="571">
        <v>40694</v>
      </c>
      <c r="O18297" s="153" t="s">
        <v>2088</v>
      </c>
    </row>
    <row r="18298" spans="11:15">
      <c r="K18298" s="153" t="s">
        <v>1674</v>
      </c>
      <c r="M18298" s="571">
        <v>40694</v>
      </c>
      <c r="O18298" s="153" t="s">
        <v>2089</v>
      </c>
    </row>
    <row r="18299" spans="11:15">
      <c r="K18299" s="153" t="s">
        <v>1674</v>
      </c>
      <c r="M18299" s="571">
        <v>40694</v>
      </c>
      <c r="O18299" s="153" t="s">
        <v>2090</v>
      </c>
    </row>
    <row r="18300" spans="11:15">
      <c r="K18300" s="153" t="s">
        <v>1674</v>
      </c>
      <c r="M18300" s="571">
        <v>40694</v>
      </c>
      <c r="O18300" s="153" t="s">
        <v>1940</v>
      </c>
    </row>
    <row r="18301" spans="11:15">
      <c r="K18301" s="153" t="s">
        <v>1674</v>
      </c>
      <c r="M18301" s="571">
        <v>40694</v>
      </c>
      <c r="O18301" s="153" t="s">
        <v>1941</v>
      </c>
    </row>
    <row r="18302" spans="11:15">
      <c r="K18302" s="153" t="s">
        <v>1674</v>
      </c>
      <c r="M18302" s="571">
        <v>40694</v>
      </c>
      <c r="O18302" s="153" t="s">
        <v>1942</v>
      </c>
    </row>
    <row r="18303" spans="11:15">
      <c r="K18303" s="153" t="s">
        <v>1674</v>
      </c>
      <c r="M18303" s="571">
        <v>40694</v>
      </c>
      <c r="O18303" s="153" t="s">
        <v>1943</v>
      </c>
    </row>
    <row r="18304" spans="11:15">
      <c r="K18304" s="153" t="s">
        <v>1674</v>
      </c>
      <c r="M18304" s="571">
        <v>40694</v>
      </c>
      <c r="O18304" s="153" t="s">
        <v>1944</v>
      </c>
    </row>
    <row r="18305" spans="11:15">
      <c r="K18305" s="153" t="s">
        <v>1674</v>
      </c>
      <c r="M18305" s="571">
        <v>40694</v>
      </c>
      <c r="O18305" s="153" t="s">
        <v>1945</v>
      </c>
    </row>
    <row r="18306" spans="11:15">
      <c r="K18306" s="153" t="s">
        <v>1674</v>
      </c>
      <c r="M18306" s="571">
        <v>40694</v>
      </c>
      <c r="O18306" s="153" t="s">
        <v>1946</v>
      </c>
    </row>
    <row r="18307" spans="11:15">
      <c r="K18307" s="153" t="s">
        <v>1674</v>
      </c>
      <c r="M18307" s="571">
        <v>40694</v>
      </c>
      <c r="O18307" s="153" t="s">
        <v>1947</v>
      </c>
    </row>
    <row r="18308" spans="11:15">
      <c r="K18308" s="153" t="s">
        <v>1674</v>
      </c>
      <c r="M18308" s="571">
        <v>40694</v>
      </c>
      <c r="O18308" s="153" t="s">
        <v>1948</v>
      </c>
    </row>
    <row r="18309" spans="11:15">
      <c r="K18309" s="153" t="s">
        <v>1674</v>
      </c>
      <c r="M18309" s="571">
        <v>40694</v>
      </c>
      <c r="O18309" s="153" t="s">
        <v>1949</v>
      </c>
    </row>
    <row r="18310" spans="11:15">
      <c r="K18310" s="153" t="s">
        <v>1674</v>
      </c>
      <c r="M18310" s="571">
        <v>40694</v>
      </c>
      <c r="O18310" s="153" t="s">
        <v>1950</v>
      </c>
    </row>
    <row r="18311" spans="11:15">
      <c r="K18311" s="153" t="s">
        <v>1674</v>
      </c>
      <c r="M18311" s="571">
        <v>40694</v>
      </c>
      <c r="O18311" s="153" t="s">
        <v>1951</v>
      </c>
    </row>
    <row r="18312" spans="11:15">
      <c r="K18312" s="153" t="s">
        <v>1674</v>
      </c>
      <c r="M18312" s="571">
        <v>40694</v>
      </c>
      <c r="O18312" s="153" t="s">
        <v>2091</v>
      </c>
    </row>
    <row r="18313" spans="11:15">
      <c r="K18313" s="153" t="s">
        <v>1674</v>
      </c>
      <c r="M18313" s="571">
        <v>40694</v>
      </c>
      <c r="O18313" s="153" t="s">
        <v>2092</v>
      </c>
    </row>
    <row r="18314" spans="11:15">
      <c r="K18314" s="153" t="s">
        <v>1674</v>
      </c>
      <c r="M18314" s="571">
        <v>40694</v>
      </c>
      <c r="O18314" s="153" t="s">
        <v>1952</v>
      </c>
    </row>
    <row r="18315" spans="11:15">
      <c r="K18315" s="153" t="s">
        <v>1674</v>
      </c>
      <c r="M18315" s="571">
        <v>40694</v>
      </c>
      <c r="O18315" s="153" t="s">
        <v>1953</v>
      </c>
    </row>
    <row r="18316" spans="11:15">
      <c r="K18316" s="153" t="s">
        <v>1674</v>
      </c>
      <c r="M18316" s="571">
        <v>40694</v>
      </c>
      <c r="O18316" s="153" t="s">
        <v>1954</v>
      </c>
    </row>
    <row r="18317" spans="11:15">
      <c r="K18317" s="153" t="s">
        <v>1674</v>
      </c>
      <c r="M18317" s="571">
        <v>40694</v>
      </c>
      <c r="O18317" s="153" t="s">
        <v>2093</v>
      </c>
    </row>
    <row r="18318" spans="11:15">
      <c r="K18318" s="153" t="s">
        <v>1674</v>
      </c>
      <c r="M18318" s="571">
        <v>40694</v>
      </c>
      <c r="O18318" s="153" t="s">
        <v>2094</v>
      </c>
    </row>
    <row r="18319" spans="11:15">
      <c r="K18319" s="153" t="s">
        <v>1674</v>
      </c>
      <c r="M18319" s="571">
        <v>40694</v>
      </c>
      <c r="O18319" s="153" t="s">
        <v>2095</v>
      </c>
    </row>
    <row r="18320" spans="11:15">
      <c r="K18320" s="153" t="s">
        <v>1674</v>
      </c>
      <c r="M18320" s="571">
        <v>40694</v>
      </c>
      <c r="O18320" s="153" t="s">
        <v>1955</v>
      </c>
    </row>
    <row r="18321" spans="11:15">
      <c r="K18321" s="153" t="s">
        <v>1674</v>
      </c>
      <c r="M18321" s="571">
        <v>40694</v>
      </c>
      <c r="O18321" s="153" t="s">
        <v>1956</v>
      </c>
    </row>
    <row r="18322" spans="11:15">
      <c r="K18322" s="153" t="s">
        <v>1674</v>
      </c>
      <c r="M18322" s="571">
        <v>40694</v>
      </c>
      <c r="O18322" s="153" t="s">
        <v>1957</v>
      </c>
    </row>
    <row r="18323" spans="11:15">
      <c r="K18323" s="153" t="s">
        <v>1674</v>
      </c>
      <c r="M18323" s="571">
        <v>40694</v>
      </c>
      <c r="O18323" s="153" t="s">
        <v>1958</v>
      </c>
    </row>
    <row r="18324" spans="11:15">
      <c r="K18324" s="153" t="s">
        <v>1674</v>
      </c>
      <c r="M18324" s="571">
        <v>40694</v>
      </c>
      <c r="O18324" s="153" t="s">
        <v>1959</v>
      </c>
    </row>
    <row r="18325" spans="11:15">
      <c r="K18325" s="153" t="s">
        <v>1674</v>
      </c>
      <c r="M18325" s="571">
        <v>40694</v>
      </c>
      <c r="O18325" s="153" t="s">
        <v>1960</v>
      </c>
    </row>
    <row r="18326" spans="11:15">
      <c r="K18326" s="153" t="s">
        <v>1674</v>
      </c>
      <c r="M18326" s="571">
        <v>40694</v>
      </c>
      <c r="O18326" s="153" t="s">
        <v>1961</v>
      </c>
    </row>
    <row r="18327" spans="11:15">
      <c r="K18327" s="153" t="s">
        <v>1674</v>
      </c>
      <c r="M18327" s="571">
        <v>40694</v>
      </c>
      <c r="O18327" s="153" t="s">
        <v>1962</v>
      </c>
    </row>
    <row r="18328" spans="11:15">
      <c r="K18328" s="153" t="s">
        <v>1674</v>
      </c>
      <c r="M18328" s="571">
        <v>40694</v>
      </c>
      <c r="O18328" s="153" t="s">
        <v>1963</v>
      </c>
    </row>
    <row r="18329" spans="11:15">
      <c r="K18329" s="153" t="s">
        <v>1674</v>
      </c>
      <c r="M18329" s="571">
        <v>40694</v>
      </c>
      <c r="O18329" s="153" t="s">
        <v>1964</v>
      </c>
    </row>
    <row r="18330" spans="11:15">
      <c r="K18330" s="153" t="s">
        <v>1674</v>
      </c>
      <c r="M18330" s="571">
        <v>40694</v>
      </c>
      <c r="O18330" s="153" t="s">
        <v>1965</v>
      </c>
    </row>
    <row r="18331" spans="11:15">
      <c r="K18331" s="153" t="s">
        <v>1674</v>
      </c>
      <c r="M18331" s="571">
        <v>40694</v>
      </c>
      <c r="O18331" s="153" t="s">
        <v>1966</v>
      </c>
    </row>
    <row r="18332" spans="11:15">
      <c r="K18332" s="153" t="s">
        <v>1674</v>
      </c>
      <c r="M18332" s="571">
        <v>40694</v>
      </c>
      <c r="O18332" s="153" t="s">
        <v>2096</v>
      </c>
    </row>
    <row r="18333" spans="11:15">
      <c r="K18333" s="153" t="s">
        <v>1674</v>
      </c>
      <c r="M18333" s="571">
        <v>40694</v>
      </c>
      <c r="O18333" s="153" t="s">
        <v>2097</v>
      </c>
    </row>
    <row r="18334" spans="11:15">
      <c r="K18334" s="153" t="s">
        <v>1674</v>
      </c>
      <c r="M18334" s="571">
        <v>40694</v>
      </c>
      <c r="O18334" s="153" t="s">
        <v>1967</v>
      </c>
    </row>
    <row r="18335" spans="11:15">
      <c r="K18335" s="153" t="s">
        <v>1674</v>
      </c>
      <c r="M18335" s="571">
        <v>40694</v>
      </c>
      <c r="O18335" s="153" t="s">
        <v>1968</v>
      </c>
    </row>
    <row r="18336" spans="11:15">
      <c r="K18336" s="153" t="s">
        <v>1674</v>
      </c>
      <c r="M18336" s="571">
        <v>40694</v>
      </c>
      <c r="O18336" s="153" t="s">
        <v>1969</v>
      </c>
    </row>
    <row r="18337" spans="11:15">
      <c r="K18337" s="153" t="s">
        <v>1674</v>
      </c>
      <c r="M18337" s="571">
        <v>40694</v>
      </c>
      <c r="O18337" s="153" t="s">
        <v>2098</v>
      </c>
    </row>
    <row r="18338" spans="11:15">
      <c r="K18338" s="153" t="s">
        <v>1674</v>
      </c>
      <c r="M18338" s="571">
        <v>40694</v>
      </c>
      <c r="O18338" s="153" t="s">
        <v>2099</v>
      </c>
    </row>
    <row r="18339" spans="11:15">
      <c r="K18339" s="153" t="s">
        <v>1674</v>
      </c>
      <c r="M18339" s="571">
        <v>40694</v>
      </c>
      <c r="O18339" s="153" t="s">
        <v>2100</v>
      </c>
    </row>
    <row r="18340" spans="11:15">
      <c r="K18340" s="153" t="s">
        <v>1674</v>
      </c>
      <c r="M18340" s="571">
        <v>40694</v>
      </c>
      <c r="O18340" s="153" t="s">
        <v>1970</v>
      </c>
    </row>
    <row r="18341" spans="11:15">
      <c r="K18341" s="153" t="s">
        <v>1674</v>
      </c>
      <c r="M18341" s="571">
        <v>40694</v>
      </c>
      <c r="O18341" s="153" t="s">
        <v>1971</v>
      </c>
    </row>
    <row r="18342" spans="11:15">
      <c r="K18342" s="153" t="s">
        <v>1674</v>
      </c>
      <c r="M18342" s="571">
        <v>40694</v>
      </c>
      <c r="O18342" s="153" t="s">
        <v>1972</v>
      </c>
    </row>
    <row r="18343" spans="11:15">
      <c r="K18343" s="153" t="s">
        <v>1674</v>
      </c>
      <c r="M18343" s="571">
        <v>40694</v>
      </c>
      <c r="O18343" s="153" t="s">
        <v>1973</v>
      </c>
    </row>
    <row r="18344" spans="11:15">
      <c r="K18344" s="153" t="s">
        <v>1674</v>
      </c>
      <c r="M18344" s="571">
        <v>40694</v>
      </c>
      <c r="O18344" s="153" t="s">
        <v>1974</v>
      </c>
    </row>
    <row r="18345" spans="11:15">
      <c r="K18345" s="153" t="s">
        <v>1674</v>
      </c>
      <c r="M18345" s="571">
        <v>40694</v>
      </c>
      <c r="O18345" s="153" t="s">
        <v>1975</v>
      </c>
    </row>
    <row r="18346" spans="11:15">
      <c r="K18346" s="153" t="s">
        <v>1674</v>
      </c>
      <c r="M18346" s="571">
        <v>40694</v>
      </c>
      <c r="O18346" s="153" t="s">
        <v>1976</v>
      </c>
    </row>
    <row r="18347" spans="11:15">
      <c r="K18347" s="153" t="s">
        <v>1674</v>
      </c>
      <c r="M18347" s="571">
        <v>40694</v>
      </c>
      <c r="O18347" s="153" t="s">
        <v>1977</v>
      </c>
    </row>
    <row r="18348" spans="11:15">
      <c r="K18348" s="153" t="s">
        <v>1674</v>
      </c>
      <c r="M18348" s="571">
        <v>40694</v>
      </c>
      <c r="O18348" s="153" t="s">
        <v>1978</v>
      </c>
    </row>
    <row r="18349" spans="11:15">
      <c r="K18349" s="153" t="s">
        <v>1674</v>
      </c>
      <c r="M18349" s="571">
        <v>40694</v>
      </c>
      <c r="O18349" s="153" t="s">
        <v>1979</v>
      </c>
    </row>
    <row r="18350" spans="11:15">
      <c r="K18350" s="153" t="s">
        <v>1674</v>
      </c>
      <c r="M18350" s="571">
        <v>40694</v>
      </c>
      <c r="O18350" s="153" t="s">
        <v>1980</v>
      </c>
    </row>
    <row r="18351" spans="11:15">
      <c r="K18351" s="153" t="s">
        <v>1674</v>
      </c>
      <c r="M18351" s="571">
        <v>40694</v>
      </c>
      <c r="O18351" s="153" t="s">
        <v>1981</v>
      </c>
    </row>
    <row r="18352" spans="11:15">
      <c r="K18352" s="153" t="s">
        <v>1674</v>
      </c>
      <c r="M18352" s="571">
        <v>40694</v>
      </c>
      <c r="O18352" s="153" t="s">
        <v>1982</v>
      </c>
    </row>
    <row r="18353" spans="11:15">
      <c r="K18353" s="153" t="s">
        <v>1674</v>
      </c>
      <c r="M18353" s="571">
        <v>40694</v>
      </c>
      <c r="O18353" s="153" t="s">
        <v>1983</v>
      </c>
    </row>
    <row r="18354" spans="11:15">
      <c r="K18354" s="153" t="s">
        <v>1674</v>
      </c>
      <c r="M18354" s="571">
        <v>40694</v>
      </c>
      <c r="O18354" s="153" t="s">
        <v>2101</v>
      </c>
    </row>
    <row r="18355" spans="11:15">
      <c r="K18355" s="153" t="s">
        <v>1674</v>
      </c>
      <c r="M18355" s="571">
        <v>40694</v>
      </c>
      <c r="O18355" s="153" t="s">
        <v>2102</v>
      </c>
    </row>
    <row r="18356" spans="11:15">
      <c r="K18356" s="153" t="s">
        <v>1674</v>
      </c>
      <c r="M18356" s="571">
        <v>40694</v>
      </c>
      <c r="O18356" s="153" t="s">
        <v>1984</v>
      </c>
    </row>
    <row r="18357" spans="11:15">
      <c r="K18357" s="153" t="s">
        <v>1674</v>
      </c>
      <c r="M18357" s="571">
        <v>40694</v>
      </c>
      <c r="O18357" s="153" t="s">
        <v>1985</v>
      </c>
    </row>
    <row r="18358" spans="11:15">
      <c r="K18358" s="153" t="s">
        <v>1674</v>
      </c>
      <c r="M18358" s="571">
        <v>40694</v>
      </c>
      <c r="O18358" s="153" t="s">
        <v>1986</v>
      </c>
    </row>
    <row r="18359" spans="11:15">
      <c r="K18359" s="153" t="s">
        <v>1674</v>
      </c>
      <c r="M18359" s="571">
        <v>40694</v>
      </c>
      <c r="O18359" s="153" t="s">
        <v>2103</v>
      </c>
    </row>
    <row r="18360" spans="11:15">
      <c r="K18360" s="153" t="s">
        <v>1674</v>
      </c>
      <c r="M18360" s="571">
        <v>40694</v>
      </c>
      <c r="O18360" s="153" t="s">
        <v>2104</v>
      </c>
    </row>
    <row r="18361" spans="11:15">
      <c r="K18361" s="153" t="s">
        <v>1674</v>
      </c>
      <c r="M18361" s="571">
        <v>40694</v>
      </c>
      <c r="O18361" s="153" t="s">
        <v>2105</v>
      </c>
    </row>
    <row r="18362" spans="11:15">
      <c r="K18362" s="153" t="s">
        <v>1674</v>
      </c>
      <c r="M18362" s="571">
        <v>40694</v>
      </c>
      <c r="O18362" s="153" t="s">
        <v>1987</v>
      </c>
    </row>
    <row r="18363" spans="11:15">
      <c r="K18363" s="153" t="s">
        <v>1674</v>
      </c>
      <c r="M18363" s="571">
        <v>40694</v>
      </c>
      <c r="O18363" s="153" t="s">
        <v>1988</v>
      </c>
    </row>
    <row r="18364" spans="11:15">
      <c r="K18364" s="153" t="s">
        <v>1674</v>
      </c>
      <c r="M18364" s="571">
        <v>40694</v>
      </c>
      <c r="O18364" s="153" t="s">
        <v>1989</v>
      </c>
    </row>
    <row r="18365" spans="11:15">
      <c r="K18365" s="153" t="s">
        <v>1674</v>
      </c>
      <c r="M18365" s="571">
        <v>40694</v>
      </c>
      <c r="O18365" s="153" t="s">
        <v>1990</v>
      </c>
    </row>
    <row r="18366" spans="11:15">
      <c r="M18366" s="571">
        <v>40694</v>
      </c>
      <c r="O18366" s="153" t="s">
        <v>824</v>
      </c>
    </row>
    <row r="18367" spans="11:15">
      <c r="M18367" s="571">
        <v>40694</v>
      </c>
      <c r="O18367" s="153" t="s">
        <v>829</v>
      </c>
    </row>
    <row r="18368" spans="11:15">
      <c r="M18368" s="571">
        <v>40694</v>
      </c>
      <c r="O18368" s="153" t="s">
        <v>833</v>
      </c>
    </row>
    <row r="18369" spans="11:15">
      <c r="M18369" s="571">
        <v>40694</v>
      </c>
      <c r="O18369" s="153" t="s">
        <v>837</v>
      </c>
    </row>
    <row r="18370" spans="11:15">
      <c r="M18370" s="571">
        <v>40694</v>
      </c>
      <c r="O18370" s="153" t="s">
        <v>842</v>
      </c>
    </row>
    <row r="18371" spans="11:15">
      <c r="M18371" s="571">
        <v>40694</v>
      </c>
      <c r="O18371" s="153" t="s">
        <v>846</v>
      </c>
    </row>
    <row r="18372" spans="11:15">
      <c r="M18372" s="571">
        <v>40694</v>
      </c>
      <c r="O18372" s="153" t="s">
        <v>850</v>
      </c>
    </row>
    <row r="18373" spans="11:15">
      <c r="M18373" s="571">
        <v>40694</v>
      </c>
      <c r="O18373" s="153" t="s">
        <v>854</v>
      </c>
    </row>
    <row r="18374" spans="11:15">
      <c r="M18374" s="571">
        <v>40694</v>
      </c>
      <c r="O18374" s="153" t="s">
        <v>858</v>
      </c>
    </row>
    <row r="18375" spans="11:15">
      <c r="M18375" s="571">
        <v>40694</v>
      </c>
      <c r="O18375" s="153" t="s">
        <v>862</v>
      </c>
    </row>
    <row r="18376" spans="11:15">
      <c r="M18376" s="571">
        <v>40694</v>
      </c>
      <c r="O18376" s="153" t="s">
        <v>866</v>
      </c>
    </row>
    <row r="18377" spans="11:15">
      <c r="M18377" s="571">
        <v>40694</v>
      </c>
      <c r="O18377" s="153" t="s">
        <v>870</v>
      </c>
    </row>
    <row r="18378" spans="11:15">
      <c r="M18378" s="571">
        <v>40694</v>
      </c>
      <c r="O18378" s="153" t="s">
        <v>1997</v>
      </c>
    </row>
    <row r="18379" spans="11:15">
      <c r="M18379" s="571">
        <v>40694</v>
      </c>
      <c r="O18379" s="153" t="s">
        <v>1998</v>
      </c>
    </row>
    <row r="18380" spans="11:15">
      <c r="M18380" s="571">
        <v>40694</v>
      </c>
      <c r="O18380" s="153" t="s">
        <v>1999</v>
      </c>
    </row>
    <row r="18381" spans="11:15">
      <c r="M18381" s="571">
        <v>40694</v>
      </c>
      <c r="O18381" s="153" t="s">
        <v>885</v>
      </c>
    </row>
    <row r="18382" spans="11:15">
      <c r="K18382" s="153" t="s">
        <v>1580</v>
      </c>
      <c r="M18382" s="571">
        <v>40694</v>
      </c>
      <c r="O18382" s="153" t="s">
        <v>890</v>
      </c>
    </row>
    <row r="18383" spans="11:15">
      <c r="K18383" s="153" t="s">
        <v>1580</v>
      </c>
      <c r="M18383" s="571">
        <v>40694</v>
      </c>
      <c r="O18383" s="153" t="s">
        <v>2000</v>
      </c>
    </row>
    <row r="18384" spans="11:15">
      <c r="K18384" s="153" t="s">
        <v>1580</v>
      </c>
      <c r="M18384" s="571">
        <v>40694</v>
      </c>
      <c r="O18384" s="153" t="s">
        <v>2001</v>
      </c>
    </row>
    <row r="18385" spans="11:15">
      <c r="K18385" s="153" t="s">
        <v>1580</v>
      </c>
      <c r="M18385" s="571">
        <v>40694</v>
      </c>
      <c r="O18385" s="153" t="s">
        <v>902</v>
      </c>
    </row>
    <row r="18386" spans="11:15">
      <c r="K18386" s="153" t="s">
        <v>1580</v>
      </c>
      <c r="M18386" s="571">
        <v>40694</v>
      </c>
      <c r="O18386" s="153" t="s">
        <v>2002</v>
      </c>
    </row>
    <row r="18387" spans="11:15">
      <c r="K18387" s="153" t="s">
        <v>1580</v>
      </c>
      <c r="M18387" s="571">
        <v>40694</v>
      </c>
      <c r="O18387" s="153" t="s">
        <v>2003</v>
      </c>
    </row>
    <row r="18388" spans="11:15">
      <c r="K18388" s="153" t="s">
        <v>1674</v>
      </c>
      <c r="M18388" s="571">
        <v>40694</v>
      </c>
      <c r="O18388" s="153" t="s">
        <v>2004</v>
      </c>
    </row>
    <row r="18389" spans="11:15">
      <c r="K18389" s="153" t="s">
        <v>1578</v>
      </c>
      <c r="M18389" s="571">
        <v>40694</v>
      </c>
      <c r="O18389" s="153" t="s">
        <v>919</v>
      </c>
    </row>
    <row r="18390" spans="11:15">
      <c r="K18390" s="153" t="s">
        <v>1776</v>
      </c>
      <c r="M18390" s="571">
        <v>40694</v>
      </c>
      <c r="O18390" s="153" t="s">
        <v>923</v>
      </c>
    </row>
    <row r="18391" spans="11:15">
      <c r="K18391" s="153" t="s">
        <v>1776</v>
      </c>
      <c r="M18391" s="571">
        <v>40694</v>
      </c>
      <c r="O18391" s="153" t="s">
        <v>2005</v>
      </c>
    </row>
    <row r="18392" spans="11:15">
      <c r="K18392" s="153" t="s">
        <v>1580</v>
      </c>
      <c r="M18392" s="571">
        <v>40694</v>
      </c>
      <c r="O18392" s="153" t="s">
        <v>934</v>
      </c>
    </row>
    <row r="18393" spans="11:15">
      <c r="K18393" s="153" t="s">
        <v>1580</v>
      </c>
      <c r="M18393" s="571">
        <v>40694</v>
      </c>
      <c r="O18393" s="153" t="s">
        <v>2006</v>
      </c>
    </row>
    <row r="18394" spans="11:15">
      <c r="K18394" s="153" t="s">
        <v>1580</v>
      </c>
      <c r="M18394" s="571">
        <v>40694</v>
      </c>
      <c r="O18394" s="153" t="s">
        <v>2007</v>
      </c>
    </row>
    <row r="18395" spans="11:15">
      <c r="K18395" s="153" t="s">
        <v>1580</v>
      </c>
      <c r="M18395" s="571">
        <v>40694</v>
      </c>
      <c r="O18395" s="153" t="s">
        <v>947</v>
      </c>
    </row>
    <row r="18396" spans="11:15">
      <c r="K18396" s="153" t="s">
        <v>1580</v>
      </c>
      <c r="M18396" s="571">
        <v>40694</v>
      </c>
      <c r="O18396" s="153" t="s">
        <v>2008</v>
      </c>
    </row>
    <row r="18397" spans="11:15">
      <c r="K18397" s="153" t="s">
        <v>1580</v>
      </c>
      <c r="M18397" s="571">
        <v>40694</v>
      </c>
      <c r="O18397" s="153" t="s">
        <v>2009</v>
      </c>
    </row>
    <row r="18398" spans="11:15">
      <c r="K18398" s="153" t="s">
        <v>1580</v>
      </c>
      <c r="M18398" s="571">
        <v>40694</v>
      </c>
      <c r="O18398" s="153" t="s">
        <v>960</v>
      </c>
    </row>
    <row r="18399" spans="11:15">
      <c r="K18399" s="153" t="s">
        <v>1674</v>
      </c>
      <c r="M18399" s="571">
        <v>40694</v>
      </c>
      <c r="O18399" s="153" t="s">
        <v>2010</v>
      </c>
    </row>
    <row r="18400" spans="11:15">
      <c r="K18400" s="153" t="s">
        <v>1580</v>
      </c>
      <c r="M18400" s="571">
        <v>40694</v>
      </c>
      <c r="O18400" s="153" t="s">
        <v>2011</v>
      </c>
    </row>
    <row r="18401" spans="11:15">
      <c r="K18401" s="153" t="s">
        <v>1580</v>
      </c>
      <c r="M18401" s="571">
        <v>40694</v>
      </c>
      <c r="O18401" s="153" t="s">
        <v>973</v>
      </c>
    </row>
    <row r="18402" spans="11:15">
      <c r="K18402" s="153" t="s">
        <v>1674</v>
      </c>
      <c r="M18402" s="571">
        <v>40694</v>
      </c>
      <c r="O18402" s="153" t="s">
        <v>2012</v>
      </c>
    </row>
    <row r="18403" spans="11:15">
      <c r="K18403" s="153" t="s">
        <v>1674</v>
      </c>
      <c r="M18403" s="571">
        <v>40694</v>
      </c>
      <c r="O18403" s="153" t="s">
        <v>2013</v>
      </c>
    </row>
    <row r="18404" spans="11:15">
      <c r="K18404" s="153" t="s">
        <v>1674</v>
      </c>
      <c r="M18404" s="571">
        <v>40694</v>
      </c>
      <c r="O18404" s="153" t="s">
        <v>2014</v>
      </c>
    </row>
    <row r="18405" spans="11:15">
      <c r="K18405" s="153" t="s">
        <v>1580</v>
      </c>
      <c r="M18405" s="571">
        <v>40694</v>
      </c>
      <c r="O18405" s="153" t="s">
        <v>2015</v>
      </c>
    </row>
    <row r="18406" spans="11:15">
      <c r="K18406" s="153" t="s">
        <v>1580</v>
      </c>
      <c r="M18406" s="571">
        <v>40694</v>
      </c>
      <c r="O18406" s="153" t="s">
        <v>2016</v>
      </c>
    </row>
    <row r="18407" spans="11:15">
      <c r="K18407" s="153" t="s">
        <v>1580</v>
      </c>
      <c r="M18407" s="571">
        <v>40694</v>
      </c>
      <c r="O18407" s="153" t="s">
        <v>2017</v>
      </c>
    </row>
    <row r="18408" spans="11:15">
      <c r="K18408" s="153" t="s">
        <v>1580</v>
      </c>
      <c r="M18408" s="571">
        <v>40694</v>
      </c>
      <c r="O18408" s="153" t="s">
        <v>2018</v>
      </c>
    </row>
    <row r="18409" spans="11:15">
      <c r="K18409" s="153" t="s">
        <v>1580</v>
      </c>
      <c r="M18409" s="571">
        <v>40694</v>
      </c>
      <c r="O18409" s="153" t="s">
        <v>2019</v>
      </c>
    </row>
    <row r="18410" spans="11:15">
      <c r="K18410" s="153" t="s">
        <v>1580</v>
      </c>
      <c r="M18410" s="571">
        <v>40694</v>
      </c>
      <c r="O18410" s="153" t="s">
        <v>2020</v>
      </c>
    </row>
    <row r="18411" spans="11:15">
      <c r="K18411" s="153" t="s">
        <v>1674</v>
      </c>
      <c r="M18411" s="571">
        <v>40694</v>
      </c>
      <c r="O18411" s="153" t="s">
        <v>2021</v>
      </c>
    </row>
    <row r="18412" spans="11:15">
      <c r="K18412" s="153" t="s">
        <v>1674</v>
      </c>
      <c r="M18412" s="571">
        <v>40694</v>
      </c>
      <c r="O18412" s="153" t="s">
        <v>1023</v>
      </c>
    </row>
    <row r="18413" spans="11:15">
      <c r="K18413" s="153" t="s">
        <v>1674</v>
      </c>
      <c r="M18413" s="571">
        <v>40694</v>
      </c>
      <c r="O18413" s="153" t="s">
        <v>1027</v>
      </c>
    </row>
    <row r="18414" spans="11:15">
      <c r="K18414" s="153" t="s">
        <v>1580</v>
      </c>
      <c r="M18414" s="571">
        <v>40694</v>
      </c>
      <c r="O18414" s="153" t="s">
        <v>2022</v>
      </c>
    </row>
    <row r="18415" spans="11:15">
      <c r="K18415" s="153" t="s">
        <v>1580</v>
      </c>
      <c r="M18415" s="571">
        <v>40694</v>
      </c>
      <c r="O18415" s="153" t="s">
        <v>2023</v>
      </c>
    </row>
    <row r="18416" spans="11:15">
      <c r="K18416" s="153" t="s">
        <v>1580</v>
      </c>
      <c r="M18416" s="571">
        <v>40694</v>
      </c>
      <c r="O18416" s="153" t="s">
        <v>2024</v>
      </c>
    </row>
    <row r="18417" spans="11:15">
      <c r="K18417" s="153" t="s">
        <v>1578</v>
      </c>
      <c r="M18417" s="571">
        <v>40694</v>
      </c>
      <c r="O18417" s="153" t="s">
        <v>2025</v>
      </c>
    </row>
    <row r="18418" spans="11:15">
      <c r="K18418" s="153" t="s">
        <v>1674</v>
      </c>
      <c r="M18418" s="571">
        <v>40694</v>
      </c>
      <c r="O18418" s="153" t="s">
        <v>2026</v>
      </c>
    </row>
    <row r="18419" spans="11:15">
      <c r="K18419" s="153" t="s">
        <v>1674</v>
      </c>
      <c r="M18419" s="571">
        <v>40694</v>
      </c>
      <c r="O18419" s="153" t="s">
        <v>2027</v>
      </c>
    </row>
    <row r="18420" spans="11:15">
      <c r="K18420" s="153" t="s">
        <v>1578</v>
      </c>
      <c r="M18420" s="571">
        <v>40694</v>
      </c>
      <c r="O18420" s="153" t="s">
        <v>2028</v>
      </c>
    </row>
    <row r="18421" spans="11:15">
      <c r="K18421" s="153" t="s">
        <v>1674</v>
      </c>
      <c r="M18421" s="571">
        <v>40694</v>
      </c>
      <c r="O18421" s="153" t="s">
        <v>2029</v>
      </c>
    </row>
    <row r="18422" spans="11:15">
      <c r="K18422" s="153" t="s">
        <v>1674</v>
      </c>
      <c r="M18422" s="571">
        <v>40694</v>
      </c>
      <c r="O18422" s="153" t="s">
        <v>2030</v>
      </c>
    </row>
    <row r="18423" spans="11:15">
      <c r="K18423" s="153" t="s">
        <v>1674</v>
      </c>
      <c r="M18423" s="571">
        <v>40694</v>
      </c>
      <c r="O18423" s="153" t="s">
        <v>1056</v>
      </c>
    </row>
    <row r="18424" spans="11:15">
      <c r="K18424" s="153" t="s">
        <v>1674</v>
      </c>
      <c r="M18424" s="571">
        <v>40694</v>
      </c>
      <c r="O18424" s="153" t="s">
        <v>1060</v>
      </c>
    </row>
    <row r="18425" spans="11:15">
      <c r="K18425" s="153" t="s">
        <v>1674</v>
      </c>
      <c r="M18425" s="571">
        <v>40694</v>
      </c>
      <c r="O18425" s="153" t="s">
        <v>1064</v>
      </c>
    </row>
    <row r="18426" spans="11:15">
      <c r="K18426" s="153" t="s">
        <v>1674</v>
      </c>
      <c r="M18426" s="571">
        <v>40694</v>
      </c>
      <c r="O18426" s="153" t="s">
        <v>1067</v>
      </c>
    </row>
    <row r="18427" spans="11:15">
      <c r="K18427" s="153" t="s">
        <v>1674</v>
      </c>
      <c r="M18427" s="571">
        <v>40694</v>
      </c>
      <c r="O18427" s="153" t="s">
        <v>1071</v>
      </c>
    </row>
    <row r="18428" spans="11:15">
      <c r="K18428" s="153" t="s">
        <v>1674</v>
      </c>
      <c r="M18428" s="571">
        <v>40694</v>
      </c>
      <c r="O18428" s="153" t="s">
        <v>1075</v>
      </c>
    </row>
    <row r="18429" spans="11:15">
      <c r="K18429" s="153" t="s">
        <v>1674</v>
      </c>
      <c r="M18429" s="571">
        <v>40694</v>
      </c>
      <c r="O18429" s="153" t="s">
        <v>1078</v>
      </c>
    </row>
    <row r="18430" spans="11:15">
      <c r="K18430" s="153" t="s">
        <v>1674</v>
      </c>
      <c r="M18430" s="571">
        <v>40694</v>
      </c>
      <c r="O18430" s="153" t="s">
        <v>1082</v>
      </c>
    </row>
    <row r="18431" spans="11:15">
      <c r="K18431" s="153" t="s">
        <v>1674</v>
      </c>
      <c r="M18431" s="571">
        <v>40694</v>
      </c>
      <c r="O18431" s="153" t="s">
        <v>1086</v>
      </c>
    </row>
    <row r="18432" spans="11:15">
      <c r="K18432" s="153" t="s">
        <v>1776</v>
      </c>
      <c r="M18432" s="571">
        <v>40694</v>
      </c>
      <c r="O18432" s="153" t="s">
        <v>2031</v>
      </c>
    </row>
    <row r="18433" spans="11:15">
      <c r="K18433" s="153" t="s">
        <v>1674</v>
      </c>
      <c r="M18433" s="571">
        <v>40694</v>
      </c>
      <c r="O18433" s="153" t="s">
        <v>2032</v>
      </c>
    </row>
    <row r="18434" spans="11:15">
      <c r="K18434" s="153" t="s">
        <v>1674</v>
      </c>
      <c r="M18434" s="571">
        <v>40694</v>
      </c>
      <c r="O18434" s="153" t="s">
        <v>2033</v>
      </c>
    </row>
    <row r="18435" spans="11:15">
      <c r="K18435" s="153" t="s">
        <v>1674</v>
      </c>
      <c r="M18435" s="571">
        <v>40694</v>
      </c>
      <c r="O18435" s="153" t="s">
        <v>2034</v>
      </c>
    </row>
    <row r="18436" spans="11:15">
      <c r="K18436" s="153" t="s">
        <v>1674</v>
      </c>
      <c r="M18436" s="571">
        <v>40694</v>
      </c>
      <c r="O18436" s="153" t="s">
        <v>2035</v>
      </c>
    </row>
    <row r="18437" spans="11:15">
      <c r="K18437" s="153" t="s">
        <v>1674</v>
      </c>
      <c r="M18437" s="571">
        <v>40694</v>
      </c>
      <c r="O18437" s="153" t="s">
        <v>2036</v>
      </c>
    </row>
    <row r="18438" spans="11:15">
      <c r="K18438" s="153" t="s">
        <v>1674</v>
      </c>
      <c r="M18438" s="571">
        <v>40694</v>
      </c>
      <c r="O18438" s="153" t="s">
        <v>2037</v>
      </c>
    </row>
    <row r="18439" spans="11:15">
      <c r="K18439" s="153" t="s">
        <v>1674</v>
      </c>
      <c r="M18439" s="571">
        <v>40694</v>
      </c>
      <c r="O18439" s="153" t="s">
        <v>2038</v>
      </c>
    </row>
    <row r="18440" spans="11:15">
      <c r="K18440" s="153" t="s">
        <v>1674</v>
      </c>
      <c r="M18440" s="571">
        <v>40694</v>
      </c>
      <c r="O18440" s="153" t="s">
        <v>2039</v>
      </c>
    </row>
    <row r="18441" spans="11:15">
      <c r="K18441" s="153" t="s">
        <v>1674</v>
      </c>
      <c r="M18441" s="571">
        <v>40694</v>
      </c>
      <c r="O18441" s="153" t="s">
        <v>2040</v>
      </c>
    </row>
    <row r="18442" spans="11:15">
      <c r="K18442" s="153" t="s">
        <v>1674</v>
      </c>
      <c r="M18442" s="571">
        <v>40694</v>
      </c>
      <c r="O18442" s="153" t="s">
        <v>2041</v>
      </c>
    </row>
    <row r="18443" spans="11:15">
      <c r="K18443" s="153" t="s">
        <v>1674</v>
      </c>
      <c r="M18443" s="571">
        <v>40694</v>
      </c>
      <c r="O18443" s="153" t="s">
        <v>2042</v>
      </c>
    </row>
    <row r="18444" spans="11:15">
      <c r="K18444" s="153" t="s">
        <v>1674</v>
      </c>
      <c r="M18444" s="571">
        <v>40694</v>
      </c>
      <c r="O18444" s="153" t="s">
        <v>2043</v>
      </c>
    </row>
    <row r="18445" spans="11:15">
      <c r="K18445" s="153" t="s">
        <v>1674</v>
      </c>
      <c r="M18445" s="571">
        <v>40694</v>
      </c>
      <c r="O18445" s="153" t="s">
        <v>2044</v>
      </c>
    </row>
    <row r="18446" spans="11:15">
      <c r="K18446" s="153" t="s">
        <v>1674</v>
      </c>
      <c r="M18446" s="571">
        <v>40694</v>
      </c>
      <c r="O18446" s="153" t="s">
        <v>2045</v>
      </c>
    </row>
    <row r="18447" spans="11:15">
      <c r="K18447" s="153" t="s">
        <v>1674</v>
      </c>
      <c r="M18447" s="571">
        <v>40694</v>
      </c>
      <c r="O18447" s="153" t="s">
        <v>2046</v>
      </c>
    </row>
    <row r="18448" spans="11:15">
      <c r="K18448" s="153" t="s">
        <v>1578</v>
      </c>
      <c r="M18448" s="571">
        <v>40694</v>
      </c>
      <c r="O18448" s="153" t="s">
        <v>2047</v>
      </c>
    </row>
    <row r="18449" spans="11:15">
      <c r="K18449" s="153" t="s">
        <v>1674</v>
      </c>
      <c r="M18449" s="571">
        <v>40694</v>
      </c>
      <c r="O18449" s="153" t="s">
        <v>2048</v>
      </c>
    </row>
    <row r="18450" spans="11:15">
      <c r="K18450" s="153" t="s">
        <v>1674</v>
      </c>
      <c r="M18450" s="571">
        <v>40694</v>
      </c>
      <c r="O18450" s="153" t="s">
        <v>2049</v>
      </c>
    </row>
    <row r="18451" spans="11:15">
      <c r="K18451" s="153" t="s">
        <v>1674</v>
      </c>
      <c r="M18451" s="571">
        <v>40694</v>
      </c>
      <c r="O18451" s="153" t="s">
        <v>2050</v>
      </c>
    </row>
    <row r="18452" spans="11:15">
      <c r="K18452" s="153" t="s">
        <v>1674</v>
      </c>
      <c r="M18452" s="571">
        <v>40694</v>
      </c>
      <c r="O18452" s="153" t="s">
        <v>2051</v>
      </c>
    </row>
    <row r="18453" spans="11:15">
      <c r="K18453" s="153" t="s">
        <v>1674</v>
      </c>
      <c r="M18453" s="571">
        <v>40694</v>
      </c>
      <c r="O18453" s="153" t="s">
        <v>2052</v>
      </c>
    </row>
    <row r="18454" spans="11:15">
      <c r="K18454" s="153" t="s">
        <v>1674</v>
      </c>
      <c r="M18454" s="571">
        <v>40694</v>
      </c>
      <c r="O18454" s="153" t="s">
        <v>2053</v>
      </c>
    </row>
    <row r="18455" spans="11:15">
      <c r="K18455" s="153" t="s">
        <v>1674</v>
      </c>
      <c r="M18455" s="571">
        <v>40694</v>
      </c>
      <c r="O18455" s="153" t="s">
        <v>2054</v>
      </c>
    </row>
    <row r="18456" spans="11:15">
      <c r="K18456" s="153" t="s">
        <v>1674</v>
      </c>
      <c r="M18456" s="571">
        <v>40694</v>
      </c>
      <c r="O18456" s="153" t="s">
        <v>2055</v>
      </c>
    </row>
    <row r="18457" spans="11:15">
      <c r="K18457" s="153" t="s">
        <v>1674</v>
      </c>
      <c r="M18457" s="571">
        <v>40694</v>
      </c>
      <c r="O18457" s="153" t="s">
        <v>2056</v>
      </c>
    </row>
    <row r="18458" spans="11:15">
      <c r="K18458" s="153" t="s">
        <v>1578</v>
      </c>
      <c r="M18458" s="571">
        <v>40694</v>
      </c>
      <c r="O18458" s="153" t="s">
        <v>2057</v>
      </c>
    </row>
    <row r="18459" spans="11:15">
      <c r="K18459" s="153" t="s">
        <v>1674</v>
      </c>
      <c r="M18459" s="571">
        <v>40694</v>
      </c>
      <c r="O18459" s="153" t="s">
        <v>2058</v>
      </c>
    </row>
    <row r="18460" spans="11:15">
      <c r="K18460" s="153" t="s">
        <v>1674</v>
      </c>
      <c r="M18460" s="571">
        <v>40694</v>
      </c>
      <c r="O18460" s="153" t="s">
        <v>2059</v>
      </c>
    </row>
    <row r="18461" spans="11:15">
      <c r="K18461" s="153" t="s">
        <v>1674</v>
      </c>
      <c r="M18461" s="571">
        <v>40694</v>
      </c>
      <c r="O18461" s="153" t="s">
        <v>2060</v>
      </c>
    </row>
    <row r="18462" spans="11:15">
      <c r="K18462" s="153" t="s">
        <v>1674</v>
      </c>
      <c r="M18462" s="571">
        <v>40694</v>
      </c>
      <c r="O18462" s="153" t="s">
        <v>1851</v>
      </c>
    </row>
    <row r="18463" spans="11:15">
      <c r="K18463" s="153" t="s">
        <v>1674</v>
      </c>
      <c r="M18463" s="571">
        <v>40694</v>
      </c>
      <c r="O18463" s="153" t="s">
        <v>1852</v>
      </c>
    </row>
    <row r="18464" spans="11:15">
      <c r="K18464" s="153" t="s">
        <v>1674</v>
      </c>
      <c r="M18464" s="571">
        <v>40694</v>
      </c>
      <c r="O18464" s="153" t="s">
        <v>381</v>
      </c>
    </row>
    <row r="18465" spans="11:15">
      <c r="K18465" s="153" t="s">
        <v>1674</v>
      </c>
      <c r="M18465" s="571">
        <v>40694</v>
      </c>
      <c r="O18465" s="153" t="s">
        <v>1854</v>
      </c>
    </row>
    <row r="18466" spans="11:15">
      <c r="K18466" s="153" t="s">
        <v>1674</v>
      </c>
      <c r="M18466" s="571">
        <v>40694</v>
      </c>
      <c r="O18466" s="153" t="s">
        <v>1855</v>
      </c>
    </row>
    <row r="18467" spans="11:15">
      <c r="K18467" s="153" t="s">
        <v>1674</v>
      </c>
      <c r="M18467" s="571">
        <v>40694</v>
      </c>
      <c r="O18467" s="153" t="s">
        <v>1856</v>
      </c>
    </row>
    <row r="18468" spans="11:15">
      <c r="K18468" s="153" t="s">
        <v>1674</v>
      </c>
      <c r="M18468" s="571">
        <v>40694</v>
      </c>
      <c r="O18468" s="153" t="s">
        <v>1857</v>
      </c>
    </row>
    <row r="18469" spans="11:15">
      <c r="K18469" s="153" t="s">
        <v>1674</v>
      </c>
      <c r="M18469" s="571">
        <v>40694</v>
      </c>
      <c r="O18469" s="153" t="s">
        <v>1858</v>
      </c>
    </row>
    <row r="18470" spans="11:15">
      <c r="K18470" s="153" t="s">
        <v>1674</v>
      </c>
      <c r="M18470" s="571">
        <v>40694</v>
      </c>
      <c r="O18470" s="153" t="s">
        <v>2061</v>
      </c>
    </row>
    <row r="18471" spans="11:15">
      <c r="K18471" s="153" t="s">
        <v>1674</v>
      </c>
      <c r="M18471" s="571">
        <v>40694</v>
      </c>
      <c r="O18471" s="153" t="s">
        <v>2062</v>
      </c>
    </row>
    <row r="18472" spans="11:15">
      <c r="K18472" s="153" t="s">
        <v>1674</v>
      </c>
      <c r="M18472" s="571">
        <v>40694</v>
      </c>
      <c r="O18472" s="153" t="s">
        <v>1859</v>
      </c>
    </row>
    <row r="18473" spans="11:15">
      <c r="K18473" s="153" t="s">
        <v>1578</v>
      </c>
      <c r="M18473" s="571">
        <v>40694</v>
      </c>
      <c r="O18473" s="153" t="s">
        <v>1860</v>
      </c>
    </row>
    <row r="18474" spans="11:15">
      <c r="K18474" s="153" t="s">
        <v>1674</v>
      </c>
      <c r="M18474" s="571">
        <v>40694</v>
      </c>
      <c r="O18474" s="153" t="s">
        <v>2063</v>
      </c>
    </row>
    <row r="18475" spans="11:15">
      <c r="K18475" s="153" t="s">
        <v>1674</v>
      </c>
      <c r="M18475" s="571">
        <v>40694</v>
      </c>
      <c r="O18475" s="153" t="s">
        <v>2064</v>
      </c>
    </row>
    <row r="18476" spans="11:15">
      <c r="K18476" s="153" t="s">
        <v>1674</v>
      </c>
      <c r="M18476" s="571">
        <v>40694</v>
      </c>
      <c r="O18476" s="153" t="s">
        <v>1861</v>
      </c>
    </row>
    <row r="18477" spans="11:15">
      <c r="K18477" s="153" t="s">
        <v>1674</v>
      </c>
      <c r="M18477" s="571">
        <v>40694</v>
      </c>
      <c r="O18477" s="153" t="s">
        <v>1862</v>
      </c>
    </row>
    <row r="18478" spans="11:15">
      <c r="K18478" s="153" t="s">
        <v>1674</v>
      </c>
      <c r="M18478" s="571">
        <v>40694</v>
      </c>
      <c r="O18478" s="153" t="s">
        <v>1863</v>
      </c>
    </row>
    <row r="18479" spans="11:15">
      <c r="K18479" s="153" t="s">
        <v>1674</v>
      </c>
      <c r="M18479" s="571">
        <v>40694</v>
      </c>
      <c r="O18479" s="153" t="s">
        <v>1864</v>
      </c>
    </row>
    <row r="18480" spans="11:15">
      <c r="K18480" s="153" t="s">
        <v>1674</v>
      </c>
      <c r="M18480" s="571">
        <v>40694</v>
      </c>
      <c r="O18480" s="153" t="s">
        <v>1865</v>
      </c>
    </row>
    <row r="18481" spans="11:15">
      <c r="K18481" s="153" t="s">
        <v>1674</v>
      </c>
      <c r="M18481" s="571">
        <v>40694</v>
      </c>
      <c r="O18481" s="153" t="s">
        <v>1866</v>
      </c>
    </row>
    <row r="18482" spans="11:15">
      <c r="K18482" s="153" t="s">
        <v>1674</v>
      </c>
      <c r="M18482" s="571">
        <v>40694</v>
      </c>
      <c r="O18482" s="153" t="s">
        <v>1231</v>
      </c>
    </row>
    <row r="18483" spans="11:15">
      <c r="K18483" s="153" t="s">
        <v>1674</v>
      </c>
      <c r="M18483" s="571">
        <v>40694</v>
      </c>
      <c r="O18483" s="153" t="s">
        <v>1867</v>
      </c>
    </row>
    <row r="18484" spans="11:15">
      <c r="K18484" s="153" t="s">
        <v>1674</v>
      </c>
      <c r="M18484" s="571">
        <v>40694</v>
      </c>
      <c r="O18484" s="153" t="s">
        <v>1868</v>
      </c>
    </row>
    <row r="18485" spans="11:15">
      <c r="K18485" s="153" t="s">
        <v>1674</v>
      </c>
      <c r="M18485" s="571">
        <v>40694</v>
      </c>
      <c r="O18485" s="153" t="s">
        <v>1869</v>
      </c>
    </row>
    <row r="18486" spans="11:15">
      <c r="K18486" s="153" t="s">
        <v>1674</v>
      </c>
      <c r="M18486" s="571">
        <v>40694</v>
      </c>
      <c r="O18486" s="153" t="s">
        <v>1870</v>
      </c>
    </row>
    <row r="18487" spans="11:15">
      <c r="K18487" s="153" t="s">
        <v>1674</v>
      </c>
      <c r="M18487" s="571">
        <v>40694</v>
      </c>
      <c r="O18487" s="153" t="s">
        <v>1871</v>
      </c>
    </row>
    <row r="18488" spans="11:15">
      <c r="K18488" s="153" t="s">
        <v>1674</v>
      </c>
      <c r="M18488" s="571">
        <v>40694</v>
      </c>
      <c r="O18488" s="153" t="s">
        <v>2065</v>
      </c>
    </row>
    <row r="18489" spans="11:15">
      <c r="K18489" s="153" t="s">
        <v>1578</v>
      </c>
      <c r="M18489" s="571">
        <v>40694</v>
      </c>
      <c r="O18489" s="153" t="s">
        <v>2066</v>
      </c>
    </row>
    <row r="18490" spans="11:15">
      <c r="K18490" s="153" t="s">
        <v>1674</v>
      </c>
      <c r="M18490" s="571">
        <v>40694</v>
      </c>
      <c r="O18490" s="153" t="s">
        <v>2067</v>
      </c>
    </row>
    <row r="18491" spans="11:15">
      <c r="K18491" s="153" t="s">
        <v>1674</v>
      </c>
      <c r="M18491" s="571">
        <v>40694</v>
      </c>
      <c r="O18491" s="153" t="s">
        <v>1872</v>
      </c>
    </row>
    <row r="18492" spans="11:15">
      <c r="K18492" s="153" t="s">
        <v>1674</v>
      </c>
      <c r="M18492" s="571">
        <v>40694</v>
      </c>
      <c r="O18492" s="153" t="s">
        <v>2068</v>
      </c>
    </row>
    <row r="18493" spans="11:15">
      <c r="K18493" s="153" t="s">
        <v>1674</v>
      </c>
      <c r="M18493" s="571">
        <v>40694</v>
      </c>
      <c r="O18493" s="153" t="s">
        <v>2069</v>
      </c>
    </row>
    <row r="18494" spans="11:15">
      <c r="K18494" s="153" t="s">
        <v>1674</v>
      </c>
      <c r="M18494" s="571">
        <v>40694</v>
      </c>
      <c r="O18494" s="153" t="s">
        <v>1873</v>
      </c>
    </row>
    <row r="18495" spans="11:15">
      <c r="K18495" s="153" t="s">
        <v>1674</v>
      </c>
      <c r="M18495" s="571">
        <v>40694</v>
      </c>
      <c r="O18495" s="153" t="s">
        <v>1874</v>
      </c>
    </row>
    <row r="18496" spans="11:15">
      <c r="K18496" s="153" t="s">
        <v>1674</v>
      </c>
      <c r="M18496" s="571">
        <v>40694</v>
      </c>
      <c r="O18496" s="153" t="s">
        <v>1875</v>
      </c>
    </row>
    <row r="18497" spans="11:15">
      <c r="K18497" s="153" t="s">
        <v>1674</v>
      </c>
      <c r="M18497" s="571">
        <v>40694</v>
      </c>
      <c r="O18497" s="153" t="s">
        <v>1876</v>
      </c>
    </row>
    <row r="18498" spans="11:15">
      <c r="K18498" s="153" t="s">
        <v>1578</v>
      </c>
      <c r="M18498" s="571">
        <v>40694</v>
      </c>
      <c r="O18498" s="153" t="s">
        <v>1877</v>
      </c>
    </row>
    <row r="18499" spans="11:15">
      <c r="K18499" s="153" t="s">
        <v>1674</v>
      </c>
      <c r="M18499" s="571">
        <v>40694</v>
      </c>
      <c r="O18499" s="153" t="s">
        <v>1878</v>
      </c>
    </row>
    <row r="18500" spans="11:15">
      <c r="K18500" s="153" t="s">
        <v>1674</v>
      </c>
      <c r="M18500" s="571">
        <v>40694</v>
      </c>
      <c r="O18500" s="153" t="s">
        <v>1285</v>
      </c>
    </row>
    <row r="18501" spans="11:15">
      <c r="K18501" s="153" t="s">
        <v>1674</v>
      </c>
      <c r="M18501" s="571">
        <v>40694</v>
      </c>
      <c r="O18501" s="153" t="s">
        <v>1879</v>
      </c>
    </row>
    <row r="18502" spans="11:15">
      <c r="K18502" s="153" t="s">
        <v>1674</v>
      </c>
      <c r="M18502" s="571">
        <v>40694</v>
      </c>
      <c r="O18502" s="153" t="s">
        <v>1880</v>
      </c>
    </row>
    <row r="18503" spans="11:15">
      <c r="K18503" s="153" t="s">
        <v>1674</v>
      </c>
      <c r="M18503" s="571">
        <v>40694</v>
      </c>
      <c r="O18503" s="153" t="s">
        <v>1881</v>
      </c>
    </row>
    <row r="18504" spans="11:15">
      <c r="K18504" s="153" t="s">
        <v>1578</v>
      </c>
      <c r="M18504" s="571">
        <v>40694</v>
      </c>
      <c r="O18504" s="153" t="s">
        <v>1882</v>
      </c>
    </row>
    <row r="18505" spans="11:15">
      <c r="K18505" s="153" t="s">
        <v>1674</v>
      </c>
      <c r="M18505" s="571">
        <v>40694</v>
      </c>
      <c r="O18505" s="153" t="s">
        <v>1883</v>
      </c>
    </row>
    <row r="18506" spans="11:15">
      <c r="K18506" s="153" t="s">
        <v>1674</v>
      </c>
      <c r="M18506" s="571">
        <v>40694</v>
      </c>
      <c r="O18506" s="153" t="s">
        <v>2070</v>
      </c>
    </row>
    <row r="18507" spans="11:15">
      <c r="K18507" s="153" t="s">
        <v>1674</v>
      </c>
      <c r="M18507" s="571">
        <v>40694</v>
      </c>
      <c r="O18507" s="153" t="s">
        <v>2071</v>
      </c>
    </row>
    <row r="18508" spans="11:15">
      <c r="K18508" s="153" t="s">
        <v>1674</v>
      </c>
      <c r="M18508" s="571">
        <v>40694</v>
      </c>
      <c r="O18508" s="153" t="s">
        <v>1884</v>
      </c>
    </row>
    <row r="18509" spans="11:15">
      <c r="K18509" s="153" t="s">
        <v>1674</v>
      </c>
      <c r="M18509" s="571">
        <v>40694</v>
      </c>
      <c r="O18509" s="153" t="s">
        <v>1885</v>
      </c>
    </row>
    <row r="18510" spans="11:15">
      <c r="K18510" s="153" t="s">
        <v>1674</v>
      </c>
      <c r="M18510" s="571">
        <v>40694</v>
      </c>
      <c r="O18510" s="153" t="s">
        <v>2072</v>
      </c>
    </row>
    <row r="18511" spans="11:15">
      <c r="K18511" s="153" t="s">
        <v>1674</v>
      </c>
      <c r="M18511" s="571">
        <v>40694</v>
      </c>
      <c r="O18511" s="153" t="s">
        <v>2073</v>
      </c>
    </row>
    <row r="18512" spans="11:15">
      <c r="K18512" s="153" t="s">
        <v>1674</v>
      </c>
      <c r="M18512" s="571">
        <v>40694</v>
      </c>
      <c r="O18512" s="153" t="s">
        <v>1886</v>
      </c>
    </row>
    <row r="18513" spans="11:15">
      <c r="K18513" s="153" t="s">
        <v>1674</v>
      </c>
      <c r="M18513" s="571">
        <v>40694</v>
      </c>
      <c r="O18513" s="153" t="s">
        <v>1887</v>
      </c>
    </row>
    <row r="18514" spans="11:15">
      <c r="K18514" s="153" t="s">
        <v>1674</v>
      </c>
      <c r="M18514" s="571">
        <v>40694</v>
      </c>
      <c r="O18514" s="153" t="s">
        <v>1888</v>
      </c>
    </row>
    <row r="18515" spans="11:15">
      <c r="K18515" s="153" t="s">
        <v>1674</v>
      </c>
      <c r="M18515" s="571">
        <v>40694</v>
      </c>
      <c r="O18515" s="153" t="s">
        <v>1889</v>
      </c>
    </row>
    <row r="18516" spans="11:15">
      <c r="K18516" s="153" t="s">
        <v>1674</v>
      </c>
      <c r="M18516" s="571">
        <v>40694</v>
      </c>
      <c r="O18516" s="153" t="s">
        <v>1890</v>
      </c>
    </row>
    <row r="18517" spans="11:15">
      <c r="K18517" s="153" t="s">
        <v>1674</v>
      </c>
      <c r="M18517" s="571">
        <v>40694</v>
      </c>
      <c r="O18517" s="153" t="s">
        <v>1891</v>
      </c>
    </row>
    <row r="18518" spans="11:15">
      <c r="K18518" s="153" t="s">
        <v>1674</v>
      </c>
      <c r="M18518" s="571">
        <v>40694</v>
      </c>
      <c r="O18518" s="153" t="s">
        <v>1344</v>
      </c>
    </row>
    <row r="18519" spans="11:15">
      <c r="K18519" s="153" t="s">
        <v>1674</v>
      </c>
      <c r="M18519" s="571">
        <v>40694</v>
      </c>
      <c r="O18519" s="153" t="s">
        <v>1892</v>
      </c>
    </row>
    <row r="18520" spans="11:15">
      <c r="K18520" s="153" t="s">
        <v>1674</v>
      </c>
      <c r="M18520" s="571">
        <v>40694</v>
      </c>
      <c r="O18520" s="153" t="s">
        <v>1893</v>
      </c>
    </row>
    <row r="18521" spans="11:15">
      <c r="K18521" s="153" t="s">
        <v>1578</v>
      </c>
      <c r="M18521" s="571">
        <v>40694</v>
      </c>
      <c r="O18521" s="153" t="s">
        <v>1894</v>
      </c>
    </row>
    <row r="18522" spans="11:15">
      <c r="K18522" s="153" t="s">
        <v>1674</v>
      </c>
      <c r="M18522" s="571">
        <v>40694</v>
      </c>
      <c r="O18522" s="153" t="s">
        <v>1895</v>
      </c>
    </row>
    <row r="18523" spans="11:15">
      <c r="K18523" s="153" t="s">
        <v>1674</v>
      </c>
      <c r="M18523" s="571">
        <v>40694</v>
      </c>
      <c r="O18523" s="153" t="s">
        <v>1896</v>
      </c>
    </row>
    <row r="18524" spans="11:15">
      <c r="K18524" s="153" t="s">
        <v>1674</v>
      </c>
      <c r="M18524" s="571">
        <v>40694</v>
      </c>
      <c r="O18524" s="153" t="s">
        <v>2074</v>
      </c>
    </row>
    <row r="18525" spans="11:15">
      <c r="K18525" s="153" t="s">
        <v>1674</v>
      </c>
      <c r="M18525" s="571">
        <v>40694</v>
      </c>
      <c r="O18525" s="153" t="s">
        <v>2075</v>
      </c>
    </row>
    <row r="18526" spans="11:15">
      <c r="K18526" s="153" t="s">
        <v>1674</v>
      </c>
      <c r="M18526" s="571">
        <v>40694</v>
      </c>
      <c r="O18526" s="153" t="s">
        <v>1897</v>
      </c>
    </row>
    <row r="18527" spans="11:15">
      <c r="K18527" s="153" t="s">
        <v>1674</v>
      </c>
      <c r="M18527" s="571">
        <v>40694</v>
      </c>
      <c r="O18527" s="153" t="s">
        <v>1898</v>
      </c>
    </row>
    <row r="18528" spans="11:15">
      <c r="K18528" s="153" t="s">
        <v>1674</v>
      </c>
      <c r="M18528" s="571">
        <v>40694</v>
      </c>
      <c r="O18528" s="153" t="s">
        <v>2076</v>
      </c>
    </row>
    <row r="18529" spans="11:15">
      <c r="K18529" s="153" t="s">
        <v>1674</v>
      </c>
      <c r="M18529" s="571">
        <v>40694</v>
      </c>
      <c r="O18529" s="153" t="s">
        <v>2077</v>
      </c>
    </row>
    <row r="18530" spans="11:15">
      <c r="K18530" s="153" t="s">
        <v>1674</v>
      </c>
      <c r="M18530" s="571">
        <v>40694</v>
      </c>
      <c r="O18530" s="153" t="s">
        <v>1899</v>
      </c>
    </row>
    <row r="18531" spans="11:15">
      <c r="K18531" s="153" t="s">
        <v>1674</v>
      </c>
      <c r="M18531" s="571">
        <v>40694</v>
      </c>
      <c r="O18531" s="153" t="s">
        <v>1900</v>
      </c>
    </row>
    <row r="18532" spans="11:15">
      <c r="K18532" s="153" t="s">
        <v>1674</v>
      </c>
      <c r="M18532" s="571">
        <v>40694</v>
      </c>
      <c r="O18532" s="153" t="s">
        <v>1901</v>
      </c>
    </row>
    <row r="18533" spans="11:15">
      <c r="K18533" s="153" t="s">
        <v>1674</v>
      </c>
      <c r="M18533" s="571">
        <v>40694</v>
      </c>
      <c r="O18533" s="153" t="s">
        <v>1902</v>
      </c>
    </row>
    <row r="18534" spans="11:15">
      <c r="K18534" s="153" t="s">
        <v>1674</v>
      </c>
      <c r="M18534" s="571">
        <v>40694</v>
      </c>
      <c r="O18534" s="153" t="s">
        <v>1903</v>
      </c>
    </row>
    <row r="18535" spans="11:15">
      <c r="K18535" s="153" t="s">
        <v>1674</v>
      </c>
      <c r="M18535" s="571">
        <v>40694</v>
      </c>
      <c r="O18535" s="153" t="s">
        <v>1904</v>
      </c>
    </row>
    <row r="18536" spans="11:15">
      <c r="K18536" s="153" t="s">
        <v>1674</v>
      </c>
      <c r="M18536" s="571">
        <v>40694</v>
      </c>
      <c r="O18536" s="153" t="s">
        <v>1374</v>
      </c>
    </row>
    <row r="18537" spans="11:15">
      <c r="K18537" s="153" t="s">
        <v>1674</v>
      </c>
      <c r="M18537" s="571">
        <v>40694</v>
      </c>
      <c r="O18537" s="153" t="s">
        <v>1905</v>
      </c>
    </row>
    <row r="18538" spans="11:15">
      <c r="K18538" s="153" t="s">
        <v>1674</v>
      </c>
      <c r="M18538" s="571">
        <v>40694</v>
      </c>
      <c r="O18538" s="153" t="s">
        <v>1906</v>
      </c>
    </row>
    <row r="18539" spans="11:15">
      <c r="K18539" s="153" t="s">
        <v>1674</v>
      </c>
      <c r="M18539" s="571">
        <v>40694</v>
      </c>
      <c r="O18539" s="153" t="s">
        <v>1907</v>
      </c>
    </row>
    <row r="18540" spans="11:15">
      <c r="K18540" s="153" t="s">
        <v>1674</v>
      </c>
      <c r="M18540" s="571">
        <v>40694</v>
      </c>
      <c r="O18540" s="153" t="s">
        <v>1908</v>
      </c>
    </row>
    <row r="18541" spans="11:15">
      <c r="K18541" s="153" t="s">
        <v>1674</v>
      </c>
      <c r="M18541" s="571">
        <v>40694</v>
      </c>
      <c r="O18541" s="153" t="s">
        <v>1909</v>
      </c>
    </row>
    <row r="18542" spans="11:15">
      <c r="K18542" s="153" t="s">
        <v>1674</v>
      </c>
      <c r="M18542" s="571">
        <v>40694</v>
      </c>
      <c r="O18542" s="153" t="s">
        <v>2078</v>
      </c>
    </row>
    <row r="18543" spans="11:15">
      <c r="K18543" s="153" t="s">
        <v>1674</v>
      </c>
      <c r="M18543" s="571">
        <v>40694</v>
      </c>
      <c r="O18543" s="153" t="s">
        <v>2079</v>
      </c>
    </row>
    <row r="18544" spans="11:15">
      <c r="K18544" s="153" t="s">
        <v>1674</v>
      </c>
      <c r="M18544" s="571">
        <v>40694</v>
      </c>
      <c r="O18544" s="153" t="s">
        <v>1910</v>
      </c>
    </row>
    <row r="18545" spans="11:15">
      <c r="K18545" s="153" t="s">
        <v>1674</v>
      </c>
      <c r="M18545" s="571">
        <v>40694</v>
      </c>
      <c r="O18545" s="153" t="s">
        <v>1911</v>
      </c>
    </row>
    <row r="18546" spans="11:15">
      <c r="K18546" s="153" t="s">
        <v>1674</v>
      </c>
      <c r="M18546" s="571">
        <v>40694</v>
      </c>
      <c r="O18546" s="153" t="s">
        <v>2080</v>
      </c>
    </row>
    <row r="18547" spans="11:15">
      <c r="K18547" s="153" t="s">
        <v>1674</v>
      </c>
      <c r="M18547" s="571">
        <v>40694</v>
      </c>
      <c r="O18547" s="153" t="s">
        <v>2081</v>
      </c>
    </row>
    <row r="18548" spans="11:15">
      <c r="K18548" s="153" t="s">
        <v>1674</v>
      </c>
      <c r="M18548" s="571">
        <v>40694</v>
      </c>
      <c r="O18548" s="153" t="s">
        <v>1912</v>
      </c>
    </row>
    <row r="18549" spans="11:15">
      <c r="K18549" s="153" t="s">
        <v>1674</v>
      </c>
      <c r="M18549" s="571">
        <v>40694</v>
      </c>
      <c r="O18549" s="153" t="s">
        <v>1913</v>
      </c>
    </row>
    <row r="18550" spans="11:15">
      <c r="K18550" s="153" t="s">
        <v>1674</v>
      </c>
      <c r="M18550" s="571">
        <v>40694</v>
      </c>
      <c r="O18550" s="153" t="s">
        <v>1914</v>
      </c>
    </row>
    <row r="18551" spans="11:15">
      <c r="K18551" s="153" t="s">
        <v>1674</v>
      </c>
      <c r="M18551" s="571">
        <v>40694</v>
      </c>
      <c r="O18551" s="153" t="s">
        <v>1915</v>
      </c>
    </row>
    <row r="18552" spans="11:15">
      <c r="K18552" s="153" t="s">
        <v>1674</v>
      </c>
      <c r="M18552" s="571">
        <v>40694</v>
      </c>
      <c r="O18552" s="153" t="s">
        <v>1916</v>
      </c>
    </row>
    <row r="18553" spans="11:15">
      <c r="K18553" s="153" t="s">
        <v>1674</v>
      </c>
      <c r="M18553" s="571">
        <v>40694</v>
      </c>
      <c r="O18553" s="153" t="s">
        <v>1917</v>
      </c>
    </row>
    <row r="18554" spans="11:15">
      <c r="K18554" s="153" t="s">
        <v>1674</v>
      </c>
      <c r="M18554" s="571">
        <v>40694</v>
      </c>
      <c r="O18554" s="153" t="s">
        <v>1430</v>
      </c>
    </row>
    <row r="18555" spans="11:15">
      <c r="K18555" s="153" t="s">
        <v>1674</v>
      </c>
      <c r="M18555" s="571">
        <v>40694</v>
      </c>
      <c r="O18555" s="153" t="s">
        <v>1918</v>
      </c>
    </row>
    <row r="18556" spans="11:15">
      <c r="K18556" s="153" t="s">
        <v>1674</v>
      </c>
      <c r="M18556" s="571">
        <v>40694</v>
      </c>
      <c r="O18556" s="153" t="s">
        <v>1919</v>
      </c>
    </row>
    <row r="18557" spans="11:15">
      <c r="K18557" s="153" t="s">
        <v>1674</v>
      </c>
      <c r="M18557" s="571">
        <v>40694</v>
      </c>
      <c r="O18557" s="153" t="s">
        <v>1920</v>
      </c>
    </row>
    <row r="18558" spans="11:15">
      <c r="K18558" s="153" t="s">
        <v>1578</v>
      </c>
      <c r="M18558" s="571">
        <v>40694</v>
      </c>
      <c r="O18558" s="153" t="s">
        <v>1921</v>
      </c>
    </row>
    <row r="18559" spans="11:15">
      <c r="K18559" s="153" t="s">
        <v>1674</v>
      </c>
      <c r="M18559" s="571">
        <v>40694</v>
      </c>
      <c r="O18559" s="153" t="s">
        <v>1922</v>
      </c>
    </row>
    <row r="18560" spans="11:15">
      <c r="K18560" s="153" t="s">
        <v>1674</v>
      </c>
      <c r="M18560" s="571">
        <v>40694</v>
      </c>
      <c r="O18560" s="153" t="s">
        <v>2082</v>
      </c>
    </row>
    <row r="18561" spans="11:15">
      <c r="K18561" s="153" t="s">
        <v>1674</v>
      </c>
      <c r="M18561" s="571">
        <v>40694</v>
      </c>
      <c r="O18561" s="153" t="s">
        <v>2083</v>
      </c>
    </row>
    <row r="18562" spans="11:15">
      <c r="K18562" s="153" t="s">
        <v>1674</v>
      </c>
      <c r="M18562" s="571">
        <v>40694</v>
      </c>
      <c r="O18562" s="153" t="s">
        <v>1923</v>
      </c>
    </row>
    <row r="18563" spans="11:15">
      <c r="K18563" s="153" t="s">
        <v>1674</v>
      </c>
      <c r="M18563" s="571">
        <v>40694</v>
      </c>
      <c r="O18563" s="153" t="s">
        <v>1924</v>
      </c>
    </row>
    <row r="18564" spans="11:15">
      <c r="K18564" s="153" t="s">
        <v>1674</v>
      </c>
      <c r="M18564" s="571">
        <v>40694</v>
      </c>
      <c r="O18564" s="153" t="s">
        <v>2084</v>
      </c>
    </row>
    <row r="18565" spans="11:15">
      <c r="K18565" s="153" t="s">
        <v>1674</v>
      </c>
      <c r="M18565" s="571">
        <v>40694</v>
      </c>
      <c r="O18565" s="153" t="s">
        <v>2085</v>
      </c>
    </row>
    <row r="18566" spans="11:15">
      <c r="K18566" s="153" t="s">
        <v>1674</v>
      </c>
      <c r="M18566" s="571">
        <v>40694</v>
      </c>
      <c r="O18566" s="153" t="s">
        <v>1925</v>
      </c>
    </row>
    <row r="18567" spans="11:15">
      <c r="K18567" s="153" t="s">
        <v>1674</v>
      </c>
      <c r="M18567" s="571">
        <v>40694</v>
      </c>
      <c r="O18567" s="153" t="s">
        <v>1926</v>
      </c>
    </row>
    <row r="18568" spans="11:15">
      <c r="K18568" s="153" t="s">
        <v>1674</v>
      </c>
      <c r="M18568" s="571">
        <v>40694</v>
      </c>
      <c r="O18568" s="153" t="s">
        <v>1927</v>
      </c>
    </row>
    <row r="18569" spans="11:15">
      <c r="K18569" s="153" t="s">
        <v>1674</v>
      </c>
      <c r="M18569" s="571">
        <v>40694</v>
      </c>
      <c r="O18569" s="153" t="s">
        <v>1928</v>
      </c>
    </row>
    <row r="18570" spans="11:15">
      <c r="K18570" s="153" t="s">
        <v>1674</v>
      </c>
      <c r="M18570" s="571">
        <v>40694</v>
      </c>
      <c r="O18570" s="153" t="s">
        <v>1929</v>
      </c>
    </row>
    <row r="18571" spans="11:15">
      <c r="K18571" s="153" t="s">
        <v>1674</v>
      </c>
      <c r="M18571" s="571">
        <v>40694</v>
      </c>
      <c r="O18571" s="153" t="s">
        <v>1930</v>
      </c>
    </row>
    <row r="18572" spans="11:15">
      <c r="K18572" s="153" t="s">
        <v>1578</v>
      </c>
      <c r="M18572" s="571">
        <v>40694</v>
      </c>
      <c r="O18572" s="153" t="s">
        <v>1931</v>
      </c>
    </row>
    <row r="18573" spans="11:15">
      <c r="K18573" s="153" t="s">
        <v>1674</v>
      </c>
      <c r="M18573" s="571">
        <v>40694</v>
      </c>
      <c r="O18573" s="153" t="s">
        <v>1932</v>
      </c>
    </row>
    <row r="18574" spans="11:15">
      <c r="K18574" s="153" t="s">
        <v>1674</v>
      </c>
      <c r="M18574" s="571">
        <v>40694</v>
      </c>
      <c r="O18574" s="153" t="s">
        <v>1933</v>
      </c>
    </row>
    <row r="18575" spans="11:15">
      <c r="K18575" s="153" t="s">
        <v>1674</v>
      </c>
      <c r="M18575" s="571">
        <v>40694</v>
      </c>
      <c r="O18575" s="153" t="s">
        <v>1934</v>
      </c>
    </row>
    <row r="18576" spans="11:15">
      <c r="K18576" s="153" t="s">
        <v>1578</v>
      </c>
      <c r="M18576" s="571">
        <v>40694</v>
      </c>
      <c r="O18576" s="153" t="s">
        <v>1935</v>
      </c>
    </row>
    <row r="18577" spans="11:15">
      <c r="K18577" s="153" t="s">
        <v>1674</v>
      </c>
      <c r="M18577" s="571">
        <v>40694</v>
      </c>
      <c r="O18577" s="153" t="s">
        <v>1936</v>
      </c>
    </row>
    <row r="18578" spans="11:15">
      <c r="K18578" s="153" t="s">
        <v>1674</v>
      </c>
      <c r="M18578" s="571">
        <v>40694</v>
      </c>
      <c r="O18578" s="153" t="s">
        <v>2086</v>
      </c>
    </row>
    <row r="18579" spans="11:15">
      <c r="K18579" s="153" t="s">
        <v>1674</v>
      </c>
      <c r="M18579" s="571">
        <v>40694</v>
      </c>
      <c r="O18579" s="153" t="s">
        <v>2087</v>
      </c>
    </row>
    <row r="18580" spans="11:15">
      <c r="K18580" s="153" t="s">
        <v>1674</v>
      </c>
      <c r="M18580" s="571">
        <v>40694</v>
      </c>
      <c r="O18580" s="153" t="s">
        <v>1937</v>
      </c>
    </row>
    <row r="18581" spans="11:15">
      <c r="K18581" s="153" t="s">
        <v>1674</v>
      </c>
      <c r="M18581" s="571">
        <v>40694</v>
      </c>
      <c r="O18581" s="153" t="s">
        <v>1938</v>
      </c>
    </row>
    <row r="18582" spans="11:15">
      <c r="K18582" s="153" t="s">
        <v>1674</v>
      </c>
      <c r="M18582" s="571">
        <v>40694</v>
      </c>
      <c r="O18582" s="153" t="s">
        <v>1939</v>
      </c>
    </row>
    <row r="18583" spans="11:15">
      <c r="K18583" s="153" t="s">
        <v>1674</v>
      </c>
      <c r="M18583" s="571">
        <v>40694</v>
      </c>
      <c r="O18583" s="153" t="s">
        <v>2088</v>
      </c>
    </row>
    <row r="18584" spans="11:15">
      <c r="K18584" s="153" t="s">
        <v>1674</v>
      </c>
      <c r="M18584" s="571">
        <v>40694</v>
      </c>
      <c r="O18584" s="153" t="s">
        <v>2089</v>
      </c>
    </row>
    <row r="18585" spans="11:15">
      <c r="K18585" s="153" t="s">
        <v>1674</v>
      </c>
      <c r="M18585" s="571">
        <v>40694</v>
      </c>
      <c r="O18585" s="153" t="s">
        <v>2090</v>
      </c>
    </row>
    <row r="18586" spans="11:15">
      <c r="K18586" s="153" t="s">
        <v>1674</v>
      </c>
      <c r="M18586" s="571">
        <v>40694</v>
      </c>
      <c r="O18586" s="153" t="s">
        <v>1940</v>
      </c>
    </row>
    <row r="18587" spans="11:15">
      <c r="K18587" s="153" t="s">
        <v>1674</v>
      </c>
      <c r="M18587" s="571">
        <v>40694</v>
      </c>
      <c r="O18587" s="153" t="s">
        <v>1941</v>
      </c>
    </row>
    <row r="18588" spans="11:15">
      <c r="K18588" s="153" t="s">
        <v>1674</v>
      </c>
      <c r="M18588" s="571">
        <v>40694</v>
      </c>
      <c r="O18588" s="153" t="s">
        <v>1942</v>
      </c>
    </row>
    <row r="18589" spans="11:15">
      <c r="K18589" s="153" t="s">
        <v>1674</v>
      </c>
      <c r="M18589" s="571">
        <v>40694</v>
      </c>
      <c r="O18589" s="153" t="s">
        <v>1943</v>
      </c>
    </row>
    <row r="18590" spans="11:15">
      <c r="K18590" s="153" t="s">
        <v>1674</v>
      </c>
      <c r="M18590" s="571">
        <v>40694</v>
      </c>
      <c r="O18590" s="153" t="s">
        <v>1944</v>
      </c>
    </row>
    <row r="18591" spans="11:15">
      <c r="K18591" s="153" t="s">
        <v>1674</v>
      </c>
      <c r="M18591" s="571">
        <v>40694</v>
      </c>
      <c r="O18591" s="153" t="s">
        <v>1945</v>
      </c>
    </row>
    <row r="18592" spans="11:15">
      <c r="K18592" s="153" t="s">
        <v>1674</v>
      </c>
      <c r="M18592" s="571">
        <v>40694</v>
      </c>
      <c r="O18592" s="153" t="s">
        <v>1946</v>
      </c>
    </row>
    <row r="18593" spans="11:15">
      <c r="K18593" s="153" t="s">
        <v>1674</v>
      </c>
      <c r="M18593" s="571">
        <v>40694</v>
      </c>
      <c r="O18593" s="153" t="s">
        <v>1947</v>
      </c>
    </row>
    <row r="18594" spans="11:15">
      <c r="K18594" s="153" t="s">
        <v>1674</v>
      </c>
      <c r="M18594" s="571">
        <v>40694</v>
      </c>
      <c r="O18594" s="153" t="s">
        <v>1948</v>
      </c>
    </row>
    <row r="18595" spans="11:15">
      <c r="K18595" s="153" t="s">
        <v>1674</v>
      </c>
      <c r="M18595" s="571">
        <v>40694</v>
      </c>
      <c r="O18595" s="153" t="s">
        <v>1949</v>
      </c>
    </row>
    <row r="18596" spans="11:15">
      <c r="K18596" s="153" t="s">
        <v>1674</v>
      </c>
      <c r="M18596" s="571">
        <v>40694</v>
      </c>
      <c r="O18596" s="153" t="s">
        <v>1950</v>
      </c>
    </row>
    <row r="18597" spans="11:15">
      <c r="K18597" s="153" t="s">
        <v>1674</v>
      </c>
      <c r="M18597" s="571">
        <v>40694</v>
      </c>
      <c r="O18597" s="153" t="s">
        <v>1951</v>
      </c>
    </row>
    <row r="18598" spans="11:15">
      <c r="K18598" s="153" t="s">
        <v>1674</v>
      </c>
      <c r="M18598" s="571">
        <v>40694</v>
      </c>
      <c r="O18598" s="153" t="s">
        <v>2091</v>
      </c>
    </row>
    <row r="18599" spans="11:15">
      <c r="K18599" s="153" t="s">
        <v>1674</v>
      </c>
      <c r="M18599" s="571">
        <v>40694</v>
      </c>
      <c r="O18599" s="153" t="s">
        <v>2092</v>
      </c>
    </row>
    <row r="18600" spans="11:15">
      <c r="K18600" s="153" t="s">
        <v>1674</v>
      </c>
      <c r="M18600" s="571">
        <v>40694</v>
      </c>
      <c r="O18600" s="153" t="s">
        <v>1952</v>
      </c>
    </row>
    <row r="18601" spans="11:15">
      <c r="K18601" s="153" t="s">
        <v>1674</v>
      </c>
      <c r="M18601" s="571">
        <v>40694</v>
      </c>
      <c r="O18601" s="153" t="s">
        <v>1953</v>
      </c>
    </row>
    <row r="18602" spans="11:15">
      <c r="K18602" s="153" t="s">
        <v>1674</v>
      </c>
      <c r="M18602" s="571">
        <v>40694</v>
      </c>
      <c r="O18602" s="153" t="s">
        <v>1954</v>
      </c>
    </row>
    <row r="18603" spans="11:15">
      <c r="K18603" s="153" t="s">
        <v>1674</v>
      </c>
      <c r="M18603" s="571">
        <v>40694</v>
      </c>
      <c r="O18603" s="153" t="s">
        <v>2093</v>
      </c>
    </row>
    <row r="18604" spans="11:15">
      <c r="K18604" s="153" t="s">
        <v>1674</v>
      </c>
      <c r="M18604" s="571">
        <v>40694</v>
      </c>
      <c r="O18604" s="153" t="s">
        <v>2094</v>
      </c>
    </row>
    <row r="18605" spans="11:15">
      <c r="K18605" s="153" t="s">
        <v>1674</v>
      </c>
      <c r="M18605" s="571">
        <v>40694</v>
      </c>
      <c r="O18605" s="153" t="s">
        <v>2095</v>
      </c>
    </row>
    <row r="18606" spans="11:15">
      <c r="K18606" s="153" t="s">
        <v>1674</v>
      </c>
      <c r="M18606" s="571">
        <v>40694</v>
      </c>
      <c r="O18606" s="153" t="s">
        <v>1955</v>
      </c>
    </row>
    <row r="18607" spans="11:15">
      <c r="K18607" s="153" t="s">
        <v>1674</v>
      </c>
      <c r="M18607" s="571">
        <v>40694</v>
      </c>
      <c r="O18607" s="153" t="s">
        <v>1956</v>
      </c>
    </row>
    <row r="18608" spans="11:15">
      <c r="K18608" s="153" t="s">
        <v>1674</v>
      </c>
      <c r="M18608" s="571">
        <v>40694</v>
      </c>
      <c r="O18608" s="153" t="s">
        <v>1957</v>
      </c>
    </row>
    <row r="18609" spans="11:15">
      <c r="K18609" s="153" t="s">
        <v>1674</v>
      </c>
      <c r="M18609" s="571">
        <v>40694</v>
      </c>
      <c r="O18609" s="153" t="s">
        <v>1958</v>
      </c>
    </row>
    <row r="18610" spans="11:15">
      <c r="K18610" s="153" t="s">
        <v>1674</v>
      </c>
      <c r="M18610" s="571">
        <v>40694</v>
      </c>
      <c r="O18610" s="153" t="s">
        <v>1959</v>
      </c>
    </row>
    <row r="18611" spans="11:15">
      <c r="K18611" s="153" t="s">
        <v>1674</v>
      </c>
      <c r="M18611" s="571">
        <v>40694</v>
      </c>
      <c r="O18611" s="153" t="s">
        <v>1960</v>
      </c>
    </row>
    <row r="18612" spans="11:15">
      <c r="K18612" s="153" t="s">
        <v>1674</v>
      </c>
      <c r="M18612" s="571">
        <v>40694</v>
      </c>
      <c r="O18612" s="153" t="s">
        <v>1961</v>
      </c>
    </row>
    <row r="18613" spans="11:15">
      <c r="K18613" s="153" t="s">
        <v>1674</v>
      </c>
      <c r="M18613" s="571">
        <v>40694</v>
      </c>
      <c r="O18613" s="153" t="s">
        <v>1962</v>
      </c>
    </row>
    <row r="18614" spans="11:15">
      <c r="K18614" s="153" t="s">
        <v>1674</v>
      </c>
      <c r="M18614" s="571">
        <v>40694</v>
      </c>
      <c r="O18614" s="153" t="s">
        <v>1963</v>
      </c>
    </row>
    <row r="18615" spans="11:15">
      <c r="K18615" s="153" t="s">
        <v>1674</v>
      </c>
      <c r="M18615" s="571">
        <v>40694</v>
      </c>
      <c r="O18615" s="153" t="s">
        <v>1964</v>
      </c>
    </row>
    <row r="18616" spans="11:15">
      <c r="K18616" s="153" t="s">
        <v>1674</v>
      </c>
      <c r="M18616" s="571">
        <v>40694</v>
      </c>
      <c r="O18616" s="153" t="s">
        <v>1965</v>
      </c>
    </row>
    <row r="18617" spans="11:15">
      <c r="K18617" s="153" t="s">
        <v>1674</v>
      </c>
      <c r="M18617" s="571">
        <v>40694</v>
      </c>
      <c r="O18617" s="153" t="s">
        <v>1966</v>
      </c>
    </row>
    <row r="18618" spans="11:15">
      <c r="K18618" s="153" t="s">
        <v>1674</v>
      </c>
      <c r="M18618" s="571">
        <v>40694</v>
      </c>
      <c r="O18618" s="153" t="s">
        <v>2096</v>
      </c>
    </row>
    <row r="18619" spans="11:15">
      <c r="K18619" s="153" t="s">
        <v>1674</v>
      </c>
      <c r="M18619" s="571">
        <v>40694</v>
      </c>
      <c r="O18619" s="153" t="s">
        <v>2097</v>
      </c>
    </row>
    <row r="18620" spans="11:15">
      <c r="K18620" s="153" t="s">
        <v>1674</v>
      </c>
      <c r="M18620" s="571">
        <v>40694</v>
      </c>
      <c r="O18620" s="153" t="s">
        <v>1967</v>
      </c>
    </row>
    <row r="18621" spans="11:15">
      <c r="K18621" s="153" t="s">
        <v>1674</v>
      </c>
      <c r="M18621" s="571">
        <v>40694</v>
      </c>
      <c r="O18621" s="153" t="s">
        <v>1968</v>
      </c>
    </row>
    <row r="18622" spans="11:15">
      <c r="K18622" s="153" t="s">
        <v>1674</v>
      </c>
      <c r="M18622" s="571">
        <v>40694</v>
      </c>
      <c r="O18622" s="153" t="s">
        <v>1969</v>
      </c>
    </row>
    <row r="18623" spans="11:15">
      <c r="K18623" s="153" t="s">
        <v>1674</v>
      </c>
      <c r="M18623" s="571">
        <v>40694</v>
      </c>
      <c r="O18623" s="153" t="s">
        <v>2098</v>
      </c>
    </row>
    <row r="18624" spans="11:15">
      <c r="K18624" s="153" t="s">
        <v>1674</v>
      </c>
      <c r="M18624" s="571">
        <v>40694</v>
      </c>
      <c r="O18624" s="153" t="s">
        <v>2099</v>
      </c>
    </row>
    <row r="18625" spans="11:15">
      <c r="K18625" s="153" t="s">
        <v>1674</v>
      </c>
      <c r="M18625" s="571">
        <v>40694</v>
      </c>
      <c r="O18625" s="153" t="s">
        <v>2100</v>
      </c>
    </row>
    <row r="18626" spans="11:15">
      <c r="K18626" s="153" t="s">
        <v>1674</v>
      </c>
      <c r="M18626" s="571">
        <v>40694</v>
      </c>
      <c r="O18626" s="153" t="s">
        <v>1970</v>
      </c>
    </row>
    <row r="18627" spans="11:15">
      <c r="K18627" s="153" t="s">
        <v>1674</v>
      </c>
      <c r="M18627" s="571">
        <v>40694</v>
      </c>
      <c r="O18627" s="153" t="s">
        <v>1971</v>
      </c>
    </row>
    <row r="18628" spans="11:15">
      <c r="K18628" s="153" t="s">
        <v>1674</v>
      </c>
      <c r="M18628" s="571">
        <v>40694</v>
      </c>
      <c r="O18628" s="153" t="s">
        <v>1972</v>
      </c>
    </row>
    <row r="18629" spans="11:15">
      <c r="K18629" s="153" t="s">
        <v>1674</v>
      </c>
      <c r="M18629" s="571">
        <v>40694</v>
      </c>
      <c r="O18629" s="153" t="s">
        <v>1973</v>
      </c>
    </row>
    <row r="18630" spans="11:15">
      <c r="K18630" s="153" t="s">
        <v>1674</v>
      </c>
      <c r="M18630" s="571">
        <v>40694</v>
      </c>
      <c r="O18630" s="153" t="s">
        <v>1974</v>
      </c>
    </row>
    <row r="18631" spans="11:15">
      <c r="K18631" s="153" t="s">
        <v>1674</v>
      </c>
      <c r="M18631" s="571">
        <v>40694</v>
      </c>
      <c r="O18631" s="153" t="s">
        <v>1975</v>
      </c>
    </row>
    <row r="18632" spans="11:15">
      <c r="K18632" s="153" t="s">
        <v>1674</v>
      </c>
      <c r="M18632" s="571">
        <v>40694</v>
      </c>
      <c r="O18632" s="153" t="s">
        <v>1976</v>
      </c>
    </row>
    <row r="18633" spans="11:15">
      <c r="K18633" s="153" t="s">
        <v>1674</v>
      </c>
      <c r="M18633" s="571">
        <v>40694</v>
      </c>
      <c r="O18633" s="153" t="s">
        <v>1977</v>
      </c>
    </row>
    <row r="18634" spans="11:15">
      <c r="K18634" s="153" t="s">
        <v>1674</v>
      </c>
      <c r="M18634" s="571">
        <v>40694</v>
      </c>
      <c r="O18634" s="153" t="s">
        <v>1978</v>
      </c>
    </row>
    <row r="18635" spans="11:15">
      <c r="K18635" s="153" t="s">
        <v>1674</v>
      </c>
      <c r="M18635" s="571">
        <v>40694</v>
      </c>
      <c r="O18635" s="153" t="s">
        <v>1979</v>
      </c>
    </row>
    <row r="18636" spans="11:15">
      <c r="K18636" s="153" t="s">
        <v>1674</v>
      </c>
      <c r="M18636" s="571">
        <v>40694</v>
      </c>
      <c r="O18636" s="153" t="s">
        <v>1980</v>
      </c>
    </row>
    <row r="18637" spans="11:15">
      <c r="K18637" s="153" t="s">
        <v>1674</v>
      </c>
      <c r="M18637" s="571">
        <v>40694</v>
      </c>
      <c r="O18637" s="153" t="s">
        <v>1981</v>
      </c>
    </row>
    <row r="18638" spans="11:15">
      <c r="K18638" s="153" t="s">
        <v>1674</v>
      </c>
      <c r="M18638" s="571">
        <v>40694</v>
      </c>
      <c r="O18638" s="153" t="s">
        <v>1982</v>
      </c>
    </row>
    <row r="18639" spans="11:15">
      <c r="K18639" s="153" t="s">
        <v>1674</v>
      </c>
      <c r="M18639" s="571">
        <v>40694</v>
      </c>
      <c r="O18639" s="153" t="s">
        <v>1983</v>
      </c>
    </row>
    <row r="18640" spans="11:15">
      <c r="K18640" s="153" t="s">
        <v>1674</v>
      </c>
      <c r="M18640" s="571">
        <v>40694</v>
      </c>
      <c r="O18640" s="153" t="s">
        <v>2101</v>
      </c>
    </row>
    <row r="18641" spans="11:15">
      <c r="K18641" s="153" t="s">
        <v>1674</v>
      </c>
      <c r="M18641" s="571">
        <v>40694</v>
      </c>
      <c r="O18641" s="153" t="s">
        <v>2102</v>
      </c>
    </row>
    <row r="18642" spans="11:15">
      <c r="K18642" s="153" t="s">
        <v>1674</v>
      </c>
      <c r="M18642" s="571">
        <v>40694</v>
      </c>
      <c r="O18642" s="153" t="s">
        <v>1984</v>
      </c>
    </row>
    <row r="18643" spans="11:15">
      <c r="K18643" s="153" t="s">
        <v>1674</v>
      </c>
      <c r="M18643" s="571">
        <v>40694</v>
      </c>
      <c r="O18643" s="153" t="s">
        <v>1985</v>
      </c>
    </row>
    <row r="18644" spans="11:15">
      <c r="K18644" s="153" t="s">
        <v>1674</v>
      </c>
      <c r="M18644" s="571">
        <v>40694</v>
      </c>
      <c r="O18644" s="153" t="s">
        <v>1986</v>
      </c>
    </row>
    <row r="18645" spans="11:15">
      <c r="K18645" s="153" t="s">
        <v>1674</v>
      </c>
      <c r="M18645" s="571">
        <v>40694</v>
      </c>
      <c r="O18645" s="153" t="s">
        <v>2103</v>
      </c>
    </row>
    <row r="18646" spans="11:15">
      <c r="K18646" s="153" t="s">
        <v>1674</v>
      </c>
      <c r="M18646" s="571">
        <v>40694</v>
      </c>
      <c r="O18646" s="153" t="s">
        <v>2104</v>
      </c>
    </row>
    <row r="18647" spans="11:15">
      <c r="K18647" s="153" t="s">
        <v>1674</v>
      </c>
      <c r="M18647" s="571">
        <v>40694</v>
      </c>
      <c r="O18647" s="153" t="s">
        <v>2105</v>
      </c>
    </row>
    <row r="18648" spans="11:15">
      <c r="K18648" s="153" t="s">
        <v>1674</v>
      </c>
      <c r="M18648" s="571">
        <v>40694</v>
      </c>
      <c r="O18648" s="153" t="s">
        <v>1987</v>
      </c>
    </row>
    <row r="18649" spans="11:15">
      <c r="K18649" s="153" t="s">
        <v>1674</v>
      </c>
      <c r="M18649" s="571">
        <v>40694</v>
      </c>
      <c r="O18649" s="153" t="s">
        <v>1988</v>
      </c>
    </row>
    <row r="18650" spans="11:15">
      <c r="K18650" s="153" t="s">
        <v>1674</v>
      </c>
      <c r="M18650" s="571">
        <v>40694</v>
      </c>
      <c r="O18650" s="153" t="s">
        <v>1989</v>
      </c>
    </row>
    <row r="18651" spans="11:15">
      <c r="K18651" s="153" t="s">
        <v>1674</v>
      </c>
      <c r="M18651" s="571">
        <v>40694</v>
      </c>
      <c r="O18651" s="153" t="s">
        <v>1990</v>
      </c>
    </row>
    <row r="18652" spans="11:15">
      <c r="M18652" s="571">
        <v>40694</v>
      </c>
      <c r="O18652" s="153" t="s">
        <v>824</v>
      </c>
    </row>
    <row r="18653" spans="11:15">
      <c r="M18653" s="571">
        <v>40694</v>
      </c>
      <c r="O18653" s="153" t="s">
        <v>829</v>
      </c>
    </row>
    <row r="18654" spans="11:15">
      <c r="M18654" s="571">
        <v>40694</v>
      </c>
      <c r="O18654" s="153" t="s">
        <v>833</v>
      </c>
    </row>
    <row r="18655" spans="11:15">
      <c r="M18655" s="571">
        <v>40694</v>
      </c>
      <c r="O18655" s="153" t="s">
        <v>837</v>
      </c>
    </row>
    <row r="18656" spans="11:15">
      <c r="M18656" s="571">
        <v>40694</v>
      </c>
      <c r="O18656" s="153" t="s">
        <v>842</v>
      </c>
    </row>
    <row r="18657" spans="11:15">
      <c r="M18657" s="571">
        <v>40694</v>
      </c>
      <c r="O18657" s="153" t="s">
        <v>846</v>
      </c>
    </row>
    <row r="18658" spans="11:15">
      <c r="M18658" s="571">
        <v>40694</v>
      </c>
      <c r="O18658" s="153" t="s">
        <v>850</v>
      </c>
    </row>
    <row r="18659" spans="11:15">
      <c r="M18659" s="571">
        <v>40694</v>
      </c>
      <c r="O18659" s="153" t="s">
        <v>854</v>
      </c>
    </row>
    <row r="18660" spans="11:15">
      <c r="M18660" s="571">
        <v>40694</v>
      </c>
      <c r="O18660" s="153" t="s">
        <v>858</v>
      </c>
    </row>
    <row r="18661" spans="11:15">
      <c r="M18661" s="571">
        <v>40694</v>
      </c>
      <c r="O18661" s="153" t="s">
        <v>862</v>
      </c>
    </row>
    <row r="18662" spans="11:15">
      <c r="M18662" s="571">
        <v>40694</v>
      </c>
      <c r="O18662" s="153" t="s">
        <v>866</v>
      </c>
    </row>
    <row r="18663" spans="11:15">
      <c r="M18663" s="571">
        <v>40694</v>
      </c>
      <c r="O18663" s="153" t="s">
        <v>870</v>
      </c>
    </row>
    <row r="18664" spans="11:15">
      <c r="M18664" s="571">
        <v>40694</v>
      </c>
      <c r="O18664" s="153" t="s">
        <v>1997</v>
      </c>
    </row>
    <row r="18665" spans="11:15">
      <c r="M18665" s="571">
        <v>40694</v>
      </c>
      <c r="O18665" s="153" t="s">
        <v>1998</v>
      </c>
    </row>
    <row r="18666" spans="11:15">
      <c r="M18666" s="571">
        <v>40694</v>
      </c>
      <c r="O18666" s="153" t="s">
        <v>1999</v>
      </c>
    </row>
    <row r="18667" spans="11:15">
      <c r="M18667" s="571">
        <v>40694</v>
      </c>
      <c r="O18667" s="153" t="s">
        <v>885</v>
      </c>
    </row>
    <row r="18668" spans="11:15">
      <c r="K18668" s="153" t="s">
        <v>1580</v>
      </c>
      <c r="M18668" s="571">
        <v>40694</v>
      </c>
      <c r="O18668" s="153" t="s">
        <v>890</v>
      </c>
    </row>
    <row r="18669" spans="11:15">
      <c r="K18669" s="153" t="s">
        <v>1580</v>
      </c>
      <c r="M18669" s="571">
        <v>40694</v>
      </c>
      <c r="O18669" s="153" t="s">
        <v>2000</v>
      </c>
    </row>
    <row r="18670" spans="11:15">
      <c r="K18670" s="153" t="s">
        <v>1580</v>
      </c>
      <c r="M18670" s="571">
        <v>40694</v>
      </c>
      <c r="O18670" s="153" t="s">
        <v>2001</v>
      </c>
    </row>
    <row r="18671" spans="11:15">
      <c r="K18671" s="153" t="s">
        <v>1578</v>
      </c>
      <c r="M18671" s="571">
        <v>40694</v>
      </c>
      <c r="O18671" s="153" t="s">
        <v>902</v>
      </c>
    </row>
    <row r="18672" spans="11:15">
      <c r="K18672" s="153" t="s">
        <v>1580</v>
      </c>
      <c r="M18672" s="571">
        <v>40694</v>
      </c>
      <c r="O18672" s="153" t="s">
        <v>2002</v>
      </c>
    </row>
    <row r="18673" spans="11:15">
      <c r="K18673" s="153" t="s">
        <v>1580</v>
      </c>
      <c r="M18673" s="571">
        <v>40694</v>
      </c>
      <c r="O18673" s="153" t="s">
        <v>2003</v>
      </c>
    </row>
    <row r="18674" spans="11:15">
      <c r="K18674" s="153" t="s">
        <v>1776</v>
      </c>
      <c r="M18674" s="571">
        <v>40694</v>
      </c>
      <c r="O18674" s="153" t="s">
        <v>2004</v>
      </c>
    </row>
    <row r="18675" spans="11:15">
      <c r="K18675" s="153" t="s">
        <v>1579</v>
      </c>
      <c r="M18675" s="571">
        <v>40694</v>
      </c>
      <c r="O18675" s="153" t="s">
        <v>919</v>
      </c>
    </row>
    <row r="18676" spans="11:15">
      <c r="K18676" s="153" t="s">
        <v>1578</v>
      </c>
      <c r="M18676" s="571">
        <v>40694</v>
      </c>
      <c r="O18676" s="153" t="s">
        <v>923</v>
      </c>
    </row>
    <row r="18677" spans="11:15">
      <c r="K18677" s="153" t="s">
        <v>1578</v>
      </c>
      <c r="M18677" s="571">
        <v>40694</v>
      </c>
      <c r="O18677" s="153" t="s">
        <v>2005</v>
      </c>
    </row>
    <row r="18678" spans="11:15">
      <c r="K18678" s="153" t="s">
        <v>1580</v>
      </c>
      <c r="M18678" s="571">
        <v>40694</v>
      </c>
      <c r="O18678" s="153" t="s">
        <v>934</v>
      </c>
    </row>
    <row r="18679" spans="11:15">
      <c r="K18679" s="153" t="s">
        <v>1580</v>
      </c>
      <c r="M18679" s="571">
        <v>40694</v>
      </c>
      <c r="O18679" s="153" t="s">
        <v>2006</v>
      </c>
    </row>
    <row r="18680" spans="11:15">
      <c r="K18680" s="153" t="s">
        <v>1580</v>
      </c>
      <c r="M18680" s="571">
        <v>40694</v>
      </c>
      <c r="O18680" s="153" t="s">
        <v>2007</v>
      </c>
    </row>
    <row r="18681" spans="11:15">
      <c r="K18681" s="153" t="s">
        <v>1580</v>
      </c>
      <c r="M18681" s="571">
        <v>40694</v>
      </c>
      <c r="O18681" s="153" t="s">
        <v>947</v>
      </c>
    </row>
    <row r="18682" spans="11:15">
      <c r="K18682" s="153" t="s">
        <v>1580</v>
      </c>
      <c r="M18682" s="571">
        <v>40694</v>
      </c>
      <c r="O18682" s="153" t="s">
        <v>2008</v>
      </c>
    </row>
    <row r="18683" spans="11:15">
      <c r="K18683" s="153" t="s">
        <v>1580</v>
      </c>
      <c r="M18683" s="571">
        <v>40694</v>
      </c>
      <c r="O18683" s="153" t="s">
        <v>2009</v>
      </c>
    </row>
    <row r="18684" spans="11:15">
      <c r="K18684" s="153" t="s">
        <v>1578</v>
      </c>
      <c r="M18684" s="571">
        <v>40694</v>
      </c>
      <c r="O18684" s="153" t="s">
        <v>960</v>
      </c>
    </row>
    <row r="18685" spans="11:15">
      <c r="K18685" s="153" t="s">
        <v>1674</v>
      </c>
      <c r="M18685" s="571">
        <v>40694</v>
      </c>
      <c r="O18685" s="153" t="s">
        <v>2010</v>
      </c>
    </row>
    <row r="18686" spans="11:15">
      <c r="K18686" s="153" t="s">
        <v>1674</v>
      </c>
      <c r="M18686" s="571">
        <v>40694</v>
      </c>
      <c r="O18686" s="153" t="s">
        <v>2011</v>
      </c>
    </row>
    <row r="18687" spans="11:15">
      <c r="K18687" s="153" t="s">
        <v>1580</v>
      </c>
      <c r="M18687" s="571">
        <v>40694</v>
      </c>
      <c r="O18687" s="153" t="s">
        <v>973</v>
      </c>
    </row>
    <row r="18688" spans="11:15">
      <c r="K18688" s="153" t="s">
        <v>1674</v>
      </c>
      <c r="M18688" s="571">
        <v>40694</v>
      </c>
      <c r="O18688" s="153" t="s">
        <v>2012</v>
      </c>
    </row>
    <row r="18689" spans="11:15">
      <c r="K18689" s="153" t="s">
        <v>1674</v>
      </c>
      <c r="M18689" s="571">
        <v>40694</v>
      </c>
      <c r="O18689" s="153" t="s">
        <v>2013</v>
      </c>
    </row>
    <row r="18690" spans="11:15">
      <c r="K18690" s="153" t="s">
        <v>1674</v>
      </c>
      <c r="M18690" s="571">
        <v>40694</v>
      </c>
      <c r="O18690" s="153" t="s">
        <v>2014</v>
      </c>
    </row>
    <row r="18691" spans="11:15">
      <c r="K18691" s="153" t="s">
        <v>1674</v>
      </c>
      <c r="M18691" s="571">
        <v>40694</v>
      </c>
      <c r="O18691" s="153" t="s">
        <v>2015</v>
      </c>
    </row>
    <row r="18692" spans="11:15">
      <c r="K18692" s="153" t="s">
        <v>1674</v>
      </c>
      <c r="M18692" s="571">
        <v>40694</v>
      </c>
      <c r="O18692" s="153" t="s">
        <v>2016</v>
      </c>
    </row>
    <row r="18693" spans="11:15">
      <c r="K18693" s="153" t="s">
        <v>1674</v>
      </c>
      <c r="M18693" s="571">
        <v>40694</v>
      </c>
      <c r="O18693" s="153" t="s">
        <v>2017</v>
      </c>
    </row>
    <row r="18694" spans="11:15">
      <c r="K18694" s="153" t="s">
        <v>1674</v>
      </c>
      <c r="M18694" s="571">
        <v>40694</v>
      </c>
      <c r="O18694" s="153" t="s">
        <v>2018</v>
      </c>
    </row>
    <row r="18695" spans="11:15">
      <c r="K18695" s="153" t="s">
        <v>1674</v>
      </c>
      <c r="M18695" s="571">
        <v>40694</v>
      </c>
      <c r="O18695" s="153" t="s">
        <v>2019</v>
      </c>
    </row>
    <row r="18696" spans="11:15">
      <c r="K18696" s="153" t="s">
        <v>1674</v>
      </c>
      <c r="M18696" s="571">
        <v>40694</v>
      </c>
      <c r="O18696" s="153" t="s">
        <v>2020</v>
      </c>
    </row>
    <row r="18697" spans="11:15">
      <c r="K18697" s="153" t="s">
        <v>1674</v>
      </c>
      <c r="M18697" s="571">
        <v>40694</v>
      </c>
      <c r="O18697" s="153" t="s">
        <v>2021</v>
      </c>
    </row>
    <row r="18698" spans="11:15">
      <c r="K18698" s="153" t="s">
        <v>1674</v>
      </c>
      <c r="M18698" s="571">
        <v>40694</v>
      </c>
      <c r="O18698" s="153" t="s">
        <v>1023</v>
      </c>
    </row>
    <row r="18699" spans="11:15">
      <c r="K18699" s="153" t="s">
        <v>1674</v>
      </c>
      <c r="M18699" s="571">
        <v>40694</v>
      </c>
      <c r="O18699" s="153" t="s">
        <v>1027</v>
      </c>
    </row>
    <row r="18700" spans="11:15">
      <c r="K18700" s="153" t="s">
        <v>1580</v>
      </c>
      <c r="M18700" s="571">
        <v>40694</v>
      </c>
      <c r="O18700" s="153" t="s">
        <v>2022</v>
      </c>
    </row>
    <row r="18701" spans="11:15">
      <c r="K18701" s="153" t="s">
        <v>1580</v>
      </c>
      <c r="M18701" s="571">
        <v>40694</v>
      </c>
      <c r="O18701" s="153" t="s">
        <v>2023</v>
      </c>
    </row>
    <row r="18702" spans="11:15">
      <c r="K18702" s="153" t="s">
        <v>1580</v>
      </c>
      <c r="M18702" s="571">
        <v>40694</v>
      </c>
      <c r="O18702" s="153" t="s">
        <v>2024</v>
      </c>
    </row>
    <row r="18703" spans="11:15">
      <c r="K18703" s="153" t="s">
        <v>1674</v>
      </c>
      <c r="M18703" s="571">
        <v>40694</v>
      </c>
      <c r="O18703" s="153" t="s">
        <v>2025</v>
      </c>
    </row>
    <row r="18704" spans="11:15">
      <c r="K18704" s="153" t="s">
        <v>1674</v>
      </c>
      <c r="M18704" s="571">
        <v>40694</v>
      </c>
      <c r="O18704" s="153" t="s">
        <v>2026</v>
      </c>
    </row>
    <row r="18705" spans="11:15">
      <c r="K18705" s="153" t="s">
        <v>1674</v>
      </c>
      <c r="M18705" s="571">
        <v>40694</v>
      </c>
      <c r="O18705" s="153" t="s">
        <v>2027</v>
      </c>
    </row>
    <row r="18706" spans="11:15">
      <c r="K18706" s="153" t="s">
        <v>1674</v>
      </c>
      <c r="M18706" s="571">
        <v>40694</v>
      </c>
      <c r="O18706" s="153" t="s">
        <v>2028</v>
      </c>
    </row>
    <row r="18707" spans="11:15">
      <c r="K18707" s="153" t="s">
        <v>1674</v>
      </c>
      <c r="M18707" s="571">
        <v>40694</v>
      </c>
      <c r="O18707" s="153" t="s">
        <v>2029</v>
      </c>
    </row>
    <row r="18708" spans="11:15">
      <c r="K18708" s="153" t="s">
        <v>1674</v>
      </c>
      <c r="M18708" s="571">
        <v>40694</v>
      </c>
      <c r="O18708" s="153" t="s">
        <v>2030</v>
      </c>
    </row>
    <row r="18709" spans="11:15">
      <c r="K18709" s="153" t="s">
        <v>1674</v>
      </c>
      <c r="M18709" s="571">
        <v>40694</v>
      </c>
      <c r="O18709" s="153" t="s">
        <v>1056</v>
      </c>
    </row>
    <row r="18710" spans="11:15">
      <c r="K18710" s="153" t="s">
        <v>1674</v>
      </c>
      <c r="M18710" s="571">
        <v>40694</v>
      </c>
      <c r="O18710" s="153" t="s">
        <v>1060</v>
      </c>
    </row>
    <row r="18711" spans="11:15">
      <c r="K18711" s="153" t="s">
        <v>1674</v>
      </c>
      <c r="M18711" s="571">
        <v>40694</v>
      </c>
      <c r="O18711" s="153" t="s">
        <v>1064</v>
      </c>
    </row>
    <row r="18712" spans="11:15">
      <c r="K18712" s="153" t="s">
        <v>1674</v>
      </c>
      <c r="M18712" s="571">
        <v>40694</v>
      </c>
      <c r="O18712" s="153" t="s">
        <v>1067</v>
      </c>
    </row>
    <row r="18713" spans="11:15">
      <c r="K18713" s="153" t="s">
        <v>1674</v>
      </c>
      <c r="M18713" s="571">
        <v>40694</v>
      </c>
      <c r="O18713" s="153" t="s">
        <v>1071</v>
      </c>
    </row>
    <row r="18714" spans="11:15">
      <c r="K18714" s="153" t="s">
        <v>1674</v>
      </c>
      <c r="M18714" s="571">
        <v>40694</v>
      </c>
      <c r="O18714" s="153" t="s">
        <v>1075</v>
      </c>
    </row>
    <row r="18715" spans="11:15">
      <c r="K18715" s="153" t="s">
        <v>1674</v>
      </c>
      <c r="M18715" s="571">
        <v>40694</v>
      </c>
      <c r="O18715" s="153" t="s">
        <v>1078</v>
      </c>
    </row>
    <row r="18716" spans="11:15">
      <c r="K18716" s="153" t="s">
        <v>1674</v>
      </c>
      <c r="M18716" s="571">
        <v>40694</v>
      </c>
      <c r="O18716" s="153" t="s">
        <v>1082</v>
      </c>
    </row>
    <row r="18717" spans="11:15">
      <c r="K18717" s="153" t="s">
        <v>1674</v>
      </c>
      <c r="M18717" s="571">
        <v>40694</v>
      </c>
      <c r="O18717" s="153" t="s">
        <v>1086</v>
      </c>
    </row>
    <row r="18718" spans="11:15">
      <c r="K18718" s="153" t="s">
        <v>1674</v>
      </c>
      <c r="M18718" s="571">
        <v>40694</v>
      </c>
      <c r="O18718" s="153" t="s">
        <v>2031</v>
      </c>
    </row>
    <row r="18719" spans="11:15">
      <c r="K18719" s="153" t="s">
        <v>1674</v>
      </c>
      <c r="M18719" s="571">
        <v>40694</v>
      </c>
      <c r="O18719" s="153" t="s">
        <v>2032</v>
      </c>
    </row>
    <row r="18720" spans="11:15">
      <c r="K18720" s="153" t="s">
        <v>1674</v>
      </c>
      <c r="M18720" s="571">
        <v>40694</v>
      </c>
      <c r="O18720" s="153" t="s">
        <v>2033</v>
      </c>
    </row>
    <row r="18721" spans="11:15">
      <c r="K18721" s="153" t="s">
        <v>1674</v>
      </c>
      <c r="M18721" s="571">
        <v>40694</v>
      </c>
      <c r="O18721" s="153" t="s">
        <v>2034</v>
      </c>
    </row>
    <row r="18722" spans="11:15">
      <c r="K18722" s="153" t="s">
        <v>1674</v>
      </c>
      <c r="M18722" s="571">
        <v>40694</v>
      </c>
      <c r="O18722" s="153" t="s">
        <v>2035</v>
      </c>
    </row>
    <row r="18723" spans="11:15">
      <c r="K18723" s="153" t="s">
        <v>1674</v>
      </c>
      <c r="M18723" s="571">
        <v>40694</v>
      </c>
      <c r="O18723" s="153" t="s">
        <v>2036</v>
      </c>
    </row>
    <row r="18724" spans="11:15">
      <c r="K18724" s="153" t="s">
        <v>1674</v>
      </c>
      <c r="M18724" s="571">
        <v>40694</v>
      </c>
      <c r="O18724" s="153" t="s">
        <v>2037</v>
      </c>
    </row>
    <row r="18725" spans="11:15">
      <c r="K18725" s="153" t="s">
        <v>1674</v>
      </c>
      <c r="M18725" s="571">
        <v>40694</v>
      </c>
      <c r="O18725" s="153" t="s">
        <v>2038</v>
      </c>
    </row>
    <row r="18726" spans="11:15">
      <c r="K18726" s="153" t="s">
        <v>1674</v>
      </c>
      <c r="M18726" s="571">
        <v>40694</v>
      </c>
      <c r="O18726" s="153" t="s">
        <v>2039</v>
      </c>
    </row>
    <row r="18727" spans="11:15">
      <c r="K18727" s="153" t="s">
        <v>1674</v>
      </c>
      <c r="M18727" s="571">
        <v>40694</v>
      </c>
      <c r="O18727" s="153" t="s">
        <v>2040</v>
      </c>
    </row>
    <row r="18728" spans="11:15">
      <c r="K18728" s="153" t="s">
        <v>1674</v>
      </c>
      <c r="M18728" s="571">
        <v>40694</v>
      </c>
      <c r="O18728" s="153" t="s">
        <v>2041</v>
      </c>
    </row>
    <row r="18729" spans="11:15">
      <c r="K18729" s="153" t="s">
        <v>1674</v>
      </c>
      <c r="M18729" s="571">
        <v>40694</v>
      </c>
      <c r="O18729" s="153" t="s">
        <v>2042</v>
      </c>
    </row>
    <row r="18730" spans="11:15">
      <c r="K18730" s="153" t="s">
        <v>1674</v>
      </c>
      <c r="M18730" s="571">
        <v>40694</v>
      </c>
      <c r="O18730" s="153" t="s">
        <v>2043</v>
      </c>
    </row>
    <row r="18731" spans="11:15">
      <c r="K18731" s="153" t="s">
        <v>1674</v>
      </c>
      <c r="M18731" s="571">
        <v>40694</v>
      </c>
      <c r="O18731" s="153" t="s">
        <v>2044</v>
      </c>
    </row>
    <row r="18732" spans="11:15">
      <c r="K18732" s="153" t="s">
        <v>1674</v>
      </c>
      <c r="M18732" s="571">
        <v>40694</v>
      </c>
      <c r="O18732" s="153" t="s">
        <v>2045</v>
      </c>
    </row>
    <row r="18733" spans="11:15">
      <c r="K18733" s="153" t="s">
        <v>1674</v>
      </c>
      <c r="M18733" s="571">
        <v>40694</v>
      </c>
      <c r="O18733" s="153" t="s">
        <v>2046</v>
      </c>
    </row>
    <row r="18734" spans="11:15">
      <c r="K18734" s="153" t="s">
        <v>1674</v>
      </c>
      <c r="M18734" s="571">
        <v>40694</v>
      </c>
      <c r="O18734" s="153" t="s">
        <v>2047</v>
      </c>
    </row>
    <row r="18735" spans="11:15">
      <c r="K18735" s="153" t="s">
        <v>1674</v>
      </c>
      <c r="M18735" s="571">
        <v>40694</v>
      </c>
      <c r="O18735" s="153" t="s">
        <v>2048</v>
      </c>
    </row>
    <row r="18736" spans="11:15">
      <c r="K18736" s="153" t="s">
        <v>1674</v>
      </c>
      <c r="M18736" s="571">
        <v>40694</v>
      </c>
      <c r="O18736" s="153" t="s">
        <v>2049</v>
      </c>
    </row>
    <row r="18737" spans="11:15">
      <c r="K18737" s="153" t="s">
        <v>1674</v>
      </c>
      <c r="M18737" s="571">
        <v>40694</v>
      </c>
      <c r="O18737" s="153" t="s">
        <v>2050</v>
      </c>
    </row>
    <row r="18738" spans="11:15">
      <c r="K18738" s="153" t="s">
        <v>1674</v>
      </c>
      <c r="M18738" s="571">
        <v>40694</v>
      </c>
      <c r="O18738" s="153" t="s">
        <v>2051</v>
      </c>
    </row>
    <row r="18739" spans="11:15">
      <c r="K18739" s="153" t="s">
        <v>1674</v>
      </c>
      <c r="M18739" s="571">
        <v>40694</v>
      </c>
      <c r="O18739" s="153" t="s">
        <v>2052</v>
      </c>
    </row>
    <row r="18740" spans="11:15">
      <c r="K18740" s="153" t="s">
        <v>1674</v>
      </c>
      <c r="M18740" s="571">
        <v>40694</v>
      </c>
      <c r="O18740" s="153" t="s">
        <v>2053</v>
      </c>
    </row>
    <row r="18741" spans="11:15">
      <c r="K18741" s="153" t="s">
        <v>1674</v>
      </c>
      <c r="M18741" s="571">
        <v>40694</v>
      </c>
      <c r="O18741" s="153" t="s">
        <v>2054</v>
      </c>
    </row>
    <row r="18742" spans="11:15">
      <c r="K18742" s="153" t="s">
        <v>1674</v>
      </c>
      <c r="M18742" s="571">
        <v>40694</v>
      </c>
      <c r="O18742" s="153" t="s">
        <v>2055</v>
      </c>
    </row>
    <row r="18743" spans="11:15">
      <c r="K18743" s="153" t="s">
        <v>1674</v>
      </c>
      <c r="M18743" s="571">
        <v>40694</v>
      </c>
      <c r="O18743" s="153" t="s">
        <v>2056</v>
      </c>
    </row>
    <row r="18744" spans="11:15">
      <c r="K18744" s="153" t="s">
        <v>1674</v>
      </c>
      <c r="M18744" s="571">
        <v>40694</v>
      </c>
      <c r="O18744" s="153" t="s">
        <v>2057</v>
      </c>
    </row>
    <row r="18745" spans="11:15">
      <c r="K18745" s="153" t="s">
        <v>1674</v>
      </c>
      <c r="M18745" s="571">
        <v>40694</v>
      </c>
      <c r="O18745" s="153" t="s">
        <v>2058</v>
      </c>
    </row>
    <row r="18746" spans="11:15">
      <c r="K18746" s="153" t="s">
        <v>1674</v>
      </c>
      <c r="M18746" s="571">
        <v>40694</v>
      </c>
      <c r="O18746" s="153" t="s">
        <v>2059</v>
      </c>
    </row>
    <row r="18747" spans="11:15">
      <c r="K18747" s="153" t="s">
        <v>1776</v>
      </c>
      <c r="M18747" s="571">
        <v>40694</v>
      </c>
      <c r="O18747" s="153" t="s">
        <v>2060</v>
      </c>
    </row>
    <row r="18748" spans="11:15">
      <c r="K18748" s="153" t="s">
        <v>1674</v>
      </c>
      <c r="M18748" s="571">
        <v>40694</v>
      </c>
      <c r="O18748" s="153" t="s">
        <v>1851</v>
      </c>
    </row>
    <row r="18749" spans="11:15">
      <c r="K18749" s="153" t="s">
        <v>1674</v>
      </c>
      <c r="M18749" s="571">
        <v>40694</v>
      </c>
      <c r="O18749" s="153" t="s">
        <v>1852</v>
      </c>
    </row>
    <row r="18750" spans="11:15">
      <c r="K18750" s="153" t="s">
        <v>1578</v>
      </c>
      <c r="M18750" s="571">
        <v>40694</v>
      </c>
      <c r="O18750" s="153" t="s">
        <v>381</v>
      </c>
    </row>
    <row r="18751" spans="11:15">
      <c r="K18751" s="153" t="s">
        <v>1674</v>
      </c>
      <c r="M18751" s="571">
        <v>40694</v>
      </c>
      <c r="O18751" s="153" t="s">
        <v>1854</v>
      </c>
    </row>
    <row r="18752" spans="11:15">
      <c r="K18752" s="153" t="s">
        <v>1674</v>
      </c>
      <c r="M18752" s="571">
        <v>40694</v>
      </c>
      <c r="O18752" s="153" t="s">
        <v>1855</v>
      </c>
    </row>
    <row r="18753" spans="11:15">
      <c r="K18753" s="153" t="s">
        <v>1674</v>
      </c>
      <c r="M18753" s="571">
        <v>40694</v>
      </c>
      <c r="O18753" s="153" t="s">
        <v>1856</v>
      </c>
    </row>
    <row r="18754" spans="11:15">
      <c r="K18754" s="153" t="s">
        <v>1578</v>
      </c>
      <c r="M18754" s="571">
        <v>40694</v>
      </c>
      <c r="O18754" s="153" t="s">
        <v>1857</v>
      </c>
    </row>
    <row r="18755" spans="11:15">
      <c r="K18755" s="153" t="s">
        <v>1674</v>
      </c>
      <c r="M18755" s="571">
        <v>40694</v>
      </c>
      <c r="O18755" s="153" t="s">
        <v>1858</v>
      </c>
    </row>
    <row r="18756" spans="11:15">
      <c r="K18756" s="153" t="s">
        <v>1674</v>
      </c>
      <c r="M18756" s="571">
        <v>40694</v>
      </c>
      <c r="O18756" s="153" t="s">
        <v>2061</v>
      </c>
    </row>
    <row r="18757" spans="11:15">
      <c r="K18757" s="153" t="s">
        <v>1674</v>
      </c>
      <c r="M18757" s="571">
        <v>40694</v>
      </c>
      <c r="O18757" s="153" t="s">
        <v>2062</v>
      </c>
    </row>
    <row r="18758" spans="11:15">
      <c r="K18758" s="153" t="s">
        <v>1776</v>
      </c>
      <c r="M18758" s="571">
        <v>40694</v>
      </c>
      <c r="O18758" s="153" t="s">
        <v>1859</v>
      </c>
    </row>
    <row r="18759" spans="11:15">
      <c r="K18759" s="153" t="s">
        <v>1580</v>
      </c>
      <c r="M18759" s="571">
        <v>40694</v>
      </c>
      <c r="O18759" s="153" t="s">
        <v>1860</v>
      </c>
    </row>
    <row r="18760" spans="11:15">
      <c r="K18760" s="153" t="s">
        <v>1578</v>
      </c>
      <c r="M18760" s="571">
        <v>40694</v>
      </c>
      <c r="O18760" s="153" t="s">
        <v>2063</v>
      </c>
    </row>
    <row r="18761" spans="11:15">
      <c r="K18761" s="153" t="s">
        <v>1578</v>
      </c>
      <c r="M18761" s="571">
        <v>40694</v>
      </c>
      <c r="O18761" s="153" t="s">
        <v>2064</v>
      </c>
    </row>
    <row r="18762" spans="11:15">
      <c r="K18762" s="153" t="s">
        <v>1776</v>
      </c>
      <c r="M18762" s="571">
        <v>40694</v>
      </c>
      <c r="O18762" s="153" t="s">
        <v>1861</v>
      </c>
    </row>
    <row r="18763" spans="11:15">
      <c r="K18763" s="153" t="s">
        <v>1776</v>
      </c>
      <c r="M18763" s="571">
        <v>40694</v>
      </c>
      <c r="O18763" s="153" t="s">
        <v>1862</v>
      </c>
    </row>
    <row r="18764" spans="11:15">
      <c r="K18764" s="153" t="s">
        <v>1579</v>
      </c>
      <c r="M18764" s="571">
        <v>40694</v>
      </c>
      <c r="O18764" s="153" t="s">
        <v>1863</v>
      </c>
    </row>
    <row r="18765" spans="11:15">
      <c r="K18765" s="153" t="s">
        <v>1674</v>
      </c>
      <c r="M18765" s="571">
        <v>40694</v>
      </c>
      <c r="O18765" s="153" t="s">
        <v>1864</v>
      </c>
    </row>
    <row r="18766" spans="11:15">
      <c r="K18766" s="153" t="s">
        <v>1674</v>
      </c>
      <c r="M18766" s="571">
        <v>40694</v>
      </c>
      <c r="O18766" s="153" t="s">
        <v>1865</v>
      </c>
    </row>
    <row r="18767" spans="11:15">
      <c r="K18767" s="153" t="s">
        <v>1674</v>
      </c>
      <c r="M18767" s="571">
        <v>40694</v>
      </c>
      <c r="O18767" s="153" t="s">
        <v>1866</v>
      </c>
    </row>
    <row r="18768" spans="11:15">
      <c r="K18768" s="153" t="s">
        <v>1578</v>
      </c>
      <c r="M18768" s="571">
        <v>40694</v>
      </c>
      <c r="O18768" s="153" t="s">
        <v>1231</v>
      </c>
    </row>
    <row r="18769" spans="11:15">
      <c r="K18769" s="153" t="s">
        <v>1674</v>
      </c>
      <c r="M18769" s="571">
        <v>40694</v>
      </c>
      <c r="O18769" s="153" t="s">
        <v>1867</v>
      </c>
    </row>
    <row r="18770" spans="11:15">
      <c r="K18770" s="153" t="s">
        <v>1674</v>
      </c>
      <c r="M18770" s="571">
        <v>40694</v>
      </c>
      <c r="O18770" s="153" t="s">
        <v>1868</v>
      </c>
    </row>
    <row r="18771" spans="11:15">
      <c r="K18771" s="153" t="s">
        <v>1674</v>
      </c>
      <c r="M18771" s="571">
        <v>40694</v>
      </c>
      <c r="O18771" s="153" t="s">
        <v>1869</v>
      </c>
    </row>
    <row r="18772" spans="11:15">
      <c r="K18772" s="153" t="s">
        <v>1578</v>
      </c>
      <c r="M18772" s="571">
        <v>40694</v>
      </c>
      <c r="O18772" s="153" t="s">
        <v>1870</v>
      </c>
    </row>
    <row r="18773" spans="11:15">
      <c r="K18773" s="153" t="s">
        <v>1674</v>
      </c>
      <c r="M18773" s="571">
        <v>40694</v>
      </c>
      <c r="O18773" s="153" t="s">
        <v>1871</v>
      </c>
    </row>
    <row r="18774" spans="11:15">
      <c r="K18774" s="153" t="s">
        <v>1674</v>
      </c>
      <c r="M18774" s="571">
        <v>40694</v>
      </c>
      <c r="O18774" s="153" t="s">
        <v>2065</v>
      </c>
    </row>
    <row r="18775" spans="11:15">
      <c r="K18775" s="153" t="s">
        <v>1674</v>
      </c>
      <c r="M18775" s="571">
        <v>40694</v>
      </c>
      <c r="O18775" s="153" t="s">
        <v>2066</v>
      </c>
    </row>
    <row r="18776" spans="11:15">
      <c r="K18776" s="153" t="s">
        <v>1776</v>
      </c>
      <c r="M18776" s="571">
        <v>40694</v>
      </c>
      <c r="O18776" s="153" t="s">
        <v>2067</v>
      </c>
    </row>
    <row r="18777" spans="11:15">
      <c r="K18777" s="153" t="s">
        <v>1580</v>
      </c>
      <c r="M18777" s="571">
        <v>40694</v>
      </c>
      <c r="O18777" s="153" t="s">
        <v>1872</v>
      </c>
    </row>
    <row r="18778" spans="11:15">
      <c r="K18778" s="153" t="s">
        <v>1578</v>
      </c>
      <c r="M18778" s="571">
        <v>40694</v>
      </c>
      <c r="O18778" s="153" t="s">
        <v>2068</v>
      </c>
    </row>
    <row r="18779" spans="11:15">
      <c r="K18779" s="153" t="s">
        <v>1578</v>
      </c>
      <c r="M18779" s="571">
        <v>40694</v>
      </c>
      <c r="O18779" s="153" t="s">
        <v>2069</v>
      </c>
    </row>
    <row r="18780" spans="11:15">
      <c r="K18780" s="153" t="s">
        <v>1776</v>
      </c>
      <c r="M18780" s="571">
        <v>40694</v>
      </c>
      <c r="O18780" s="153" t="s">
        <v>1873</v>
      </c>
    </row>
    <row r="18781" spans="11:15">
      <c r="K18781" s="153" t="s">
        <v>1776</v>
      </c>
      <c r="M18781" s="571">
        <v>40694</v>
      </c>
      <c r="O18781" s="153" t="s">
        <v>1874</v>
      </c>
    </row>
    <row r="18782" spans="11:15">
      <c r="K18782" s="153" t="s">
        <v>1579</v>
      </c>
      <c r="M18782" s="571">
        <v>40694</v>
      </c>
      <c r="O18782" s="153" t="s">
        <v>1875</v>
      </c>
    </row>
    <row r="18783" spans="11:15">
      <c r="K18783" s="153" t="s">
        <v>1674</v>
      </c>
      <c r="M18783" s="571">
        <v>40694</v>
      </c>
      <c r="O18783" s="153" t="s">
        <v>1876</v>
      </c>
    </row>
    <row r="18784" spans="11:15">
      <c r="K18784" s="153" t="s">
        <v>1674</v>
      </c>
      <c r="M18784" s="571">
        <v>40694</v>
      </c>
      <c r="O18784" s="153" t="s">
        <v>1877</v>
      </c>
    </row>
    <row r="18785" spans="11:15">
      <c r="K18785" s="153" t="s">
        <v>1674</v>
      </c>
      <c r="M18785" s="571">
        <v>40694</v>
      </c>
      <c r="O18785" s="153" t="s">
        <v>1878</v>
      </c>
    </row>
    <row r="18786" spans="11:15">
      <c r="K18786" s="153" t="s">
        <v>1578</v>
      </c>
      <c r="M18786" s="571">
        <v>40694</v>
      </c>
      <c r="O18786" s="153" t="s">
        <v>1285</v>
      </c>
    </row>
    <row r="18787" spans="11:15">
      <c r="K18787" s="153" t="s">
        <v>1674</v>
      </c>
      <c r="M18787" s="571">
        <v>40694</v>
      </c>
      <c r="O18787" s="153" t="s">
        <v>1879</v>
      </c>
    </row>
    <row r="18788" spans="11:15">
      <c r="K18788" s="153" t="s">
        <v>1674</v>
      </c>
      <c r="M18788" s="571">
        <v>40694</v>
      </c>
      <c r="O18788" s="153" t="s">
        <v>1880</v>
      </c>
    </row>
    <row r="18789" spans="11:15">
      <c r="K18789" s="153" t="s">
        <v>1674</v>
      </c>
      <c r="M18789" s="571">
        <v>40694</v>
      </c>
      <c r="O18789" s="153" t="s">
        <v>1881</v>
      </c>
    </row>
    <row r="18790" spans="11:15">
      <c r="K18790" s="153" t="s">
        <v>1578</v>
      </c>
      <c r="M18790" s="571">
        <v>40694</v>
      </c>
      <c r="O18790" s="153" t="s">
        <v>1882</v>
      </c>
    </row>
    <row r="18791" spans="11:15">
      <c r="K18791" s="153" t="s">
        <v>1674</v>
      </c>
      <c r="M18791" s="571">
        <v>40694</v>
      </c>
      <c r="O18791" s="153" t="s">
        <v>1883</v>
      </c>
    </row>
    <row r="18792" spans="11:15">
      <c r="K18792" s="153" t="s">
        <v>1674</v>
      </c>
      <c r="M18792" s="571">
        <v>40694</v>
      </c>
      <c r="O18792" s="153" t="s">
        <v>2070</v>
      </c>
    </row>
    <row r="18793" spans="11:15">
      <c r="K18793" s="153" t="s">
        <v>1674</v>
      </c>
      <c r="M18793" s="571">
        <v>40694</v>
      </c>
      <c r="O18793" s="153" t="s">
        <v>2071</v>
      </c>
    </row>
    <row r="18794" spans="11:15">
      <c r="K18794" s="153" t="s">
        <v>1776</v>
      </c>
      <c r="M18794" s="571">
        <v>40694</v>
      </c>
      <c r="O18794" s="153" t="s">
        <v>1884</v>
      </c>
    </row>
    <row r="18795" spans="11:15">
      <c r="K18795" s="153" t="s">
        <v>1580</v>
      </c>
      <c r="M18795" s="571">
        <v>40694</v>
      </c>
      <c r="O18795" s="153" t="s">
        <v>1885</v>
      </c>
    </row>
    <row r="18796" spans="11:15">
      <c r="K18796" s="153" t="s">
        <v>1578</v>
      </c>
      <c r="M18796" s="571">
        <v>40694</v>
      </c>
      <c r="O18796" s="153" t="s">
        <v>2072</v>
      </c>
    </row>
    <row r="18797" spans="11:15">
      <c r="K18797" s="153" t="s">
        <v>1578</v>
      </c>
      <c r="M18797" s="571">
        <v>40694</v>
      </c>
      <c r="O18797" s="153" t="s">
        <v>2073</v>
      </c>
    </row>
    <row r="18798" spans="11:15">
      <c r="K18798" s="153" t="s">
        <v>1776</v>
      </c>
      <c r="M18798" s="571">
        <v>40694</v>
      </c>
      <c r="O18798" s="153" t="s">
        <v>1886</v>
      </c>
    </row>
    <row r="18799" spans="11:15">
      <c r="K18799" s="153" t="s">
        <v>1776</v>
      </c>
      <c r="M18799" s="571">
        <v>40694</v>
      </c>
      <c r="O18799" s="153" t="s">
        <v>1887</v>
      </c>
    </row>
    <row r="18800" spans="11:15">
      <c r="K18800" s="153" t="s">
        <v>1579</v>
      </c>
      <c r="M18800" s="571">
        <v>40694</v>
      </c>
      <c r="O18800" s="153" t="s">
        <v>1888</v>
      </c>
    </row>
    <row r="18801" spans="11:15">
      <c r="K18801" s="153" t="s">
        <v>1674</v>
      </c>
      <c r="M18801" s="571">
        <v>40694</v>
      </c>
      <c r="O18801" s="153" t="s">
        <v>1889</v>
      </c>
    </row>
    <row r="18802" spans="11:15">
      <c r="K18802" s="153" t="s">
        <v>1674</v>
      </c>
      <c r="M18802" s="571">
        <v>40694</v>
      </c>
      <c r="O18802" s="153" t="s">
        <v>1890</v>
      </c>
    </row>
    <row r="18803" spans="11:15">
      <c r="K18803" s="153" t="s">
        <v>1674</v>
      </c>
      <c r="M18803" s="571">
        <v>40694</v>
      </c>
      <c r="O18803" s="153" t="s">
        <v>1891</v>
      </c>
    </row>
    <row r="18804" spans="11:15">
      <c r="K18804" s="153" t="s">
        <v>1578</v>
      </c>
      <c r="M18804" s="571">
        <v>40694</v>
      </c>
      <c r="O18804" s="153" t="s">
        <v>1344</v>
      </c>
    </row>
    <row r="18805" spans="11:15">
      <c r="K18805" s="153" t="s">
        <v>1674</v>
      </c>
      <c r="M18805" s="571">
        <v>40694</v>
      </c>
      <c r="O18805" s="153" t="s">
        <v>1892</v>
      </c>
    </row>
    <row r="18806" spans="11:15">
      <c r="K18806" s="153" t="s">
        <v>1674</v>
      </c>
      <c r="M18806" s="571">
        <v>40694</v>
      </c>
      <c r="O18806" s="153" t="s">
        <v>1893</v>
      </c>
    </row>
    <row r="18807" spans="11:15">
      <c r="K18807" s="153" t="s">
        <v>1674</v>
      </c>
      <c r="M18807" s="571">
        <v>40694</v>
      </c>
      <c r="O18807" s="153" t="s">
        <v>1894</v>
      </c>
    </row>
    <row r="18808" spans="11:15">
      <c r="K18808" s="153" t="s">
        <v>1776</v>
      </c>
      <c r="M18808" s="571">
        <v>40694</v>
      </c>
      <c r="O18808" s="153" t="s">
        <v>1895</v>
      </c>
    </row>
    <row r="18809" spans="11:15">
      <c r="K18809" s="153" t="s">
        <v>1674</v>
      </c>
      <c r="M18809" s="571">
        <v>40694</v>
      </c>
      <c r="O18809" s="153" t="s">
        <v>1896</v>
      </c>
    </row>
    <row r="18810" spans="11:15">
      <c r="K18810" s="153" t="s">
        <v>1674</v>
      </c>
      <c r="M18810" s="571">
        <v>40694</v>
      </c>
      <c r="O18810" s="153" t="s">
        <v>2074</v>
      </c>
    </row>
    <row r="18811" spans="11:15">
      <c r="K18811" s="153" t="s">
        <v>1674</v>
      </c>
      <c r="M18811" s="571">
        <v>40694</v>
      </c>
      <c r="O18811" s="153" t="s">
        <v>2075</v>
      </c>
    </row>
    <row r="18812" spans="11:15">
      <c r="K18812" s="153" t="s">
        <v>1776</v>
      </c>
      <c r="M18812" s="571">
        <v>40694</v>
      </c>
      <c r="O18812" s="153" t="s">
        <v>1897</v>
      </c>
    </row>
    <row r="18813" spans="11:15">
      <c r="K18813" s="153" t="s">
        <v>1577</v>
      </c>
      <c r="M18813" s="571">
        <v>40694</v>
      </c>
      <c r="O18813" s="153" t="s">
        <v>1898</v>
      </c>
    </row>
    <row r="18814" spans="11:15">
      <c r="K18814" s="153" t="s">
        <v>1578</v>
      </c>
      <c r="M18814" s="571">
        <v>40694</v>
      </c>
      <c r="O18814" s="153" t="s">
        <v>2076</v>
      </c>
    </row>
    <row r="18815" spans="11:15">
      <c r="K18815" s="153" t="s">
        <v>1578</v>
      </c>
      <c r="M18815" s="571">
        <v>40694</v>
      </c>
      <c r="O18815" s="153" t="s">
        <v>2077</v>
      </c>
    </row>
    <row r="18816" spans="11:15">
      <c r="K18816" s="153" t="s">
        <v>1578</v>
      </c>
      <c r="M18816" s="571">
        <v>40694</v>
      </c>
      <c r="O18816" s="153" t="s">
        <v>1899</v>
      </c>
    </row>
    <row r="18817" spans="11:15">
      <c r="K18817" s="153" t="s">
        <v>1776</v>
      </c>
      <c r="M18817" s="571">
        <v>40694</v>
      </c>
      <c r="O18817" s="153" t="s">
        <v>1900</v>
      </c>
    </row>
    <row r="18818" spans="11:15">
      <c r="K18818" s="153" t="s">
        <v>1579</v>
      </c>
      <c r="M18818" s="571">
        <v>40694</v>
      </c>
      <c r="O18818" s="153" t="s">
        <v>1901</v>
      </c>
    </row>
    <row r="18819" spans="11:15">
      <c r="K18819" s="153" t="s">
        <v>1674</v>
      </c>
      <c r="M18819" s="571">
        <v>40694</v>
      </c>
      <c r="O18819" s="153" t="s">
        <v>1902</v>
      </c>
    </row>
    <row r="18820" spans="11:15">
      <c r="K18820" s="153" t="s">
        <v>1674</v>
      </c>
      <c r="M18820" s="571">
        <v>40694</v>
      </c>
      <c r="O18820" s="153" t="s">
        <v>1903</v>
      </c>
    </row>
    <row r="18821" spans="11:15">
      <c r="K18821" s="153" t="s">
        <v>1674</v>
      </c>
      <c r="M18821" s="571">
        <v>40694</v>
      </c>
      <c r="O18821" s="153" t="s">
        <v>1904</v>
      </c>
    </row>
    <row r="18822" spans="11:15">
      <c r="K18822" s="153" t="s">
        <v>1674</v>
      </c>
      <c r="M18822" s="571">
        <v>40694</v>
      </c>
      <c r="O18822" s="153" t="s">
        <v>1374</v>
      </c>
    </row>
    <row r="18823" spans="11:15">
      <c r="K18823" s="153" t="s">
        <v>1674</v>
      </c>
      <c r="M18823" s="571">
        <v>40694</v>
      </c>
      <c r="O18823" s="153" t="s">
        <v>1905</v>
      </c>
    </row>
    <row r="18824" spans="11:15">
      <c r="K18824" s="153" t="s">
        <v>1674</v>
      </c>
      <c r="M18824" s="571">
        <v>40694</v>
      </c>
      <c r="O18824" s="153" t="s">
        <v>1906</v>
      </c>
    </row>
    <row r="18825" spans="11:15">
      <c r="K18825" s="153" t="s">
        <v>1674</v>
      </c>
      <c r="M18825" s="571">
        <v>40694</v>
      </c>
      <c r="O18825" s="153" t="s">
        <v>1907</v>
      </c>
    </row>
    <row r="18826" spans="11:15">
      <c r="K18826" s="153" t="s">
        <v>1674</v>
      </c>
      <c r="M18826" s="571">
        <v>40694</v>
      </c>
      <c r="O18826" s="153" t="s">
        <v>1908</v>
      </c>
    </row>
    <row r="18827" spans="11:15">
      <c r="K18827" s="153" t="s">
        <v>1674</v>
      </c>
      <c r="M18827" s="571">
        <v>40694</v>
      </c>
      <c r="O18827" s="153" t="s">
        <v>1909</v>
      </c>
    </row>
    <row r="18828" spans="11:15">
      <c r="K18828" s="153" t="s">
        <v>1674</v>
      </c>
      <c r="M18828" s="571">
        <v>40694</v>
      </c>
      <c r="O18828" s="153" t="s">
        <v>2078</v>
      </c>
    </row>
    <row r="18829" spans="11:15">
      <c r="K18829" s="153" t="s">
        <v>1674</v>
      </c>
      <c r="M18829" s="571">
        <v>40694</v>
      </c>
      <c r="O18829" s="153" t="s">
        <v>2079</v>
      </c>
    </row>
    <row r="18830" spans="11:15">
      <c r="K18830" s="153" t="s">
        <v>1674</v>
      </c>
      <c r="M18830" s="571">
        <v>40694</v>
      </c>
      <c r="O18830" s="153" t="s">
        <v>1910</v>
      </c>
    </row>
    <row r="18831" spans="11:15">
      <c r="K18831" s="153" t="s">
        <v>1674</v>
      </c>
      <c r="M18831" s="571">
        <v>40694</v>
      </c>
      <c r="O18831" s="153" t="s">
        <v>1911</v>
      </c>
    </row>
    <row r="18832" spans="11:15">
      <c r="K18832" s="153" t="s">
        <v>1674</v>
      </c>
      <c r="M18832" s="571">
        <v>40694</v>
      </c>
      <c r="O18832" s="153" t="s">
        <v>2080</v>
      </c>
    </row>
    <row r="18833" spans="11:15">
      <c r="K18833" s="153" t="s">
        <v>1674</v>
      </c>
      <c r="M18833" s="571">
        <v>40694</v>
      </c>
      <c r="O18833" s="153" t="s">
        <v>2081</v>
      </c>
    </row>
    <row r="18834" spans="11:15">
      <c r="K18834" s="153" t="s">
        <v>1674</v>
      </c>
      <c r="M18834" s="571">
        <v>40694</v>
      </c>
      <c r="O18834" s="153" t="s">
        <v>1912</v>
      </c>
    </row>
    <row r="18835" spans="11:15">
      <c r="K18835" s="153" t="s">
        <v>1674</v>
      </c>
      <c r="M18835" s="571">
        <v>40694</v>
      </c>
      <c r="O18835" s="153" t="s">
        <v>1913</v>
      </c>
    </row>
    <row r="18836" spans="11:15">
      <c r="K18836" s="153" t="s">
        <v>1674</v>
      </c>
      <c r="M18836" s="571">
        <v>40694</v>
      </c>
      <c r="O18836" s="153" t="s">
        <v>1914</v>
      </c>
    </row>
    <row r="18837" spans="11:15">
      <c r="K18837" s="153" t="s">
        <v>1674</v>
      </c>
      <c r="M18837" s="571">
        <v>40694</v>
      </c>
      <c r="O18837" s="153" t="s">
        <v>1915</v>
      </c>
    </row>
    <row r="18838" spans="11:15">
      <c r="K18838" s="153" t="s">
        <v>1674</v>
      </c>
      <c r="M18838" s="571">
        <v>40694</v>
      </c>
      <c r="O18838" s="153" t="s">
        <v>1916</v>
      </c>
    </row>
    <row r="18839" spans="11:15">
      <c r="K18839" s="153" t="s">
        <v>1674</v>
      </c>
      <c r="M18839" s="571">
        <v>40694</v>
      </c>
      <c r="O18839" s="153" t="s">
        <v>1917</v>
      </c>
    </row>
    <row r="18840" spans="11:15">
      <c r="K18840" s="153" t="s">
        <v>1578</v>
      </c>
      <c r="M18840" s="571">
        <v>40694</v>
      </c>
      <c r="O18840" s="153" t="s">
        <v>1430</v>
      </c>
    </row>
    <row r="18841" spans="11:15">
      <c r="K18841" s="153" t="s">
        <v>1674</v>
      </c>
      <c r="M18841" s="571">
        <v>40694</v>
      </c>
      <c r="O18841" s="153" t="s">
        <v>1918</v>
      </c>
    </row>
    <row r="18842" spans="11:15">
      <c r="K18842" s="153" t="s">
        <v>1674</v>
      </c>
      <c r="M18842" s="571">
        <v>40694</v>
      </c>
      <c r="O18842" s="153" t="s">
        <v>1919</v>
      </c>
    </row>
    <row r="18843" spans="11:15">
      <c r="K18843" s="153" t="s">
        <v>1674</v>
      </c>
      <c r="M18843" s="571">
        <v>40694</v>
      </c>
      <c r="O18843" s="153" t="s">
        <v>1920</v>
      </c>
    </row>
    <row r="18844" spans="11:15">
      <c r="K18844" s="153" t="s">
        <v>1578</v>
      </c>
      <c r="M18844" s="571">
        <v>40694</v>
      </c>
      <c r="O18844" s="153" t="s">
        <v>1921</v>
      </c>
    </row>
    <row r="18845" spans="11:15">
      <c r="K18845" s="153" t="s">
        <v>1674</v>
      </c>
      <c r="M18845" s="571">
        <v>40694</v>
      </c>
      <c r="O18845" s="153" t="s">
        <v>1922</v>
      </c>
    </row>
    <row r="18846" spans="11:15">
      <c r="K18846" s="153" t="s">
        <v>1674</v>
      </c>
      <c r="M18846" s="571">
        <v>40694</v>
      </c>
      <c r="O18846" s="153" t="s">
        <v>2082</v>
      </c>
    </row>
    <row r="18847" spans="11:15">
      <c r="K18847" s="153" t="s">
        <v>1674</v>
      </c>
      <c r="M18847" s="571">
        <v>40694</v>
      </c>
      <c r="O18847" s="153" t="s">
        <v>2083</v>
      </c>
    </row>
    <row r="18848" spans="11:15">
      <c r="K18848" s="153" t="s">
        <v>1776</v>
      </c>
      <c r="M18848" s="571">
        <v>40694</v>
      </c>
      <c r="O18848" s="153" t="s">
        <v>1923</v>
      </c>
    </row>
    <row r="18849" spans="11:15">
      <c r="K18849" s="153" t="s">
        <v>1577</v>
      </c>
      <c r="M18849" s="571">
        <v>40694</v>
      </c>
      <c r="O18849" s="153" t="s">
        <v>1924</v>
      </c>
    </row>
    <row r="18850" spans="11:15">
      <c r="K18850" s="153" t="s">
        <v>1578</v>
      </c>
      <c r="M18850" s="571">
        <v>40694</v>
      </c>
      <c r="O18850" s="153" t="s">
        <v>2084</v>
      </c>
    </row>
    <row r="18851" spans="11:15">
      <c r="K18851" s="153" t="s">
        <v>1578</v>
      </c>
      <c r="M18851" s="571">
        <v>40694</v>
      </c>
      <c r="O18851" s="153" t="s">
        <v>2085</v>
      </c>
    </row>
    <row r="18852" spans="11:15">
      <c r="K18852" s="153" t="s">
        <v>1578</v>
      </c>
      <c r="M18852" s="571">
        <v>40694</v>
      </c>
      <c r="O18852" s="153" t="s">
        <v>1925</v>
      </c>
    </row>
    <row r="18853" spans="11:15">
      <c r="K18853" s="153" t="s">
        <v>1776</v>
      </c>
      <c r="M18853" s="571">
        <v>40694</v>
      </c>
      <c r="O18853" s="153" t="s">
        <v>1926</v>
      </c>
    </row>
    <row r="18854" spans="11:15">
      <c r="K18854" s="153" t="s">
        <v>1579</v>
      </c>
      <c r="M18854" s="571">
        <v>40694</v>
      </c>
      <c r="O18854" s="153" t="s">
        <v>1927</v>
      </c>
    </row>
    <row r="18855" spans="11:15">
      <c r="K18855" s="153" t="s">
        <v>1674</v>
      </c>
      <c r="M18855" s="571">
        <v>40694</v>
      </c>
      <c r="O18855" s="153" t="s">
        <v>1928</v>
      </c>
    </row>
    <row r="18856" spans="11:15">
      <c r="K18856" s="153" t="s">
        <v>1674</v>
      </c>
      <c r="M18856" s="571">
        <v>40694</v>
      </c>
      <c r="O18856" s="153" t="s">
        <v>1929</v>
      </c>
    </row>
    <row r="18857" spans="11:15">
      <c r="K18857" s="153" t="s">
        <v>1674</v>
      </c>
      <c r="M18857" s="571">
        <v>40694</v>
      </c>
      <c r="O18857" s="153" t="s">
        <v>1930</v>
      </c>
    </row>
    <row r="18858" spans="11:15">
      <c r="K18858" s="153" t="s">
        <v>1776</v>
      </c>
      <c r="M18858" s="571">
        <v>40694</v>
      </c>
      <c r="O18858" s="153" t="s">
        <v>1931</v>
      </c>
    </row>
    <row r="18859" spans="11:15">
      <c r="K18859" s="153" t="s">
        <v>1674</v>
      </c>
      <c r="M18859" s="571">
        <v>40694</v>
      </c>
      <c r="O18859" s="153" t="s">
        <v>1932</v>
      </c>
    </row>
    <row r="18860" spans="11:15">
      <c r="K18860" s="153" t="s">
        <v>1674</v>
      </c>
      <c r="M18860" s="571">
        <v>40694</v>
      </c>
      <c r="O18860" s="153" t="s">
        <v>1933</v>
      </c>
    </row>
    <row r="18861" spans="11:15">
      <c r="K18861" s="153" t="s">
        <v>1674</v>
      </c>
      <c r="M18861" s="571">
        <v>40694</v>
      </c>
      <c r="O18861" s="153" t="s">
        <v>1934</v>
      </c>
    </row>
    <row r="18862" spans="11:15">
      <c r="K18862" s="153" t="s">
        <v>1578</v>
      </c>
      <c r="M18862" s="571">
        <v>40694</v>
      </c>
      <c r="O18862" s="153" t="s">
        <v>1935</v>
      </c>
    </row>
    <row r="18863" spans="11:15">
      <c r="K18863" s="153" t="s">
        <v>1674</v>
      </c>
      <c r="M18863" s="571">
        <v>40694</v>
      </c>
      <c r="O18863" s="153" t="s">
        <v>1936</v>
      </c>
    </row>
    <row r="18864" spans="11:15">
      <c r="K18864" s="153" t="s">
        <v>1674</v>
      </c>
      <c r="M18864" s="571">
        <v>40694</v>
      </c>
      <c r="O18864" s="153" t="s">
        <v>2086</v>
      </c>
    </row>
    <row r="18865" spans="11:15">
      <c r="K18865" s="153" t="s">
        <v>1674</v>
      </c>
      <c r="M18865" s="571">
        <v>40694</v>
      </c>
      <c r="O18865" s="153" t="s">
        <v>2087</v>
      </c>
    </row>
    <row r="18866" spans="11:15">
      <c r="K18866" s="153" t="s">
        <v>1776</v>
      </c>
      <c r="M18866" s="571">
        <v>40694</v>
      </c>
      <c r="O18866" s="153" t="s">
        <v>1937</v>
      </c>
    </row>
    <row r="18867" spans="11:15">
      <c r="K18867" s="153" t="s">
        <v>1577</v>
      </c>
      <c r="M18867" s="571">
        <v>40694</v>
      </c>
      <c r="O18867" s="153" t="s">
        <v>1938</v>
      </c>
    </row>
    <row r="18868" spans="11:15">
      <c r="K18868" s="153" t="s">
        <v>1674</v>
      </c>
      <c r="M18868" s="571">
        <v>40694</v>
      </c>
      <c r="O18868" s="153" t="s">
        <v>1939</v>
      </c>
    </row>
    <row r="18869" spans="11:15">
      <c r="K18869" s="153" t="s">
        <v>1578</v>
      </c>
      <c r="M18869" s="571">
        <v>40694</v>
      </c>
      <c r="O18869" s="153" t="s">
        <v>2088</v>
      </c>
    </row>
    <row r="18870" spans="11:15">
      <c r="K18870" s="153" t="s">
        <v>1578</v>
      </c>
      <c r="M18870" s="571">
        <v>40694</v>
      </c>
      <c r="O18870" s="153" t="s">
        <v>2089</v>
      </c>
    </row>
    <row r="18871" spans="11:15">
      <c r="K18871" s="153" t="s">
        <v>1578</v>
      </c>
      <c r="M18871" s="571">
        <v>40694</v>
      </c>
      <c r="O18871" s="153" t="s">
        <v>2090</v>
      </c>
    </row>
    <row r="18872" spans="11:15">
      <c r="K18872" s="153" t="s">
        <v>1578</v>
      </c>
      <c r="M18872" s="571">
        <v>40694</v>
      </c>
      <c r="O18872" s="153" t="s">
        <v>1940</v>
      </c>
    </row>
    <row r="18873" spans="11:15">
      <c r="K18873" s="153" t="s">
        <v>1674</v>
      </c>
      <c r="M18873" s="571">
        <v>40694</v>
      </c>
      <c r="O18873" s="153" t="s">
        <v>1941</v>
      </c>
    </row>
    <row r="18874" spans="11:15">
      <c r="K18874" s="153" t="s">
        <v>1674</v>
      </c>
      <c r="M18874" s="571">
        <v>40694</v>
      </c>
      <c r="O18874" s="153" t="s">
        <v>1942</v>
      </c>
    </row>
    <row r="18875" spans="11:15">
      <c r="K18875" s="153" t="s">
        <v>1674</v>
      </c>
      <c r="M18875" s="571">
        <v>40694</v>
      </c>
      <c r="O18875" s="153" t="s">
        <v>1943</v>
      </c>
    </row>
    <row r="18876" spans="11:15">
      <c r="K18876" s="153" t="s">
        <v>1674</v>
      </c>
      <c r="M18876" s="571">
        <v>40694</v>
      </c>
      <c r="O18876" s="153" t="s">
        <v>1944</v>
      </c>
    </row>
    <row r="18877" spans="11:15">
      <c r="K18877" s="153" t="s">
        <v>1674</v>
      </c>
      <c r="M18877" s="571">
        <v>40694</v>
      </c>
      <c r="O18877" s="153" t="s">
        <v>1945</v>
      </c>
    </row>
    <row r="18878" spans="11:15">
      <c r="K18878" s="153" t="s">
        <v>1776</v>
      </c>
      <c r="M18878" s="571">
        <v>40694</v>
      </c>
      <c r="O18878" s="153" t="s">
        <v>1946</v>
      </c>
    </row>
    <row r="18879" spans="11:15">
      <c r="K18879" s="153" t="s">
        <v>1674</v>
      </c>
      <c r="M18879" s="571">
        <v>40694</v>
      </c>
      <c r="O18879" s="153" t="s">
        <v>1947</v>
      </c>
    </row>
    <row r="18880" spans="11:15">
      <c r="K18880" s="153" t="s">
        <v>1674</v>
      </c>
      <c r="M18880" s="571">
        <v>40694</v>
      </c>
      <c r="O18880" s="153" t="s">
        <v>1948</v>
      </c>
    </row>
    <row r="18881" spans="11:15">
      <c r="K18881" s="153" t="s">
        <v>1674</v>
      </c>
      <c r="M18881" s="571">
        <v>40694</v>
      </c>
      <c r="O18881" s="153" t="s">
        <v>1949</v>
      </c>
    </row>
    <row r="18882" spans="11:15">
      <c r="K18882" s="153" t="s">
        <v>1578</v>
      </c>
      <c r="M18882" s="571">
        <v>40694</v>
      </c>
      <c r="O18882" s="153" t="s">
        <v>1950</v>
      </c>
    </row>
    <row r="18883" spans="11:15">
      <c r="K18883" s="153" t="s">
        <v>1674</v>
      </c>
      <c r="M18883" s="571">
        <v>40694</v>
      </c>
      <c r="O18883" s="153" t="s">
        <v>1951</v>
      </c>
    </row>
    <row r="18884" spans="11:15">
      <c r="K18884" s="153" t="s">
        <v>1674</v>
      </c>
      <c r="M18884" s="571">
        <v>40694</v>
      </c>
      <c r="O18884" s="153" t="s">
        <v>2091</v>
      </c>
    </row>
    <row r="18885" spans="11:15">
      <c r="K18885" s="153" t="s">
        <v>1674</v>
      </c>
      <c r="M18885" s="571">
        <v>40694</v>
      </c>
      <c r="O18885" s="153" t="s">
        <v>2092</v>
      </c>
    </row>
    <row r="18886" spans="11:15">
      <c r="K18886" s="153" t="s">
        <v>1776</v>
      </c>
      <c r="M18886" s="571">
        <v>40694</v>
      </c>
      <c r="O18886" s="153" t="s">
        <v>1952</v>
      </c>
    </row>
    <row r="18887" spans="11:15">
      <c r="K18887" s="153" t="s">
        <v>1577</v>
      </c>
      <c r="M18887" s="571">
        <v>40694</v>
      </c>
      <c r="O18887" s="153" t="s">
        <v>1953</v>
      </c>
    </row>
    <row r="18888" spans="11:15">
      <c r="K18888" s="153" t="s">
        <v>1674</v>
      </c>
      <c r="M18888" s="571">
        <v>40694</v>
      </c>
      <c r="O18888" s="153" t="s">
        <v>1954</v>
      </c>
    </row>
    <row r="18889" spans="11:15">
      <c r="K18889" s="153" t="s">
        <v>1578</v>
      </c>
      <c r="M18889" s="571">
        <v>40694</v>
      </c>
      <c r="O18889" s="153" t="s">
        <v>2093</v>
      </c>
    </row>
    <row r="18890" spans="11:15">
      <c r="K18890" s="153" t="s">
        <v>1578</v>
      </c>
      <c r="M18890" s="571">
        <v>40694</v>
      </c>
      <c r="O18890" s="153" t="s">
        <v>2094</v>
      </c>
    </row>
    <row r="18891" spans="11:15">
      <c r="K18891" s="153" t="s">
        <v>1578</v>
      </c>
      <c r="M18891" s="571">
        <v>40694</v>
      </c>
      <c r="O18891" s="153" t="s">
        <v>2095</v>
      </c>
    </row>
    <row r="18892" spans="11:15">
      <c r="K18892" s="153" t="s">
        <v>1578</v>
      </c>
      <c r="M18892" s="571">
        <v>40694</v>
      </c>
      <c r="O18892" s="153" t="s">
        <v>1955</v>
      </c>
    </row>
    <row r="18893" spans="11:15">
      <c r="K18893" s="153" t="s">
        <v>1674</v>
      </c>
      <c r="M18893" s="571">
        <v>40694</v>
      </c>
      <c r="O18893" s="153" t="s">
        <v>1956</v>
      </c>
    </row>
    <row r="18894" spans="11:15">
      <c r="K18894" s="153" t="s">
        <v>1674</v>
      </c>
      <c r="M18894" s="571">
        <v>40694</v>
      </c>
      <c r="O18894" s="153" t="s">
        <v>1957</v>
      </c>
    </row>
    <row r="18895" spans="11:15">
      <c r="K18895" s="153" t="s">
        <v>1674</v>
      </c>
      <c r="M18895" s="571">
        <v>40694</v>
      </c>
      <c r="O18895" s="153" t="s">
        <v>1958</v>
      </c>
    </row>
    <row r="18896" spans="11:15">
      <c r="K18896" s="153" t="s">
        <v>1674</v>
      </c>
      <c r="M18896" s="571">
        <v>40694</v>
      </c>
      <c r="O18896" s="153" t="s">
        <v>1959</v>
      </c>
    </row>
    <row r="18897" spans="11:15">
      <c r="K18897" s="153" t="s">
        <v>1674</v>
      </c>
      <c r="M18897" s="571">
        <v>40694</v>
      </c>
      <c r="O18897" s="153" t="s">
        <v>1960</v>
      </c>
    </row>
    <row r="18898" spans="11:15">
      <c r="K18898" s="153" t="s">
        <v>1578</v>
      </c>
      <c r="M18898" s="571">
        <v>40694</v>
      </c>
      <c r="O18898" s="153" t="s">
        <v>1961</v>
      </c>
    </row>
    <row r="18899" spans="11:15">
      <c r="K18899" s="153" t="s">
        <v>1674</v>
      </c>
      <c r="M18899" s="571">
        <v>40694</v>
      </c>
      <c r="O18899" s="153" t="s">
        <v>1962</v>
      </c>
    </row>
    <row r="18900" spans="11:15">
      <c r="K18900" s="153" t="s">
        <v>1674</v>
      </c>
      <c r="M18900" s="571">
        <v>40694</v>
      </c>
      <c r="O18900" s="153" t="s">
        <v>1963</v>
      </c>
    </row>
    <row r="18901" spans="11:15">
      <c r="K18901" s="153" t="s">
        <v>1674</v>
      </c>
      <c r="M18901" s="571">
        <v>40694</v>
      </c>
      <c r="O18901" s="153" t="s">
        <v>1964</v>
      </c>
    </row>
    <row r="18902" spans="11:15">
      <c r="K18902" s="153" t="s">
        <v>1578</v>
      </c>
      <c r="M18902" s="571">
        <v>40694</v>
      </c>
      <c r="O18902" s="153" t="s">
        <v>1965</v>
      </c>
    </row>
    <row r="18903" spans="11:15">
      <c r="K18903" s="153" t="s">
        <v>1674</v>
      </c>
      <c r="M18903" s="571">
        <v>40694</v>
      </c>
      <c r="O18903" s="153" t="s">
        <v>1966</v>
      </c>
    </row>
    <row r="18904" spans="11:15">
      <c r="K18904" s="153" t="s">
        <v>1674</v>
      </c>
      <c r="M18904" s="571">
        <v>40694</v>
      </c>
      <c r="O18904" s="153" t="s">
        <v>2096</v>
      </c>
    </row>
    <row r="18905" spans="11:15">
      <c r="K18905" s="153" t="s">
        <v>1674</v>
      </c>
      <c r="M18905" s="571">
        <v>40694</v>
      </c>
      <c r="O18905" s="153" t="s">
        <v>2097</v>
      </c>
    </row>
    <row r="18906" spans="11:15">
      <c r="K18906" s="153" t="s">
        <v>1776</v>
      </c>
      <c r="M18906" s="571">
        <v>40694</v>
      </c>
      <c r="O18906" s="153" t="s">
        <v>1967</v>
      </c>
    </row>
    <row r="18907" spans="11:15">
      <c r="K18907" s="153" t="s">
        <v>1577</v>
      </c>
      <c r="M18907" s="571">
        <v>40694</v>
      </c>
      <c r="O18907" s="153" t="s">
        <v>1968</v>
      </c>
    </row>
    <row r="18908" spans="11:15">
      <c r="K18908" s="153" t="s">
        <v>1674</v>
      </c>
      <c r="M18908" s="571">
        <v>40694</v>
      </c>
      <c r="O18908" s="153" t="s">
        <v>1969</v>
      </c>
    </row>
    <row r="18909" spans="11:15">
      <c r="K18909" s="153" t="s">
        <v>1578</v>
      </c>
      <c r="M18909" s="571">
        <v>40694</v>
      </c>
      <c r="O18909" s="153" t="s">
        <v>2098</v>
      </c>
    </row>
    <row r="18910" spans="11:15">
      <c r="K18910" s="153" t="s">
        <v>1578</v>
      </c>
      <c r="M18910" s="571">
        <v>40694</v>
      </c>
      <c r="O18910" s="153" t="s">
        <v>2099</v>
      </c>
    </row>
    <row r="18911" spans="11:15">
      <c r="K18911" s="153" t="s">
        <v>1578</v>
      </c>
      <c r="M18911" s="571">
        <v>40694</v>
      </c>
      <c r="O18911" s="153" t="s">
        <v>2100</v>
      </c>
    </row>
    <row r="18912" spans="11:15">
      <c r="K18912" s="153" t="s">
        <v>1578</v>
      </c>
      <c r="M18912" s="571">
        <v>40694</v>
      </c>
      <c r="O18912" s="153" t="s">
        <v>1970</v>
      </c>
    </row>
    <row r="18913" spans="11:15">
      <c r="K18913" s="153" t="s">
        <v>1674</v>
      </c>
      <c r="M18913" s="571">
        <v>40694</v>
      </c>
      <c r="O18913" s="153" t="s">
        <v>1971</v>
      </c>
    </row>
    <row r="18914" spans="11:15">
      <c r="K18914" s="153" t="s">
        <v>1674</v>
      </c>
      <c r="M18914" s="571">
        <v>40694</v>
      </c>
      <c r="O18914" s="153" t="s">
        <v>1972</v>
      </c>
    </row>
    <row r="18915" spans="11:15">
      <c r="K18915" s="153" t="s">
        <v>1674</v>
      </c>
      <c r="M18915" s="571">
        <v>40694</v>
      </c>
      <c r="O18915" s="153" t="s">
        <v>1973</v>
      </c>
    </row>
    <row r="18916" spans="11:15">
      <c r="K18916" s="153" t="s">
        <v>1578</v>
      </c>
      <c r="M18916" s="571">
        <v>40694</v>
      </c>
      <c r="O18916" s="153" t="s">
        <v>1974</v>
      </c>
    </row>
    <row r="18917" spans="11:15">
      <c r="K18917" s="153" t="s">
        <v>1578</v>
      </c>
      <c r="M18917" s="571">
        <v>40694</v>
      </c>
      <c r="O18917" s="153" t="s">
        <v>1975</v>
      </c>
    </row>
    <row r="18918" spans="11:15">
      <c r="K18918" s="153" t="s">
        <v>1674</v>
      </c>
      <c r="M18918" s="571">
        <v>40694</v>
      </c>
      <c r="O18918" s="153" t="s">
        <v>1976</v>
      </c>
    </row>
    <row r="18919" spans="11:15">
      <c r="K18919" s="153" t="s">
        <v>1674</v>
      </c>
      <c r="M18919" s="571">
        <v>40694</v>
      </c>
      <c r="O18919" s="153" t="s">
        <v>1977</v>
      </c>
    </row>
    <row r="18920" spans="11:15">
      <c r="K18920" s="153" t="s">
        <v>1577</v>
      </c>
      <c r="M18920" s="571">
        <v>40694</v>
      </c>
      <c r="O18920" s="153" t="s">
        <v>1978</v>
      </c>
    </row>
    <row r="18921" spans="11:15">
      <c r="K18921" s="153" t="s">
        <v>1674</v>
      </c>
      <c r="M18921" s="571">
        <v>40694</v>
      </c>
      <c r="O18921" s="153" t="s">
        <v>1979</v>
      </c>
    </row>
    <row r="18922" spans="11:15">
      <c r="K18922" s="153" t="s">
        <v>1674</v>
      </c>
      <c r="M18922" s="571">
        <v>40694</v>
      </c>
      <c r="O18922" s="153" t="s">
        <v>1980</v>
      </c>
    </row>
    <row r="18923" spans="11:15">
      <c r="K18923" s="153" t="s">
        <v>1674</v>
      </c>
      <c r="M18923" s="571">
        <v>40694</v>
      </c>
      <c r="O18923" s="153" t="s">
        <v>1981</v>
      </c>
    </row>
    <row r="18924" spans="11:15">
      <c r="K18924" s="153" t="s">
        <v>1577</v>
      </c>
      <c r="M18924" s="571">
        <v>40694</v>
      </c>
      <c r="O18924" s="153" t="s">
        <v>1982</v>
      </c>
    </row>
    <row r="18925" spans="11:15">
      <c r="K18925" s="153" t="s">
        <v>1674</v>
      </c>
      <c r="M18925" s="571">
        <v>40694</v>
      </c>
      <c r="O18925" s="153" t="s">
        <v>1983</v>
      </c>
    </row>
    <row r="18926" spans="11:15">
      <c r="K18926" s="153" t="s">
        <v>1674</v>
      </c>
      <c r="M18926" s="571">
        <v>40694</v>
      </c>
      <c r="O18926" s="153" t="s">
        <v>2101</v>
      </c>
    </row>
    <row r="18927" spans="11:15">
      <c r="K18927" s="153" t="s">
        <v>1674</v>
      </c>
      <c r="M18927" s="571">
        <v>40694</v>
      </c>
      <c r="O18927" s="153" t="s">
        <v>2102</v>
      </c>
    </row>
    <row r="18928" spans="11:15">
      <c r="K18928" s="153" t="s">
        <v>1776</v>
      </c>
      <c r="M18928" s="571">
        <v>40694</v>
      </c>
      <c r="O18928" s="153" t="s">
        <v>1984</v>
      </c>
    </row>
    <row r="18929" spans="11:15">
      <c r="K18929" s="153" t="s">
        <v>1577</v>
      </c>
      <c r="M18929" s="571">
        <v>40694</v>
      </c>
      <c r="O18929" s="153" t="s">
        <v>1985</v>
      </c>
    </row>
    <row r="18930" spans="11:15">
      <c r="K18930" s="153" t="s">
        <v>1674</v>
      </c>
      <c r="M18930" s="571">
        <v>40694</v>
      </c>
      <c r="O18930" s="153" t="s">
        <v>1986</v>
      </c>
    </row>
    <row r="18931" spans="11:15">
      <c r="K18931" s="153" t="s">
        <v>1578</v>
      </c>
      <c r="M18931" s="571">
        <v>40694</v>
      </c>
      <c r="O18931" s="153" t="s">
        <v>2103</v>
      </c>
    </row>
    <row r="18932" spans="11:15">
      <c r="K18932" s="153" t="s">
        <v>1578</v>
      </c>
      <c r="M18932" s="571">
        <v>40694</v>
      </c>
      <c r="O18932" s="153" t="s">
        <v>2104</v>
      </c>
    </row>
    <row r="18933" spans="11:15">
      <c r="K18933" s="153" t="s">
        <v>1578</v>
      </c>
      <c r="M18933" s="571">
        <v>40694</v>
      </c>
      <c r="O18933" s="153" t="s">
        <v>2105</v>
      </c>
    </row>
    <row r="18934" spans="11:15">
      <c r="K18934" s="153" t="s">
        <v>1776</v>
      </c>
      <c r="M18934" s="571">
        <v>40694</v>
      </c>
      <c r="O18934" s="153" t="s">
        <v>1987</v>
      </c>
    </row>
    <row r="18935" spans="11:15">
      <c r="K18935" s="153" t="s">
        <v>1674</v>
      </c>
      <c r="M18935" s="571">
        <v>40694</v>
      </c>
      <c r="O18935" s="153" t="s">
        <v>1988</v>
      </c>
    </row>
    <row r="18936" spans="11:15">
      <c r="K18936" s="153" t="s">
        <v>1674</v>
      </c>
      <c r="M18936" s="571">
        <v>40694</v>
      </c>
      <c r="O18936" s="153" t="s">
        <v>1989</v>
      </c>
    </row>
    <row r="18937" spans="11:15">
      <c r="K18937" s="153" t="s">
        <v>1674</v>
      </c>
      <c r="M18937" s="571">
        <v>40694</v>
      </c>
      <c r="O18937" s="153" t="s">
        <v>1990</v>
      </c>
    </row>
    <row r="18938" spans="11:15">
      <c r="M18938" s="571">
        <v>40694</v>
      </c>
      <c r="O18938" s="153" t="s">
        <v>824</v>
      </c>
    </row>
    <row r="18939" spans="11:15">
      <c r="M18939" s="571">
        <v>40694</v>
      </c>
      <c r="O18939" s="153" t="s">
        <v>829</v>
      </c>
    </row>
    <row r="18940" spans="11:15">
      <c r="M18940" s="571">
        <v>40694</v>
      </c>
      <c r="O18940" s="153" t="s">
        <v>833</v>
      </c>
    </row>
    <row r="18941" spans="11:15">
      <c r="M18941" s="571">
        <v>40694</v>
      </c>
      <c r="O18941" s="153" t="s">
        <v>837</v>
      </c>
    </row>
    <row r="18942" spans="11:15">
      <c r="M18942" s="571">
        <v>40694</v>
      </c>
      <c r="O18942" s="153" t="s">
        <v>842</v>
      </c>
    </row>
    <row r="18943" spans="11:15">
      <c r="M18943" s="571">
        <v>40694</v>
      </c>
      <c r="O18943" s="153" t="s">
        <v>846</v>
      </c>
    </row>
    <row r="18944" spans="11:15">
      <c r="M18944" s="571">
        <v>40694</v>
      </c>
      <c r="O18944" s="153" t="s">
        <v>850</v>
      </c>
    </row>
    <row r="18945" spans="11:15">
      <c r="M18945" s="571">
        <v>40694</v>
      </c>
      <c r="O18945" s="153" t="s">
        <v>854</v>
      </c>
    </row>
    <row r="18946" spans="11:15">
      <c r="M18946" s="571">
        <v>40694</v>
      </c>
      <c r="O18946" s="153" t="s">
        <v>858</v>
      </c>
    </row>
    <row r="18947" spans="11:15">
      <c r="M18947" s="571">
        <v>40694</v>
      </c>
      <c r="O18947" s="153" t="s">
        <v>862</v>
      </c>
    </row>
    <row r="18948" spans="11:15">
      <c r="M18948" s="571">
        <v>40694</v>
      </c>
      <c r="O18948" s="153" t="s">
        <v>866</v>
      </c>
    </row>
    <row r="18949" spans="11:15">
      <c r="M18949" s="571">
        <v>40694</v>
      </c>
      <c r="O18949" s="153" t="s">
        <v>870</v>
      </c>
    </row>
    <row r="18950" spans="11:15">
      <c r="M18950" s="571">
        <v>40694</v>
      </c>
      <c r="O18950" s="153" t="s">
        <v>1997</v>
      </c>
    </row>
    <row r="18951" spans="11:15">
      <c r="M18951" s="571">
        <v>40694</v>
      </c>
      <c r="O18951" s="153" t="s">
        <v>1998</v>
      </c>
    </row>
    <row r="18952" spans="11:15">
      <c r="M18952" s="571">
        <v>40694</v>
      </c>
      <c r="O18952" s="153" t="s">
        <v>1999</v>
      </c>
    </row>
    <row r="18953" spans="11:15">
      <c r="M18953" s="571">
        <v>40694</v>
      </c>
      <c r="O18953" s="153" t="s">
        <v>885</v>
      </c>
    </row>
    <row r="18954" spans="11:15">
      <c r="K18954" s="153" t="s">
        <v>1580</v>
      </c>
      <c r="M18954" s="571">
        <v>40694</v>
      </c>
      <c r="O18954" s="153" t="s">
        <v>890</v>
      </c>
    </row>
    <row r="18955" spans="11:15">
      <c r="K18955" s="153" t="s">
        <v>1580</v>
      </c>
      <c r="M18955" s="571">
        <v>40694</v>
      </c>
      <c r="O18955" s="153" t="s">
        <v>2000</v>
      </c>
    </row>
    <row r="18956" spans="11:15">
      <c r="K18956" s="153" t="s">
        <v>1580</v>
      </c>
      <c r="M18956" s="571">
        <v>40694</v>
      </c>
      <c r="O18956" s="153" t="s">
        <v>2001</v>
      </c>
    </row>
    <row r="18957" spans="11:15">
      <c r="K18957" s="153" t="s">
        <v>1580</v>
      </c>
      <c r="M18957" s="571">
        <v>40694</v>
      </c>
      <c r="O18957" s="153" t="s">
        <v>902</v>
      </c>
    </row>
    <row r="18958" spans="11:15">
      <c r="K18958" s="153" t="s">
        <v>1580</v>
      </c>
      <c r="M18958" s="571">
        <v>40694</v>
      </c>
      <c r="O18958" s="153" t="s">
        <v>2002</v>
      </c>
    </row>
    <row r="18959" spans="11:15">
      <c r="K18959" s="153" t="s">
        <v>1580</v>
      </c>
      <c r="M18959" s="571">
        <v>40694</v>
      </c>
      <c r="O18959" s="153" t="s">
        <v>2003</v>
      </c>
    </row>
    <row r="18960" spans="11:15">
      <c r="K18960" s="153" t="s">
        <v>1580</v>
      </c>
      <c r="M18960" s="571">
        <v>40694</v>
      </c>
      <c r="O18960" s="153" t="s">
        <v>2004</v>
      </c>
    </row>
    <row r="18961" spans="11:15">
      <c r="K18961" s="153" t="s">
        <v>1578</v>
      </c>
      <c r="M18961" s="571">
        <v>40694</v>
      </c>
      <c r="O18961" s="153" t="s">
        <v>919</v>
      </c>
    </row>
    <row r="18962" spans="11:15">
      <c r="K18962" s="153" t="s">
        <v>1578</v>
      </c>
      <c r="M18962" s="571">
        <v>40694</v>
      </c>
      <c r="O18962" s="153" t="s">
        <v>923</v>
      </c>
    </row>
    <row r="18963" spans="11:15">
      <c r="K18963" s="153" t="s">
        <v>1580</v>
      </c>
      <c r="M18963" s="571">
        <v>40694</v>
      </c>
      <c r="O18963" s="153" t="s">
        <v>2005</v>
      </c>
    </row>
    <row r="18964" spans="11:15">
      <c r="K18964" s="153" t="s">
        <v>1580</v>
      </c>
      <c r="M18964" s="571">
        <v>40694</v>
      </c>
      <c r="O18964" s="153" t="s">
        <v>934</v>
      </c>
    </row>
    <row r="18965" spans="11:15">
      <c r="K18965" s="153" t="s">
        <v>1580</v>
      </c>
      <c r="M18965" s="571">
        <v>40694</v>
      </c>
      <c r="O18965" s="153" t="s">
        <v>2006</v>
      </c>
    </row>
    <row r="18966" spans="11:15">
      <c r="K18966" s="153" t="s">
        <v>1580</v>
      </c>
      <c r="M18966" s="571">
        <v>40694</v>
      </c>
      <c r="O18966" s="153" t="s">
        <v>2007</v>
      </c>
    </row>
    <row r="18967" spans="11:15">
      <c r="K18967" s="153" t="s">
        <v>1580</v>
      </c>
      <c r="M18967" s="571">
        <v>40694</v>
      </c>
      <c r="O18967" s="153" t="s">
        <v>947</v>
      </c>
    </row>
    <row r="18968" spans="11:15">
      <c r="K18968" s="153" t="s">
        <v>1580</v>
      </c>
      <c r="M18968" s="571">
        <v>40694</v>
      </c>
      <c r="O18968" s="153" t="s">
        <v>2008</v>
      </c>
    </row>
    <row r="18969" spans="11:15">
      <c r="K18969" s="153" t="s">
        <v>1580</v>
      </c>
      <c r="M18969" s="571">
        <v>40694</v>
      </c>
      <c r="O18969" s="153" t="s">
        <v>2009</v>
      </c>
    </row>
    <row r="18970" spans="11:15">
      <c r="K18970" s="153" t="s">
        <v>1578</v>
      </c>
      <c r="M18970" s="571">
        <v>40694</v>
      </c>
      <c r="O18970" s="153" t="s">
        <v>960</v>
      </c>
    </row>
    <row r="18971" spans="11:15">
      <c r="K18971" s="153" t="s">
        <v>1580</v>
      </c>
      <c r="M18971" s="571">
        <v>40694</v>
      </c>
      <c r="O18971" s="153" t="s">
        <v>2010</v>
      </c>
    </row>
    <row r="18972" spans="11:15">
      <c r="K18972" s="153" t="s">
        <v>1580</v>
      </c>
      <c r="M18972" s="571">
        <v>40694</v>
      </c>
      <c r="O18972" s="153" t="s">
        <v>2011</v>
      </c>
    </row>
    <row r="18973" spans="11:15">
      <c r="K18973" s="153" t="s">
        <v>1674</v>
      </c>
      <c r="M18973" s="571">
        <v>40694</v>
      </c>
      <c r="O18973" s="153" t="s">
        <v>973</v>
      </c>
    </row>
    <row r="18974" spans="11:15">
      <c r="K18974" s="153" t="s">
        <v>1579</v>
      </c>
      <c r="M18974" s="571">
        <v>40694</v>
      </c>
      <c r="O18974" s="153" t="s">
        <v>2012</v>
      </c>
    </row>
    <row r="18975" spans="11:15">
      <c r="K18975" s="153" t="s">
        <v>1579</v>
      </c>
      <c r="M18975" s="571">
        <v>40694</v>
      </c>
      <c r="O18975" s="153" t="s">
        <v>2013</v>
      </c>
    </row>
    <row r="18976" spans="11:15">
      <c r="K18976" s="153" t="s">
        <v>1580</v>
      </c>
      <c r="M18976" s="571">
        <v>40694</v>
      </c>
      <c r="O18976" s="153" t="s">
        <v>2014</v>
      </c>
    </row>
    <row r="18977" spans="11:15">
      <c r="K18977" s="153" t="s">
        <v>1776</v>
      </c>
      <c r="M18977" s="571">
        <v>40694</v>
      </c>
      <c r="O18977" s="153" t="s">
        <v>2015</v>
      </c>
    </row>
    <row r="18978" spans="11:15">
      <c r="K18978" s="153" t="s">
        <v>1580</v>
      </c>
      <c r="M18978" s="571">
        <v>40694</v>
      </c>
      <c r="O18978" s="153" t="s">
        <v>2016</v>
      </c>
    </row>
    <row r="18979" spans="11:15">
      <c r="K18979" s="153" t="s">
        <v>1580</v>
      </c>
      <c r="M18979" s="571">
        <v>40694</v>
      </c>
      <c r="O18979" s="153" t="s">
        <v>2017</v>
      </c>
    </row>
    <row r="18980" spans="11:15">
      <c r="K18980" s="153" t="s">
        <v>1674</v>
      </c>
      <c r="M18980" s="571">
        <v>40694</v>
      </c>
      <c r="O18980" s="153" t="s">
        <v>2018</v>
      </c>
    </row>
    <row r="18981" spans="11:15">
      <c r="K18981" s="153" t="s">
        <v>1674</v>
      </c>
      <c r="M18981" s="571">
        <v>40694</v>
      </c>
      <c r="O18981" s="153" t="s">
        <v>2019</v>
      </c>
    </row>
    <row r="18982" spans="11:15">
      <c r="K18982" s="153" t="s">
        <v>1674</v>
      </c>
      <c r="M18982" s="571">
        <v>40694</v>
      </c>
      <c r="O18982" s="153" t="s">
        <v>2020</v>
      </c>
    </row>
    <row r="18983" spans="11:15">
      <c r="K18983" s="153" t="s">
        <v>1674</v>
      </c>
      <c r="M18983" s="571">
        <v>40694</v>
      </c>
      <c r="O18983" s="153" t="s">
        <v>2021</v>
      </c>
    </row>
    <row r="18984" spans="11:15">
      <c r="K18984" s="153" t="s">
        <v>1674</v>
      </c>
      <c r="M18984" s="571">
        <v>40694</v>
      </c>
      <c r="O18984" s="153" t="s">
        <v>1023</v>
      </c>
    </row>
    <row r="18985" spans="11:15">
      <c r="K18985" s="153" t="s">
        <v>1674</v>
      </c>
      <c r="M18985" s="571">
        <v>40694</v>
      </c>
      <c r="O18985" s="153" t="s">
        <v>1027</v>
      </c>
    </row>
    <row r="18986" spans="11:15">
      <c r="K18986" s="153" t="s">
        <v>1578</v>
      </c>
      <c r="M18986" s="571">
        <v>40694</v>
      </c>
      <c r="O18986" s="153" t="s">
        <v>2022</v>
      </c>
    </row>
    <row r="18987" spans="11:15">
      <c r="K18987" s="153" t="s">
        <v>1580</v>
      </c>
      <c r="M18987" s="571">
        <v>40694</v>
      </c>
      <c r="O18987" s="153" t="s">
        <v>2023</v>
      </c>
    </row>
    <row r="18988" spans="11:15">
      <c r="K18988" s="153" t="s">
        <v>1580</v>
      </c>
      <c r="M18988" s="571">
        <v>40694</v>
      </c>
      <c r="O18988" s="153" t="s">
        <v>2024</v>
      </c>
    </row>
    <row r="18989" spans="11:15">
      <c r="K18989" s="153" t="s">
        <v>1580</v>
      </c>
      <c r="M18989" s="571">
        <v>40694</v>
      </c>
      <c r="O18989" s="153" t="s">
        <v>2025</v>
      </c>
    </row>
    <row r="18990" spans="11:15">
      <c r="K18990" s="153" t="s">
        <v>1580</v>
      </c>
      <c r="M18990" s="571">
        <v>40694</v>
      </c>
      <c r="O18990" s="153" t="s">
        <v>2026</v>
      </c>
    </row>
    <row r="18991" spans="11:15">
      <c r="K18991" s="153" t="s">
        <v>1580</v>
      </c>
      <c r="M18991" s="571">
        <v>40694</v>
      </c>
      <c r="O18991" s="153" t="s">
        <v>2027</v>
      </c>
    </row>
    <row r="18992" spans="11:15">
      <c r="K18992" s="153" t="s">
        <v>1579</v>
      </c>
      <c r="M18992" s="571">
        <v>40694</v>
      </c>
      <c r="O18992" s="153" t="s">
        <v>2028</v>
      </c>
    </row>
    <row r="18993" spans="11:15">
      <c r="K18993" s="153" t="s">
        <v>1580</v>
      </c>
      <c r="M18993" s="571">
        <v>40694</v>
      </c>
      <c r="O18993" s="153" t="s">
        <v>2029</v>
      </c>
    </row>
    <row r="18994" spans="11:15">
      <c r="K18994" s="153" t="s">
        <v>1580</v>
      </c>
      <c r="M18994" s="571">
        <v>40694</v>
      </c>
      <c r="O18994" s="153" t="s">
        <v>2030</v>
      </c>
    </row>
    <row r="18995" spans="11:15">
      <c r="K18995" s="153" t="s">
        <v>1579</v>
      </c>
      <c r="M18995" s="571">
        <v>40694</v>
      </c>
      <c r="O18995" s="153" t="s">
        <v>1056</v>
      </c>
    </row>
    <row r="18996" spans="11:15">
      <c r="K18996" s="153" t="s">
        <v>1579</v>
      </c>
      <c r="M18996" s="571">
        <v>40694</v>
      </c>
      <c r="O18996" s="153" t="s">
        <v>1060</v>
      </c>
    </row>
    <row r="18997" spans="11:15">
      <c r="K18997" s="153" t="s">
        <v>1579</v>
      </c>
      <c r="M18997" s="571">
        <v>40694</v>
      </c>
      <c r="O18997" s="153" t="s">
        <v>1064</v>
      </c>
    </row>
    <row r="18998" spans="11:15">
      <c r="K18998" s="153" t="s">
        <v>1580</v>
      </c>
      <c r="M18998" s="571">
        <v>40694</v>
      </c>
      <c r="O18998" s="153" t="s">
        <v>1067</v>
      </c>
    </row>
    <row r="18999" spans="11:15">
      <c r="K18999" s="153" t="s">
        <v>1580</v>
      </c>
      <c r="M18999" s="571">
        <v>40694</v>
      </c>
      <c r="O18999" s="153" t="s">
        <v>1071</v>
      </c>
    </row>
    <row r="19000" spans="11:15">
      <c r="K19000" s="153" t="s">
        <v>1580</v>
      </c>
      <c r="M19000" s="571">
        <v>40694</v>
      </c>
      <c r="O19000" s="153" t="s">
        <v>1075</v>
      </c>
    </row>
    <row r="19001" spans="11:15">
      <c r="K19001" s="153" t="s">
        <v>1580</v>
      </c>
      <c r="M19001" s="571">
        <v>40694</v>
      </c>
      <c r="O19001" s="153" t="s">
        <v>1078</v>
      </c>
    </row>
    <row r="19002" spans="11:15">
      <c r="K19002" s="153" t="s">
        <v>1580</v>
      </c>
      <c r="M19002" s="571">
        <v>40694</v>
      </c>
      <c r="O19002" s="153" t="s">
        <v>1082</v>
      </c>
    </row>
    <row r="19003" spans="11:15">
      <c r="K19003" s="153" t="s">
        <v>1580</v>
      </c>
      <c r="M19003" s="571">
        <v>40694</v>
      </c>
      <c r="O19003" s="153" t="s">
        <v>1086</v>
      </c>
    </row>
    <row r="19004" spans="11:15">
      <c r="K19004" s="153" t="s">
        <v>1674</v>
      </c>
      <c r="M19004" s="571">
        <v>40694</v>
      </c>
      <c r="O19004" s="153" t="s">
        <v>2031</v>
      </c>
    </row>
    <row r="19005" spans="11:15">
      <c r="K19005" s="153" t="s">
        <v>1674</v>
      </c>
      <c r="M19005" s="571">
        <v>40694</v>
      </c>
      <c r="O19005" s="153" t="s">
        <v>2032</v>
      </c>
    </row>
    <row r="19006" spans="11:15">
      <c r="K19006" s="153" t="s">
        <v>1674</v>
      </c>
      <c r="M19006" s="571">
        <v>40694</v>
      </c>
      <c r="O19006" s="153" t="s">
        <v>2033</v>
      </c>
    </row>
    <row r="19007" spans="11:15">
      <c r="K19007" s="153" t="s">
        <v>1674</v>
      </c>
      <c r="M19007" s="571">
        <v>40694</v>
      </c>
      <c r="O19007" s="153" t="s">
        <v>2034</v>
      </c>
    </row>
    <row r="19008" spans="11:15">
      <c r="K19008" s="153" t="s">
        <v>1674</v>
      </c>
      <c r="M19008" s="571">
        <v>40694</v>
      </c>
      <c r="O19008" s="153" t="s">
        <v>2035</v>
      </c>
    </row>
    <row r="19009" spans="11:15">
      <c r="K19009" s="153" t="s">
        <v>1674</v>
      </c>
      <c r="M19009" s="571">
        <v>40694</v>
      </c>
      <c r="O19009" s="153" t="s">
        <v>2036</v>
      </c>
    </row>
    <row r="19010" spans="11:15">
      <c r="K19010" s="153" t="s">
        <v>1580</v>
      </c>
      <c r="M19010" s="571">
        <v>40694</v>
      </c>
      <c r="O19010" s="153" t="s">
        <v>2037</v>
      </c>
    </row>
    <row r="19011" spans="11:15">
      <c r="K19011" s="153" t="s">
        <v>1674</v>
      </c>
      <c r="M19011" s="571">
        <v>40694</v>
      </c>
      <c r="O19011" s="153" t="s">
        <v>2038</v>
      </c>
    </row>
    <row r="19012" spans="11:15">
      <c r="K19012" s="153" t="s">
        <v>1674</v>
      </c>
      <c r="M19012" s="571">
        <v>40694</v>
      </c>
      <c r="O19012" s="153" t="s">
        <v>2039</v>
      </c>
    </row>
    <row r="19013" spans="11:15">
      <c r="K19013" s="153" t="s">
        <v>1674</v>
      </c>
      <c r="M19013" s="571">
        <v>40694</v>
      </c>
      <c r="O19013" s="153" t="s">
        <v>2040</v>
      </c>
    </row>
    <row r="19014" spans="11:15">
      <c r="K19014" s="153" t="s">
        <v>1674</v>
      </c>
      <c r="M19014" s="571">
        <v>40694</v>
      </c>
      <c r="O19014" s="153" t="s">
        <v>2041</v>
      </c>
    </row>
    <row r="19015" spans="11:15">
      <c r="K19015" s="153" t="s">
        <v>1674</v>
      </c>
      <c r="M19015" s="571">
        <v>40694</v>
      </c>
      <c r="O19015" s="153" t="s">
        <v>2042</v>
      </c>
    </row>
    <row r="19016" spans="11:15">
      <c r="K19016" s="153" t="s">
        <v>1674</v>
      </c>
      <c r="M19016" s="571">
        <v>40694</v>
      </c>
      <c r="O19016" s="153" t="s">
        <v>2043</v>
      </c>
    </row>
    <row r="19017" spans="11:15">
      <c r="K19017" s="153" t="s">
        <v>1674</v>
      </c>
      <c r="M19017" s="571">
        <v>40694</v>
      </c>
      <c r="O19017" s="153" t="s">
        <v>2044</v>
      </c>
    </row>
    <row r="19018" spans="11:15">
      <c r="K19018" s="153" t="s">
        <v>1674</v>
      </c>
      <c r="M19018" s="571">
        <v>40694</v>
      </c>
      <c r="O19018" s="153" t="s">
        <v>2045</v>
      </c>
    </row>
    <row r="19019" spans="11:15">
      <c r="K19019" s="153" t="s">
        <v>1674</v>
      </c>
      <c r="M19019" s="571">
        <v>40694</v>
      </c>
      <c r="O19019" s="153" t="s">
        <v>2046</v>
      </c>
    </row>
    <row r="19020" spans="11:15">
      <c r="K19020" s="153" t="s">
        <v>1580</v>
      </c>
      <c r="M19020" s="571">
        <v>40694</v>
      </c>
      <c r="O19020" s="153" t="s">
        <v>2047</v>
      </c>
    </row>
    <row r="19021" spans="11:15">
      <c r="K19021" s="153" t="s">
        <v>1674</v>
      </c>
      <c r="M19021" s="571">
        <v>40694</v>
      </c>
      <c r="O19021" s="153" t="s">
        <v>2048</v>
      </c>
    </row>
    <row r="19022" spans="11:15">
      <c r="K19022" s="153" t="s">
        <v>1674</v>
      </c>
      <c r="M19022" s="571">
        <v>40694</v>
      </c>
      <c r="O19022" s="153" t="s">
        <v>2049</v>
      </c>
    </row>
    <row r="19023" spans="11:15">
      <c r="K19023" s="153" t="s">
        <v>1674</v>
      </c>
      <c r="M19023" s="571">
        <v>40694</v>
      </c>
      <c r="O19023" s="153" t="s">
        <v>2050</v>
      </c>
    </row>
    <row r="19024" spans="11:15">
      <c r="K19024" s="153" t="s">
        <v>1674</v>
      </c>
      <c r="M19024" s="571">
        <v>40694</v>
      </c>
      <c r="O19024" s="153" t="s">
        <v>2051</v>
      </c>
    </row>
    <row r="19025" spans="11:15">
      <c r="K19025" s="153" t="s">
        <v>1674</v>
      </c>
      <c r="M19025" s="571">
        <v>40694</v>
      </c>
      <c r="O19025" s="153" t="s">
        <v>2052</v>
      </c>
    </row>
    <row r="19026" spans="11:15">
      <c r="K19026" s="153" t="s">
        <v>1674</v>
      </c>
      <c r="M19026" s="571">
        <v>40694</v>
      </c>
      <c r="O19026" s="153" t="s">
        <v>2053</v>
      </c>
    </row>
    <row r="19027" spans="11:15">
      <c r="K19027" s="153" t="s">
        <v>1674</v>
      </c>
      <c r="M19027" s="571">
        <v>40694</v>
      </c>
      <c r="O19027" s="153" t="s">
        <v>2054</v>
      </c>
    </row>
    <row r="19028" spans="11:15">
      <c r="K19028" s="153" t="s">
        <v>1674</v>
      </c>
      <c r="M19028" s="571">
        <v>40694</v>
      </c>
      <c r="O19028" s="153" t="s">
        <v>2055</v>
      </c>
    </row>
    <row r="19029" spans="11:15">
      <c r="K19029" s="153" t="s">
        <v>1674</v>
      </c>
      <c r="M19029" s="571">
        <v>40694</v>
      </c>
      <c r="O19029" s="153" t="s">
        <v>2056</v>
      </c>
    </row>
    <row r="19030" spans="11:15">
      <c r="K19030" s="153" t="s">
        <v>1674</v>
      </c>
      <c r="M19030" s="571">
        <v>40694</v>
      </c>
      <c r="O19030" s="153" t="s">
        <v>2057</v>
      </c>
    </row>
    <row r="19031" spans="11:15">
      <c r="K19031" s="153" t="s">
        <v>1674</v>
      </c>
      <c r="M19031" s="571">
        <v>40694</v>
      </c>
      <c r="O19031" s="153" t="s">
        <v>2058</v>
      </c>
    </row>
    <row r="19032" spans="11:15">
      <c r="K19032" s="153" t="s">
        <v>1674</v>
      </c>
      <c r="M19032" s="571">
        <v>40694</v>
      </c>
      <c r="O19032" s="153" t="s">
        <v>2059</v>
      </c>
    </row>
    <row r="19033" spans="11:15">
      <c r="K19033" s="153" t="s">
        <v>1674</v>
      </c>
      <c r="M19033" s="571">
        <v>40694</v>
      </c>
      <c r="O19033" s="153" t="s">
        <v>2060</v>
      </c>
    </row>
    <row r="19034" spans="11:15">
      <c r="K19034" s="153" t="s">
        <v>1674</v>
      </c>
      <c r="M19034" s="571">
        <v>40694</v>
      </c>
      <c r="O19034" s="153" t="s">
        <v>1851</v>
      </c>
    </row>
    <row r="19035" spans="11:15">
      <c r="K19035" s="153" t="s">
        <v>1674</v>
      </c>
      <c r="M19035" s="571">
        <v>40694</v>
      </c>
      <c r="O19035" s="153" t="s">
        <v>1852</v>
      </c>
    </row>
    <row r="19036" spans="11:15">
      <c r="K19036" s="153" t="s">
        <v>1580</v>
      </c>
      <c r="M19036" s="571">
        <v>40694</v>
      </c>
      <c r="O19036" s="153" t="s">
        <v>381</v>
      </c>
    </row>
    <row r="19037" spans="11:15">
      <c r="K19037" s="153" t="s">
        <v>1674</v>
      </c>
      <c r="M19037" s="571">
        <v>40694</v>
      </c>
      <c r="O19037" s="153" t="s">
        <v>1854</v>
      </c>
    </row>
    <row r="19038" spans="11:15">
      <c r="K19038" s="153" t="s">
        <v>1674</v>
      </c>
      <c r="M19038" s="571">
        <v>40694</v>
      </c>
      <c r="O19038" s="153" t="s">
        <v>1855</v>
      </c>
    </row>
    <row r="19039" spans="11:15">
      <c r="K19039" s="153" t="s">
        <v>1674</v>
      </c>
      <c r="M19039" s="571">
        <v>40694</v>
      </c>
      <c r="O19039" s="153" t="s">
        <v>1856</v>
      </c>
    </row>
    <row r="19040" spans="11:15">
      <c r="K19040" s="153" t="s">
        <v>1580</v>
      </c>
      <c r="M19040" s="571">
        <v>40694</v>
      </c>
      <c r="O19040" s="153" t="s">
        <v>1857</v>
      </c>
    </row>
    <row r="19041" spans="11:15">
      <c r="K19041" s="153" t="s">
        <v>1580</v>
      </c>
      <c r="M19041" s="571">
        <v>40694</v>
      </c>
      <c r="O19041" s="153" t="s">
        <v>1858</v>
      </c>
    </row>
    <row r="19042" spans="11:15">
      <c r="K19042" s="153" t="s">
        <v>1580</v>
      </c>
      <c r="M19042" s="571">
        <v>40694</v>
      </c>
      <c r="O19042" s="153" t="s">
        <v>2061</v>
      </c>
    </row>
    <row r="19043" spans="11:15">
      <c r="K19043" s="153" t="s">
        <v>1580</v>
      </c>
      <c r="M19043" s="571">
        <v>40694</v>
      </c>
      <c r="O19043" s="153" t="s">
        <v>2062</v>
      </c>
    </row>
    <row r="19044" spans="11:15">
      <c r="K19044" s="153" t="s">
        <v>1580</v>
      </c>
      <c r="M19044" s="571">
        <v>40694</v>
      </c>
      <c r="O19044" s="153" t="s">
        <v>1859</v>
      </c>
    </row>
    <row r="19045" spans="11:15">
      <c r="K19045" s="153" t="s">
        <v>1580</v>
      </c>
      <c r="M19045" s="571">
        <v>40694</v>
      </c>
      <c r="O19045" s="153" t="s">
        <v>1860</v>
      </c>
    </row>
    <row r="19046" spans="11:15">
      <c r="K19046" s="153" t="s">
        <v>1580</v>
      </c>
      <c r="M19046" s="571">
        <v>40694</v>
      </c>
      <c r="O19046" s="153" t="s">
        <v>2063</v>
      </c>
    </row>
    <row r="19047" spans="11:15">
      <c r="K19047" s="153" t="s">
        <v>1580</v>
      </c>
      <c r="M19047" s="571">
        <v>40694</v>
      </c>
      <c r="O19047" s="153" t="s">
        <v>2064</v>
      </c>
    </row>
    <row r="19048" spans="11:15">
      <c r="K19048" s="153" t="s">
        <v>1580</v>
      </c>
      <c r="M19048" s="571">
        <v>40694</v>
      </c>
      <c r="O19048" s="153" t="s">
        <v>1861</v>
      </c>
    </row>
    <row r="19049" spans="11:15">
      <c r="K19049" s="153" t="s">
        <v>1674</v>
      </c>
      <c r="M19049" s="571">
        <v>40694</v>
      </c>
      <c r="O19049" s="153" t="s">
        <v>1862</v>
      </c>
    </row>
    <row r="19050" spans="11:15">
      <c r="K19050" s="153" t="s">
        <v>1674</v>
      </c>
      <c r="M19050" s="571">
        <v>40694</v>
      </c>
      <c r="O19050" s="153" t="s">
        <v>1863</v>
      </c>
    </row>
    <row r="19051" spans="11:15">
      <c r="K19051" s="153" t="s">
        <v>1674</v>
      </c>
      <c r="M19051" s="571">
        <v>40694</v>
      </c>
      <c r="O19051" s="153" t="s">
        <v>1864</v>
      </c>
    </row>
    <row r="19052" spans="11:15">
      <c r="K19052" s="153" t="s">
        <v>1674</v>
      </c>
      <c r="M19052" s="571">
        <v>40694</v>
      </c>
      <c r="O19052" s="153" t="s">
        <v>1865</v>
      </c>
    </row>
    <row r="19053" spans="11:15">
      <c r="K19053" s="153" t="s">
        <v>1674</v>
      </c>
      <c r="M19053" s="571">
        <v>40694</v>
      </c>
      <c r="O19053" s="153" t="s">
        <v>1866</v>
      </c>
    </row>
    <row r="19054" spans="11:15">
      <c r="K19054" s="153" t="s">
        <v>1580</v>
      </c>
      <c r="M19054" s="571">
        <v>40694</v>
      </c>
      <c r="O19054" s="153" t="s">
        <v>1231</v>
      </c>
    </row>
    <row r="19055" spans="11:15">
      <c r="K19055" s="153" t="s">
        <v>1674</v>
      </c>
      <c r="M19055" s="571">
        <v>40694</v>
      </c>
      <c r="O19055" s="153" t="s">
        <v>1867</v>
      </c>
    </row>
    <row r="19056" spans="11:15">
      <c r="K19056" s="153" t="s">
        <v>1674</v>
      </c>
      <c r="M19056" s="571">
        <v>40694</v>
      </c>
      <c r="O19056" s="153" t="s">
        <v>1868</v>
      </c>
    </row>
    <row r="19057" spans="11:15">
      <c r="K19057" s="153" t="s">
        <v>1674</v>
      </c>
      <c r="M19057" s="571">
        <v>40694</v>
      </c>
      <c r="O19057" s="153" t="s">
        <v>1869</v>
      </c>
    </row>
    <row r="19058" spans="11:15">
      <c r="K19058" s="153" t="s">
        <v>1580</v>
      </c>
      <c r="M19058" s="571">
        <v>40694</v>
      </c>
      <c r="O19058" s="153" t="s">
        <v>1870</v>
      </c>
    </row>
    <row r="19059" spans="11:15">
      <c r="K19059" s="153" t="s">
        <v>1580</v>
      </c>
      <c r="M19059" s="571">
        <v>40694</v>
      </c>
      <c r="O19059" s="153" t="s">
        <v>1871</v>
      </c>
    </row>
    <row r="19060" spans="11:15">
      <c r="K19060" s="153" t="s">
        <v>1580</v>
      </c>
      <c r="M19060" s="571">
        <v>40694</v>
      </c>
      <c r="O19060" s="153" t="s">
        <v>2065</v>
      </c>
    </row>
    <row r="19061" spans="11:15">
      <c r="K19061" s="153" t="s">
        <v>1580</v>
      </c>
      <c r="M19061" s="571">
        <v>40694</v>
      </c>
      <c r="O19061" s="153" t="s">
        <v>2066</v>
      </c>
    </row>
    <row r="19062" spans="11:15">
      <c r="K19062" s="153" t="s">
        <v>1580</v>
      </c>
      <c r="M19062" s="571">
        <v>40694</v>
      </c>
      <c r="O19062" s="153" t="s">
        <v>2067</v>
      </c>
    </row>
    <row r="19063" spans="11:15">
      <c r="K19063" s="153" t="s">
        <v>1580</v>
      </c>
      <c r="M19063" s="571">
        <v>40694</v>
      </c>
      <c r="O19063" s="153" t="s">
        <v>1872</v>
      </c>
    </row>
    <row r="19064" spans="11:15">
      <c r="K19064" s="153" t="s">
        <v>1580</v>
      </c>
      <c r="M19064" s="571">
        <v>40694</v>
      </c>
      <c r="O19064" s="153" t="s">
        <v>2068</v>
      </c>
    </row>
    <row r="19065" spans="11:15">
      <c r="K19065" s="153" t="s">
        <v>1580</v>
      </c>
      <c r="M19065" s="571">
        <v>40694</v>
      </c>
      <c r="O19065" s="153" t="s">
        <v>2069</v>
      </c>
    </row>
    <row r="19066" spans="11:15">
      <c r="K19066" s="153" t="s">
        <v>1580</v>
      </c>
      <c r="M19066" s="571">
        <v>40694</v>
      </c>
      <c r="O19066" s="153" t="s">
        <v>1873</v>
      </c>
    </row>
    <row r="19067" spans="11:15">
      <c r="K19067" s="153" t="s">
        <v>1674</v>
      </c>
      <c r="M19067" s="571">
        <v>40694</v>
      </c>
      <c r="O19067" s="153" t="s">
        <v>1874</v>
      </c>
    </row>
    <row r="19068" spans="11:15">
      <c r="K19068" s="153" t="s">
        <v>1674</v>
      </c>
      <c r="M19068" s="571">
        <v>40694</v>
      </c>
      <c r="O19068" s="153" t="s">
        <v>1875</v>
      </c>
    </row>
    <row r="19069" spans="11:15">
      <c r="K19069" s="153" t="s">
        <v>1674</v>
      </c>
      <c r="M19069" s="571">
        <v>40694</v>
      </c>
      <c r="O19069" s="153" t="s">
        <v>1876</v>
      </c>
    </row>
    <row r="19070" spans="11:15">
      <c r="K19070" s="153" t="s">
        <v>1674</v>
      </c>
      <c r="M19070" s="571">
        <v>40694</v>
      </c>
      <c r="O19070" s="153" t="s">
        <v>1877</v>
      </c>
    </row>
    <row r="19071" spans="11:15">
      <c r="K19071" s="153" t="s">
        <v>1674</v>
      </c>
      <c r="M19071" s="571">
        <v>40694</v>
      </c>
      <c r="O19071" s="153" t="s">
        <v>1878</v>
      </c>
    </row>
    <row r="19072" spans="11:15">
      <c r="K19072" s="153" t="s">
        <v>1580</v>
      </c>
      <c r="M19072" s="571">
        <v>40694</v>
      </c>
      <c r="O19072" s="153" t="s">
        <v>1285</v>
      </c>
    </row>
    <row r="19073" spans="11:15">
      <c r="K19073" s="153" t="s">
        <v>1674</v>
      </c>
      <c r="M19073" s="571">
        <v>40694</v>
      </c>
      <c r="O19073" s="153" t="s">
        <v>1879</v>
      </c>
    </row>
    <row r="19074" spans="11:15">
      <c r="K19074" s="153" t="s">
        <v>1674</v>
      </c>
      <c r="M19074" s="571">
        <v>40694</v>
      </c>
      <c r="O19074" s="153" t="s">
        <v>1880</v>
      </c>
    </row>
    <row r="19075" spans="11:15">
      <c r="K19075" s="153" t="s">
        <v>1674</v>
      </c>
      <c r="M19075" s="571">
        <v>40694</v>
      </c>
      <c r="O19075" s="153" t="s">
        <v>1881</v>
      </c>
    </row>
    <row r="19076" spans="11:15">
      <c r="K19076" s="153" t="s">
        <v>1580</v>
      </c>
      <c r="M19076" s="571">
        <v>40694</v>
      </c>
      <c r="O19076" s="153" t="s">
        <v>1882</v>
      </c>
    </row>
    <row r="19077" spans="11:15">
      <c r="K19077" s="153" t="s">
        <v>1580</v>
      </c>
      <c r="M19077" s="571">
        <v>40694</v>
      </c>
      <c r="O19077" s="153" t="s">
        <v>1883</v>
      </c>
    </row>
    <row r="19078" spans="11:15">
      <c r="K19078" s="153" t="s">
        <v>1580</v>
      </c>
      <c r="M19078" s="571">
        <v>40694</v>
      </c>
      <c r="O19078" s="153" t="s">
        <v>2070</v>
      </c>
    </row>
    <row r="19079" spans="11:15">
      <c r="K19079" s="153" t="s">
        <v>1580</v>
      </c>
      <c r="M19079" s="571">
        <v>40694</v>
      </c>
      <c r="O19079" s="153" t="s">
        <v>2071</v>
      </c>
    </row>
    <row r="19080" spans="11:15">
      <c r="K19080" s="153" t="s">
        <v>1579</v>
      </c>
      <c r="M19080" s="571">
        <v>40694</v>
      </c>
      <c r="O19080" s="153" t="s">
        <v>1884</v>
      </c>
    </row>
    <row r="19081" spans="11:15">
      <c r="K19081" s="153" t="s">
        <v>1580</v>
      </c>
      <c r="M19081" s="571">
        <v>40694</v>
      </c>
      <c r="O19081" s="153" t="s">
        <v>1885</v>
      </c>
    </row>
    <row r="19082" spans="11:15">
      <c r="K19082" s="153" t="s">
        <v>1580</v>
      </c>
      <c r="M19082" s="571">
        <v>40694</v>
      </c>
      <c r="O19082" s="153" t="s">
        <v>2072</v>
      </c>
    </row>
    <row r="19083" spans="11:15">
      <c r="K19083" s="153" t="s">
        <v>1580</v>
      </c>
      <c r="M19083" s="571">
        <v>40694</v>
      </c>
      <c r="O19083" s="153" t="s">
        <v>2073</v>
      </c>
    </row>
    <row r="19084" spans="11:15">
      <c r="K19084" s="153" t="s">
        <v>1580</v>
      </c>
      <c r="M19084" s="571">
        <v>40694</v>
      </c>
      <c r="O19084" s="153" t="s">
        <v>1886</v>
      </c>
    </row>
    <row r="19085" spans="11:15">
      <c r="K19085" s="153" t="s">
        <v>1674</v>
      </c>
      <c r="M19085" s="571">
        <v>40694</v>
      </c>
      <c r="O19085" s="153" t="s">
        <v>1887</v>
      </c>
    </row>
    <row r="19086" spans="11:15">
      <c r="K19086" s="153" t="s">
        <v>1674</v>
      </c>
      <c r="M19086" s="571">
        <v>40694</v>
      </c>
      <c r="O19086" s="153" t="s">
        <v>1888</v>
      </c>
    </row>
    <row r="19087" spans="11:15">
      <c r="K19087" s="153" t="s">
        <v>1674</v>
      </c>
      <c r="M19087" s="571">
        <v>40694</v>
      </c>
      <c r="O19087" s="153" t="s">
        <v>1889</v>
      </c>
    </row>
    <row r="19088" spans="11:15">
      <c r="K19088" s="153" t="s">
        <v>1674</v>
      </c>
      <c r="M19088" s="571">
        <v>40694</v>
      </c>
      <c r="O19088" s="153" t="s">
        <v>1890</v>
      </c>
    </row>
    <row r="19089" spans="11:15">
      <c r="K19089" s="153" t="s">
        <v>1674</v>
      </c>
      <c r="M19089" s="571">
        <v>40694</v>
      </c>
      <c r="O19089" s="153" t="s">
        <v>1891</v>
      </c>
    </row>
    <row r="19090" spans="11:15">
      <c r="K19090" s="153" t="s">
        <v>1674</v>
      </c>
      <c r="M19090" s="571">
        <v>40694</v>
      </c>
      <c r="O19090" s="153" t="s">
        <v>1344</v>
      </c>
    </row>
    <row r="19091" spans="11:15">
      <c r="K19091" s="153" t="s">
        <v>1674</v>
      </c>
      <c r="M19091" s="571">
        <v>40694</v>
      </c>
      <c r="O19091" s="153" t="s">
        <v>1892</v>
      </c>
    </row>
    <row r="19092" spans="11:15">
      <c r="K19092" s="153" t="s">
        <v>1674</v>
      </c>
      <c r="M19092" s="571">
        <v>40694</v>
      </c>
      <c r="O19092" s="153" t="s">
        <v>1893</v>
      </c>
    </row>
    <row r="19093" spans="11:15">
      <c r="K19093" s="153" t="s">
        <v>1674</v>
      </c>
      <c r="M19093" s="571">
        <v>40694</v>
      </c>
      <c r="O19093" s="153" t="s">
        <v>1894</v>
      </c>
    </row>
    <row r="19094" spans="11:15">
      <c r="K19094" s="153" t="s">
        <v>1674</v>
      </c>
      <c r="M19094" s="571">
        <v>40694</v>
      </c>
      <c r="O19094" s="153" t="s">
        <v>1895</v>
      </c>
    </row>
    <row r="19095" spans="11:15">
      <c r="K19095" s="153" t="s">
        <v>1674</v>
      </c>
      <c r="M19095" s="571">
        <v>40694</v>
      </c>
      <c r="O19095" s="153" t="s">
        <v>1896</v>
      </c>
    </row>
    <row r="19096" spans="11:15">
      <c r="K19096" s="153" t="s">
        <v>1674</v>
      </c>
      <c r="M19096" s="571">
        <v>40694</v>
      </c>
      <c r="O19096" s="153" t="s">
        <v>2074</v>
      </c>
    </row>
    <row r="19097" spans="11:15">
      <c r="K19097" s="153" t="s">
        <v>1674</v>
      </c>
      <c r="M19097" s="571">
        <v>40694</v>
      </c>
      <c r="O19097" s="153" t="s">
        <v>2075</v>
      </c>
    </row>
    <row r="19098" spans="11:15">
      <c r="K19098" s="153" t="s">
        <v>1674</v>
      </c>
      <c r="M19098" s="571">
        <v>40694</v>
      </c>
      <c r="O19098" s="153" t="s">
        <v>1897</v>
      </c>
    </row>
    <row r="19099" spans="11:15">
      <c r="K19099" s="153" t="s">
        <v>1674</v>
      </c>
      <c r="M19099" s="571">
        <v>40694</v>
      </c>
      <c r="O19099" s="153" t="s">
        <v>1898</v>
      </c>
    </row>
    <row r="19100" spans="11:15">
      <c r="K19100" s="153" t="s">
        <v>1674</v>
      </c>
      <c r="M19100" s="571">
        <v>40694</v>
      </c>
      <c r="O19100" s="153" t="s">
        <v>2076</v>
      </c>
    </row>
    <row r="19101" spans="11:15">
      <c r="K19101" s="153" t="s">
        <v>1674</v>
      </c>
      <c r="M19101" s="571">
        <v>40694</v>
      </c>
      <c r="O19101" s="153" t="s">
        <v>2077</v>
      </c>
    </row>
    <row r="19102" spans="11:15">
      <c r="K19102" s="153" t="s">
        <v>1674</v>
      </c>
      <c r="M19102" s="571">
        <v>40694</v>
      </c>
      <c r="O19102" s="153" t="s">
        <v>1899</v>
      </c>
    </row>
    <row r="19103" spans="11:15">
      <c r="K19103" s="153" t="s">
        <v>1674</v>
      </c>
      <c r="M19103" s="571">
        <v>40694</v>
      </c>
      <c r="O19103" s="153" t="s">
        <v>1900</v>
      </c>
    </row>
    <row r="19104" spans="11:15">
      <c r="K19104" s="153" t="s">
        <v>1674</v>
      </c>
      <c r="M19104" s="571">
        <v>40694</v>
      </c>
      <c r="O19104" s="153" t="s">
        <v>1901</v>
      </c>
    </row>
    <row r="19105" spans="11:15">
      <c r="K19105" s="153" t="s">
        <v>1674</v>
      </c>
      <c r="M19105" s="571">
        <v>40694</v>
      </c>
      <c r="O19105" s="153" t="s">
        <v>1902</v>
      </c>
    </row>
    <row r="19106" spans="11:15">
      <c r="K19106" s="153" t="s">
        <v>1674</v>
      </c>
      <c r="M19106" s="571">
        <v>40694</v>
      </c>
      <c r="O19106" s="153" t="s">
        <v>1903</v>
      </c>
    </row>
    <row r="19107" spans="11:15">
      <c r="K19107" s="153" t="s">
        <v>1674</v>
      </c>
      <c r="M19107" s="571">
        <v>40694</v>
      </c>
      <c r="O19107" s="153" t="s">
        <v>1904</v>
      </c>
    </row>
    <row r="19108" spans="11:15">
      <c r="K19108" s="153" t="s">
        <v>1674</v>
      </c>
      <c r="M19108" s="571">
        <v>40694</v>
      </c>
      <c r="O19108" s="153" t="s">
        <v>1374</v>
      </c>
    </row>
    <row r="19109" spans="11:15">
      <c r="K19109" s="153" t="s">
        <v>1674</v>
      </c>
      <c r="M19109" s="571">
        <v>40694</v>
      </c>
      <c r="O19109" s="153" t="s">
        <v>1905</v>
      </c>
    </row>
    <row r="19110" spans="11:15">
      <c r="K19110" s="153" t="s">
        <v>1674</v>
      </c>
      <c r="M19110" s="571">
        <v>40694</v>
      </c>
      <c r="O19110" s="153" t="s">
        <v>1906</v>
      </c>
    </row>
    <row r="19111" spans="11:15">
      <c r="K19111" s="153" t="s">
        <v>1674</v>
      </c>
      <c r="M19111" s="571">
        <v>40694</v>
      </c>
      <c r="O19111" s="153" t="s">
        <v>1907</v>
      </c>
    </row>
    <row r="19112" spans="11:15">
      <c r="K19112" s="153" t="s">
        <v>1674</v>
      </c>
      <c r="M19112" s="571">
        <v>40694</v>
      </c>
      <c r="O19112" s="153" t="s">
        <v>1908</v>
      </c>
    </row>
    <row r="19113" spans="11:15">
      <c r="K19113" s="153" t="s">
        <v>1674</v>
      </c>
      <c r="M19113" s="571">
        <v>40694</v>
      </c>
      <c r="O19113" s="153" t="s">
        <v>1909</v>
      </c>
    </row>
    <row r="19114" spans="11:15">
      <c r="K19114" s="153" t="s">
        <v>1674</v>
      </c>
      <c r="M19114" s="571">
        <v>40694</v>
      </c>
      <c r="O19114" s="153" t="s">
        <v>2078</v>
      </c>
    </row>
    <row r="19115" spans="11:15">
      <c r="K19115" s="153" t="s">
        <v>1674</v>
      </c>
      <c r="M19115" s="571">
        <v>40694</v>
      </c>
      <c r="O19115" s="153" t="s">
        <v>2079</v>
      </c>
    </row>
    <row r="19116" spans="11:15">
      <c r="K19116" s="153" t="s">
        <v>1674</v>
      </c>
      <c r="M19116" s="571">
        <v>40694</v>
      </c>
      <c r="O19116" s="153" t="s">
        <v>1910</v>
      </c>
    </row>
    <row r="19117" spans="11:15">
      <c r="K19117" s="153" t="s">
        <v>1674</v>
      </c>
      <c r="M19117" s="571">
        <v>40694</v>
      </c>
      <c r="O19117" s="153" t="s">
        <v>1911</v>
      </c>
    </row>
    <row r="19118" spans="11:15">
      <c r="K19118" s="153" t="s">
        <v>1674</v>
      </c>
      <c r="M19118" s="571">
        <v>40694</v>
      </c>
      <c r="O19118" s="153" t="s">
        <v>2080</v>
      </c>
    </row>
    <row r="19119" spans="11:15">
      <c r="K19119" s="153" t="s">
        <v>1674</v>
      </c>
      <c r="M19119" s="571">
        <v>40694</v>
      </c>
      <c r="O19119" s="153" t="s">
        <v>2081</v>
      </c>
    </row>
    <row r="19120" spans="11:15">
      <c r="K19120" s="153" t="s">
        <v>1674</v>
      </c>
      <c r="M19120" s="571">
        <v>40694</v>
      </c>
      <c r="O19120" s="153" t="s">
        <v>1912</v>
      </c>
    </row>
    <row r="19121" spans="11:15">
      <c r="K19121" s="153" t="s">
        <v>1674</v>
      </c>
      <c r="M19121" s="571">
        <v>40694</v>
      </c>
      <c r="O19121" s="153" t="s">
        <v>1913</v>
      </c>
    </row>
    <row r="19122" spans="11:15">
      <c r="K19122" s="153" t="s">
        <v>1674</v>
      </c>
      <c r="M19122" s="571">
        <v>40694</v>
      </c>
      <c r="O19122" s="153" t="s">
        <v>1914</v>
      </c>
    </row>
    <row r="19123" spans="11:15">
      <c r="K19123" s="153" t="s">
        <v>1674</v>
      </c>
      <c r="M19123" s="571">
        <v>40694</v>
      </c>
      <c r="O19123" s="153" t="s">
        <v>1915</v>
      </c>
    </row>
    <row r="19124" spans="11:15">
      <c r="K19124" s="153" t="s">
        <v>1674</v>
      </c>
      <c r="M19124" s="571">
        <v>40694</v>
      </c>
      <c r="O19124" s="153" t="s">
        <v>1916</v>
      </c>
    </row>
    <row r="19125" spans="11:15">
      <c r="K19125" s="153" t="s">
        <v>1674</v>
      </c>
      <c r="M19125" s="571">
        <v>40694</v>
      </c>
      <c r="O19125" s="153" t="s">
        <v>1917</v>
      </c>
    </row>
    <row r="19126" spans="11:15">
      <c r="K19126" s="153" t="s">
        <v>1674</v>
      </c>
      <c r="M19126" s="571">
        <v>40694</v>
      </c>
      <c r="O19126" s="153" t="s">
        <v>1430</v>
      </c>
    </row>
    <row r="19127" spans="11:15">
      <c r="K19127" s="153" t="s">
        <v>1674</v>
      </c>
      <c r="M19127" s="571">
        <v>40694</v>
      </c>
      <c r="O19127" s="153" t="s">
        <v>1918</v>
      </c>
    </row>
    <row r="19128" spans="11:15">
      <c r="K19128" s="153" t="s">
        <v>1674</v>
      </c>
      <c r="M19128" s="571">
        <v>40694</v>
      </c>
      <c r="O19128" s="153" t="s">
        <v>1919</v>
      </c>
    </row>
    <row r="19129" spans="11:15">
      <c r="K19129" s="153" t="s">
        <v>1674</v>
      </c>
      <c r="M19129" s="571">
        <v>40694</v>
      </c>
      <c r="O19129" s="153" t="s">
        <v>1920</v>
      </c>
    </row>
    <row r="19130" spans="11:15">
      <c r="K19130" s="153" t="s">
        <v>1674</v>
      </c>
      <c r="M19130" s="571">
        <v>40694</v>
      </c>
      <c r="O19130" s="153" t="s">
        <v>1921</v>
      </c>
    </row>
    <row r="19131" spans="11:15">
      <c r="K19131" s="153" t="s">
        <v>1674</v>
      </c>
      <c r="M19131" s="571">
        <v>40694</v>
      </c>
      <c r="O19131" s="153" t="s">
        <v>1922</v>
      </c>
    </row>
    <row r="19132" spans="11:15">
      <c r="K19132" s="153" t="s">
        <v>1674</v>
      </c>
      <c r="M19132" s="571">
        <v>40694</v>
      </c>
      <c r="O19132" s="153" t="s">
        <v>2082</v>
      </c>
    </row>
    <row r="19133" spans="11:15">
      <c r="K19133" s="153" t="s">
        <v>1674</v>
      </c>
      <c r="M19133" s="571">
        <v>40694</v>
      </c>
      <c r="O19133" s="153" t="s">
        <v>2083</v>
      </c>
    </row>
    <row r="19134" spans="11:15">
      <c r="K19134" s="153" t="s">
        <v>1674</v>
      </c>
      <c r="M19134" s="571">
        <v>40694</v>
      </c>
      <c r="O19134" s="153" t="s">
        <v>1923</v>
      </c>
    </row>
    <row r="19135" spans="11:15">
      <c r="K19135" s="153" t="s">
        <v>1674</v>
      </c>
      <c r="M19135" s="571">
        <v>40694</v>
      </c>
      <c r="O19135" s="153" t="s">
        <v>1924</v>
      </c>
    </row>
    <row r="19136" spans="11:15">
      <c r="K19136" s="153" t="s">
        <v>1674</v>
      </c>
      <c r="M19136" s="571">
        <v>40694</v>
      </c>
      <c r="O19136" s="153" t="s">
        <v>2084</v>
      </c>
    </row>
    <row r="19137" spans="11:15">
      <c r="K19137" s="153" t="s">
        <v>1674</v>
      </c>
      <c r="M19137" s="571">
        <v>40694</v>
      </c>
      <c r="O19137" s="153" t="s">
        <v>2085</v>
      </c>
    </row>
    <row r="19138" spans="11:15">
      <c r="K19138" s="153" t="s">
        <v>1674</v>
      </c>
      <c r="M19138" s="571">
        <v>40694</v>
      </c>
      <c r="O19138" s="153" t="s">
        <v>1925</v>
      </c>
    </row>
    <row r="19139" spans="11:15">
      <c r="K19139" s="153" t="s">
        <v>1674</v>
      </c>
      <c r="M19139" s="571">
        <v>40694</v>
      </c>
      <c r="O19139" s="153" t="s">
        <v>1926</v>
      </c>
    </row>
    <row r="19140" spans="11:15">
      <c r="K19140" s="153" t="s">
        <v>1674</v>
      </c>
      <c r="M19140" s="571">
        <v>40694</v>
      </c>
      <c r="O19140" s="153" t="s">
        <v>1927</v>
      </c>
    </row>
    <row r="19141" spans="11:15">
      <c r="K19141" s="153" t="s">
        <v>1674</v>
      </c>
      <c r="M19141" s="571">
        <v>40694</v>
      </c>
      <c r="O19141" s="153" t="s">
        <v>1928</v>
      </c>
    </row>
    <row r="19142" spans="11:15">
      <c r="K19142" s="153" t="s">
        <v>1674</v>
      </c>
      <c r="M19142" s="571">
        <v>40694</v>
      </c>
      <c r="O19142" s="153" t="s">
        <v>1929</v>
      </c>
    </row>
    <row r="19143" spans="11:15">
      <c r="K19143" s="153" t="s">
        <v>1674</v>
      </c>
      <c r="M19143" s="571">
        <v>40694</v>
      </c>
      <c r="O19143" s="153" t="s">
        <v>1930</v>
      </c>
    </row>
    <row r="19144" spans="11:15">
      <c r="K19144" s="153" t="s">
        <v>1580</v>
      </c>
      <c r="M19144" s="571">
        <v>40694</v>
      </c>
      <c r="O19144" s="153" t="s">
        <v>1931</v>
      </c>
    </row>
    <row r="19145" spans="11:15">
      <c r="K19145" s="153" t="s">
        <v>1674</v>
      </c>
      <c r="M19145" s="571">
        <v>40694</v>
      </c>
      <c r="O19145" s="153" t="s">
        <v>1932</v>
      </c>
    </row>
    <row r="19146" spans="11:15">
      <c r="K19146" s="153" t="s">
        <v>1674</v>
      </c>
      <c r="M19146" s="571">
        <v>40694</v>
      </c>
      <c r="O19146" s="153" t="s">
        <v>1933</v>
      </c>
    </row>
    <row r="19147" spans="11:15">
      <c r="K19147" s="153" t="s">
        <v>1674</v>
      </c>
      <c r="M19147" s="571">
        <v>40694</v>
      </c>
      <c r="O19147" s="153" t="s">
        <v>1934</v>
      </c>
    </row>
    <row r="19148" spans="11:15">
      <c r="K19148" s="153" t="s">
        <v>1580</v>
      </c>
      <c r="M19148" s="571">
        <v>40694</v>
      </c>
      <c r="O19148" s="153" t="s">
        <v>1935</v>
      </c>
    </row>
    <row r="19149" spans="11:15">
      <c r="K19149" s="153" t="s">
        <v>1580</v>
      </c>
      <c r="M19149" s="571">
        <v>40694</v>
      </c>
      <c r="O19149" s="153" t="s">
        <v>1936</v>
      </c>
    </row>
    <row r="19150" spans="11:15">
      <c r="K19150" s="153" t="s">
        <v>1580</v>
      </c>
      <c r="M19150" s="571">
        <v>40694</v>
      </c>
      <c r="O19150" s="153" t="s">
        <v>2086</v>
      </c>
    </row>
    <row r="19151" spans="11:15">
      <c r="K19151" s="153" t="s">
        <v>1580</v>
      </c>
      <c r="M19151" s="571">
        <v>40694</v>
      </c>
      <c r="O19151" s="153" t="s">
        <v>2087</v>
      </c>
    </row>
    <row r="19152" spans="11:15">
      <c r="K19152" s="153" t="s">
        <v>1674</v>
      </c>
      <c r="M19152" s="571">
        <v>40694</v>
      </c>
      <c r="O19152" s="153" t="s">
        <v>1937</v>
      </c>
    </row>
    <row r="19153" spans="11:15">
      <c r="K19153" s="153" t="s">
        <v>1580</v>
      </c>
      <c r="M19153" s="571">
        <v>40694</v>
      </c>
      <c r="O19153" s="153" t="s">
        <v>1938</v>
      </c>
    </row>
    <row r="19154" spans="11:15">
      <c r="K19154" s="153" t="s">
        <v>1579</v>
      </c>
      <c r="M19154" s="571">
        <v>40694</v>
      </c>
      <c r="O19154" s="153" t="s">
        <v>1939</v>
      </c>
    </row>
    <row r="19155" spans="11:15">
      <c r="K19155" s="153" t="s">
        <v>1580</v>
      </c>
      <c r="M19155" s="571">
        <v>40694</v>
      </c>
      <c r="O19155" s="153" t="s">
        <v>2088</v>
      </c>
    </row>
    <row r="19156" spans="11:15">
      <c r="K19156" s="153" t="s">
        <v>1580</v>
      </c>
      <c r="M19156" s="571">
        <v>40694</v>
      </c>
      <c r="O19156" s="153" t="s">
        <v>2089</v>
      </c>
    </row>
    <row r="19157" spans="11:15">
      <c r="K19157" s="153" t="s">
        <v>1580</v>
      </c>
      <c r="M19157" s="571">
        <v>40694</v>
      </c>
      <c r="O19157" s="153" t="s">
        <v>2090</v>
      </c>
    </row>
    <row r="19158" spans="11:15">
      <c r="K19158" s="153" t="s">
        <v>1580</v>
      </c>
      <c r="M19158" s="571">
        <v>40694</v>
      </c>
      <c r="O19158" s="153" t="s">
        <v>1940</v>
      </c>
    </row>
    <row r="19159" spans="11:15">
      <c r="K19159" s="153" t="s">
        <v>1674</v>
      </c>
      <c r="M19159" s="571">
        <v>40694</v>
      </c>
      <c r="O19159" s="153" t="s">
        <v>1941</v>
      </c>
    </row>
    <row r="19160" spans="11:15">
      <c r="K19160" s="153" t="s">
        <v>1674</v>
      </c>
      <c r="M19160" s="571">
        <v>40694</v>
      </c>
      <c r="O19160" s="153" t="s">
        <v>1942</v>
      </c>
    </row>
    <row r="19161" spans="11:15">
      <c r="K19161" s="153" t="s">
        <v>1674</v>
      </c>
      <c r="M19161" s="571">
        <v>40694</v>
      </c>
      <c r="O19161" s="153" t="s">
        <v>1943</v>
      </c>
    </row>
    <row r="19162" spans="11:15">
      <c r="K19162" s="153" t="s">
        <v>1674</v>
      </c>
      <c r="M19162" s="571">
        <v>40694</v>
      </c>
      <c r="O19162" s="153" t="s">
        <v>1944</v>
      </c>
    </row>
    <row r="19163" spans="11:15">
      <c r="K19163" s="153" t="s">
        <v>1674</v>
      </c>
      <c r="M19163" s="571">
        <v>40694</v>
      </c>
      <c r="O19163" s="153" t="s">
        <v>1945</v>
      </c>
    </row>
    <row r="19164" spans="11:15">
      <c r="K19164" s="153" t="s">
        <v>1580</v>
      </c>
      <c r="M19164" s="571">
        <v>40694</v>
      </c>
      <c r="O19164" s="153" t="s">
        <v>1946</v>
      </c>
    </row>
    <row r="19165" spans="11:15">
      <c r="K19165" s="153" t="s">
        <v>1674</v>
      </c>
      <c r="M19165" s="571">
        <v>40694</v>
      </c>
      <c r="O19165" s="153" t="s">
        <v>1947</v>
      </c>
    </row>
    <row r="19166" spans="11:15">
      <c r="K19166" s="153" t="s">
        <v>1674</v>
      </c>
      <c r="M19166" s="571">
        <v>40694</v>
      </c>
      <c r="O19166" s="153" t="s">
        <v>1948</v>
      </c>
    </row>
    <row r="19167" spans="11:15">
      <c r="K19167" s="153" t="s">
        <v>1674</v>
      </c>
      <c r="M19167" s="571">
        <v>40694</v>
      </c>
      <c r="O19167" s="153" t="s">
        <v>1949</v>
      </c>
    </row>
    <row r="19168" spans="11:15">
      <c r="K19168" s="153" t="s">
        <v>1580</v>
      </c>
      <c r="M19168" s="571">
        <v>40694</v>
      </c>
      <c r="O19168" s="153" t="s">
        <v>1950</v>
      </c>
    </row>
    <row r="19169" spans="11:15">
      <c r="K19169" s="153" t="s">
        <v>1580</v>
      </c>
      <c r="M19169" s="571">
        <v>40694</v>
      </c>
      <c r="O19169" s="153" t="s">
        <v>1951</v>
      </c>
    </row>
    <row r="19170" spans="11:15">
      <c r="K19170" s="153" t="s">
        <v>1580</v>
      </c>
      <c r="M19170" s="571">
        <v>40694</v>
      </c>
      <c r="O19170" s="153" t="s">
        <v>2091</v>
      </c>
    </row>
    <row r="19171" spans="11:15">
      <c r="K19171" s="153" t="s">
        <v>1580</v>
      </c>
      <c r="M19171" s="571">
        <v>40694</v>
      </c>
      <c r="O19171" s="153" t="s">
        <v>2092</v>
      </c>
    </row>
    <row r="19172" spans="11:15">
      <c r="K19172" s="153" t="s">
        <v>1674</v>
      </c>
      <c r="M19172" s="571">
        <v>40694</v>
      </c>
      <c r="O19172" s="153" t="s">
        <v>1952</v>
      </c>
    </row>
    <row r="19173" spans="11:15">
      <c r="K19173" s="153" t="s">
        <v>1580</v>
      </c>
      <c r="M19173" s="571">
        <v>40694</v>
      </c>
      <c r="O19173" s="153" t="s">
        <v>1953</v>
      </c>
    </row>
    <row r="19174" spans="11:15">
      <c r="K19174" s="153" t="s">
        <v>1579</v>
      </c>
      <c r="M19174" s="571">
        <v>40694</v>
      </c>
      <c r="O19174" s="153" t="s">
        <v>1954</v>
      </c>
    </row>
    <row r="19175" spans="11:15">
      <c r="K19175" s="153" t="s">
        <v>1580</v>
      </c>
      <c r="M19175" s="571">
        <v>40694</v>
      </c>
      <c r="O19175" s="153" t="s">
        <v>2093</v>
      </c>
    </row>
    <row r="19176" spans="11:15">
      <c r="K19176" s="153" t="s">
        <v>1580</v>
      </c>
      <c r="M19176" s="571">
        <v>40694</v>
      </c>
      <c r="O19176" s="153" t="s">
        <v>2094</v>
      </c>
    </row>
    <row r="19177" spans="11:15">
      <c r="K19177" s="153" t="s">
        <v>1580</v>
      </c>
      <c r="M19177" s="571">
        <v>40694</v>
      </c>
      <c r="O19177" s="153" t="s">
        <v>2095</v>
      </c>
    </row>
    <row r="19178" spans="11:15">
      <c r="K19178" s="153" t="s">
        <v>1580</v>
      </c>
      <c r="M19178" s="571">
        <v>40694</v>
      </c>
      <c r="O19178" s="153" t="s">
        <v>1955</v>
      </c>
    </row>
    <row r="19179" spans="11:15">
      <c r="K19179" s="153" t="s">
        <v>1674</v>
      </c>
      <c r="M19179" s="571">
        <v>40694</v>
      </c>
      <c r="O19179" s="153" t="s">
        <v>1956</v>
      </c>
    </row>
    <row r="19180" spans="11:15">
      <c r="K19180" s="153" t="s">
        <v>1674</v>
      </c>
      <c r="M19180" s="571">
        <v>40694</v>
      </c>
      <c r="O19180" s="153" t="s">
        <v>1957</v>
      </c>
    </row>
    <row r="19181" spans="11:15">
      <c r="K19181" s="153" t="s">
        <v>1674</v>
      </c>
      <c r="M19181" s="571">
        <v>40694</v>
      </c>
      <c r="O19181" s="153" t="s">
        <v>1958</v>
      </c>
    </row>
    <row r="19182" spans="11:15">
      <c r="K19182" s="153" t="s">
        <v>1674</v>
      </c>
      <c r="M19182" s="571">
        <v>40694</v>
      </c>
      <c r="O19182" s="153" t="s">
        <v>1959</v>
      </c>
    </row>
    <row r="19183" spans="11:15">
      <c r="K19183" s="153" t="s">
        <v>1674</v>
      </c>
      <c r="M19183" s="571">
        <v>40694</v>
      </c>
      <c r="O19183" s="153" t="s">
        <v>1960</v>
      </c>
    </row>
    <row r="19184" spans="11:15">
      <c r="K19184" s="153" t="s">
        <v>1580</v>
      </c>
      <c r="M19184" s="571">
        <v>40694</v>
      </c>
      <c r="O19184" s="153" t="s">
        <v>1961</v>
      </c>
    </row>
    <row r="19185" spans="11:15">
      <c r="K19185" s="153" t="s">
        <v>1674</v>
      </c>
      <c r="M19185" s="571">
        <v>40694</v>
      </c>
      <c r="O19185" s="153" t="s">
        <v>1962</v>
      </c>
    </row>
    <row r="19186" spans="11:15">
      <c r="K19186" s="153" t="s">
        <v>1674</v>
      </c>
      <c r="M19186" s="571">
        <v>40694</v>
      </c>
      <c r="O19186" s="153" t="s">
        <v>1963</v>
      </c>
    </row>
    <row r="19187" spans="11:15">
      <c r="K19187" s="153" t="s">
        <v>1674</v>
      </c>
      <c r="M19187" s="571">
        <v>40694</v>
      </c>
      <c r="O19187" s="153" t="s">
        <v>1964</v>
      </c>
    </row>
    <row r="19188" spans="11:15">
      <c r="K19188" s="153" t="s">
        <v>1580</v>
      </c>
      <c r="M19188" s="571">
        <v>40694</v>
      </c>
      <c r="O19188" s="153" t="s">
        <v>1965</v>
      </c>
    </row>
    <row r="19189" spans="11:15">
      <c r="K19189" s="153" t="s">
        <v>1580</v>
      </c>
      <c r="M19189" s="571">
        <v>40694</v>
      </c>
      <c r="O19189" s="153" t="s">
        <v>1966</v>
      </c>
    </row>
    <row r="19190" spans="11:15">
      <c r="K19190" s="153" t="s">
        <v>1580</v>
      </c>
      <c r="M19190" s="571">
        <v>40694</v>
      </c>
      <c r="O19190" s="153" t="s">
        <v>2096</v>
      </c>
    </row>
    <row r="19191" spans="11:15">
      <c r="K19191" s="153" t="s">
        <v>1580</v>
      </c>
      <c r="M19191" s="571">
        <v>40694</v>
      </c>
      <c r="O19191" s="153" t="s">
        <v>2097</v>
      </c>
    </row>
    <row r="19192" spans="11:15">
      <c r="K19192" s="153" t="s">
        <v>1674</v>
      </c>
      <c r="M19192" s="571">
        <v>40694</v>
      </c>
      <c r="O19192" s="153" t="s">
        <v>1967</v>
      </c>
    </row>
    <row r="19193" spans="11:15">
      <c r="K19193" s="153" t="s">
        <v>1580</v>
      </c>
      <c r="M19193" s="571">
        <v>40694</v>
      </c>
      <c r="O19193" s="153" t="s">
        <v>1968</v>
      </c>
    </row>
    <row r="19194" spans="11:15">
      <c r="K19194" s="153" t="s">
        <v>1579</v>
      </c>
      <c r="M19194" s="571">
        <v>40694</v>
      </c>
      <c r="O19194" s="153" t="s">
        <v>1969</v>
      </c>
    </row>
    <row r="19195" spans="11:15">
      <c r="K19195" s="153" t="s">
        <v>1580</v>
      </c>
      <c r="M19195" s="571">
        <v>40694</v>
      </c>
      <c r="O19195" s="153" t="s">
        <v>2098</v>
      </c>
    </row>
    <row r="19196" spans="11:15">
      <c r="K19196" s="153" t="s">
        <v>1580</v>
      </c>
      <c r="M19196" s="571">
        <v>40694</v>
      </c>
      <c r="O19196" s="153" t="s">
        <v>2099</v>
      </c>
    </row>
    <row r="19197" spans="11:15">
      <c r="K19197" s="153" t="s">
        <v>1580</v>
      </c>
      <c r="M19197" s="571">
        <v>40694</v>
      </c>
      <c r="O19197" s="153" t="s">
        <v>2100</v>
      </c>
    </row>
    <row r="19198" spans="11:15">
      <c r="K19198" s="153" t="s">
        <v>1580</v>
      </c>
      <c r="M19198" s="571">
        <v>40694</v>
      </c>
      <c r="O19198" s="153" t="s">
        <v>1970</v>
      </c>
    </row>
    <row r="19199" spans="11:15">
      <c r="K19199" s="153" t="s">
        <v>1674</v>
      </c>
      <c r="M19199" s="571">
        <v>40694</v>
      </c>
      <c r="O19199" s="153" t="s">
        <v>1971</v>
      </c>
    </row>
    <row r="19200" spans="11:15">
      <c r="K19200" s="153" t="s">
        <v>1674</v>
      </c>
      <c r="M19200" s="571">
        <v>40694</v>
      </c>
      <c r="O19200" s="153" t="s">
        <v>1972</v>
      </c>
    </row>
    <row r="19201" spans="11:15">
      <c r="K19201" s="153" t="s">
        <v>1674</v>
      </c>
      <c r="M19201" s="571">
        <v>40694</v>
      </c>
      <c r="O19201" s="153" t="s">
        <v>1973</v>
      </c>
    </row>
    <row r="19202" spans="11:15">
      <c r="K19202" s="153" t="s">
        <v>1580</v>
      </c>
      <c r="M19202" s="571">
        <v>40694</v>
      </c>
      <c r="O19202" s="153" t="s">
        <v>1974</v>
      </c>
    </row>
    <row r="19203" spans="11:15">
      <c r="K19203" s="153" t="s">
        <v>1579</v>
      </c>
      <c r="M19203" s="571">
        <v>40694</v>
      </c>
      <c r="O19203" s="153" t="s">
        <v>1975</v>
      </c>
    </row>
    <row r="19204" spans="11:15">
      <c r="K19204" s="153" t="s">
        <v>1674</v>
      </c>
      <c r="M19204" s="571">
        <v>40694</v>
      </c>
      <c r="O19204" s="153" t="s">
        <v>1976</v>
      </c>
    </row>
    <row r="19205" spans="11:15">
      <c r="K19205" s="153" t="s">
        <v>1674</v>
      </c>
      <c r="M19205" s="571">
        <v>40694</v>
      </c>
      <c r="O19205" s="153" t="s">
        <v>1977</v>
      </c>
    </row>
    <row r="19206" spans="11:15">
      <c r="K19206" s="153" t="s">
        <v>1580</v>
      </c>
      <c r="M19206" s="571">
        <v>40694</v>
      </c>
      <c r="O19206" s="153" t="s">
        <v>1978</v>
      </c>
    </row>
    <row r="19207" spans="11:15">
      <c r="K19207" s="153" t="s">
        <v>1674</v>
      </c>
      <c r="M19207" s="571">
        <v>40694</v>
      </c>
      <c r="O19207" s="153" t="s">
        <v>1979</v>
      </c>
    </row>
    <row r="19208" spans="11:15">
      <c r="K19208" s="153" t="s">
        <v>1674</v>
      </c>
      <c r="M19208" s="571">
        <v>40694</v>
      </c>
      <c r="O19208" s="153" t="s">
        <v>1980</v>
      </c>
    </row>
    <row r="19209" spans="11:15">
      <c r="K19209" s="153" t="s">
        <v>1674</v>
      </c>
      <c r="M19209" s="571">
        <v>40694</v>
      </c>
      <c r="O19209" s="153" t="s">
        <v>1981</v>
      </c>
    </row>
    <row r="19210" spans="11:15">
      <c r="K19210" s="153" t="s">
        <v>1580</v>
      </c>
      <c r="M19210" s="571">
        <v>40694</v>
      </c>
      <c r="O19210" s="153" t="s">
        <v>1982</v>
      </c>
    </row>
    <row r="19211" spans="11:15">
      <c r="K19211" s="153" t="s">
        <v>1580</v>
      </c>
      <c r="M19211" s="571">
        <v>40694</v>
      </c>
      <c r="O19211" s="153" t="s">
        <v>1983</v>
      </c>
    </row>
    <row r="19212" spans="11:15">
      <c r="K19212" s="153" t="s">
        <v>1580</v>
      </c>
      <c r="M19212" s="571">
        <v>40694</v>
      </c>
      <c r="O19212" s="153" t="s">
        <v>2101</v>
      </c>
    </row>
    <row r="19213" spans="11:15">
      <c r="K19213" s="153" t="s">
        <v>1580</v>
      </c>
      <c r="M19213" s="571">
        <v>40694</v>
      </c>
      <c r="O19213" s="153" t="s">
        <v>2102</v>
      </c>
    </row>
    <row r="19214" spans="11:15">
      <c r="K19214" s="153" t="s">
        <v>1578</v>
      </c>
      <c r="M19214" s="571">
        <v>40694</v>
      </c>
      <c r="O19214" s="153" t="s">
        <v>1984</v>
      </c>
    </row>
    <row r="19215" spans="11:15">
      <c r="K19215" s="153" t="s">
        <v>1580</v>
      </c>
      <c r="M19215" s="571">
        <v>40694</v>
      </c>
      <c r="O19215" s="153" t="s">
        <v>1985</v>
      </c>
    </row>
    <row r="19216" spans="11:15">
      <c r="K19216" s="153" t="s">
        <v>1579</v>
      </c>
      <c r="M19216" s="571">
        <v>40694</v>
      </c>
      <c r="O19216" s="153" t="s">
        <v>1986</v>
      </c>
    </row>
    <row r="19217" spans="11:15">
      <c r="K19217" s="153" t="s">
        <v>1580</v>
      </c>
      <c r="M19217" s="571">
        <v>40694</v>
      </c>
      <c r="O19217" s="153" t="s">
        <v>2103</v>
      </c>
    </row>
    <row r="19218" spans="11:15">
      <c r="K19218" s="153" t="s">
        <v>1580</v>
      </c>
      <c r="M19218" s="571">
        <v>40694</v>
      </c>
      <c r="O19218" s="153" t="s">
        <v>2104</v>
      </c>
    </row>
    <row r="19219" spans="11:15">
      <c r="K19219" s="153" t="s">
        <v>1580</v>
      </c>
      <c r="M19219" s="571">
        <v>40694</v>
      </c>
      <c r="O19219" s="153" t="s">
        <v>2105</v>
      </c>
    </row>
    <row r="19220" spans="11:15">
      <c r="K19220" s="153" t="s">
        <v>1580</v>
      </c>
      <c r="M19220" s="571">
        <v>40694</v>
      </c>
      <c r="O19220" s="153" t="s">
        <v>1987</v>
      </c>
    </row>
    <row r="19221" spans="11:15">
      <c r="K19221" s="153" t="s">
        <v>1674</v>
      </c>
      <c r="M19221" s="571">
        <v>40694</v>
      </c>
      <c r="O19221" s="153" t="s">
        <v>1988</v>
      </c>
    </row>
    <row r="19222" spans="11:15">
      <c r="K19222" s="153" t="s">
        <v>1674</v>
      </c>
      <c r="M19222" s="571">
        <v>40694</v>
      </c>
      <c r="O19222" s="153" t="s">
        <v>1989</v>
      </c>
    </row>
    <row r="19223" spans="11:15">
      <c r="K19223" s="153" t="s">
        <v>1674</v>
      </c>
      <c r="M19223" s="571">
        <v>40694</v>
      </c>
      <c r="O19223" s="153" t="s">
        <v>1990</v>
      </c>
    </row>
    <row r="19224" spans="11:15">
      <c r="M19224" s="571">
        <v>40694</v>
      </c>
      <c r="O19224" s="153" t="s">
        <v>824</v>
      </c>
    </row>
    <row r="19225" spans="11:15">
      <c r="M19225" s="571">
        <v>40694</v>
      </c>
      <c r="O19225" s="153" t="s">
        <v>829</v>
      </c>
    </row>
    <row r="19226" spans="11:15">
      <c r="M19226" s="571">
        <v>40694</v>
      </c>
      <c r="O19226" s="153" t="s">
        <v>833</v>
      </c>
    </row>
    <row r="19227" spans="11:15">
      <c r="M19227" s="571">
        <v>40694</v>
      </c>
      <c r="O19227" s="153" t="s">
        <v>837</v>
      </c>
    </row>
    <row r="19228" spans="11:15">
      <c r="M19228" s="571">
        <v>40694</v>
      </c>
      <c r="O19228" s="153" t="s">
        <v>842</v>
      </c>
    </row>
    <row r="19229" spans="11:15">
      <c r="M19229" s="571">
        <v>40694</v>
      </c>
      <c r="O19229" s="153" t="s">
        <v>846</v>
      </c>
    </row>
    <row r="19230" spans="11:15">
      <c r="M19230" s="571">
        <v>40694</v>
      </c>
      <c r="O19230" s="153" t="s">
        <v>850</v>
      </c>
    </row>
    <row r="19231" spans="11:15">
      <c r="M19231" s="571">
        <v>40694</v>
      </c>
      <c r="O19231" s="153" t="s">
        <v>854</v>
      </c>
    </row>
    <row r="19232" spans="11:15">
      <c r="M19232" s="571">
        <v>40694</v>
      </c>
      <c r="O19232" s="153" t="s">
        <v>858</v>
      </c>
    </row>
    <row r="19233" spans="11:15">
      <c r="M19233" s="571">
        <v>40694</v>
      </c>
      <c r="O19233" s="153" t="s">
        <v>862</v>
      </c>
    </row>
    <row r="19234" spans="11:15">
      <c r="M19234" s="571">
        <v>40694</v>
      </c>
      <c r="O19234" s="153" t="s">
        <v>866</v>
      </c>
    </row>
    <row r="19235" spans="11:15">
      <c r="M19235" s="571">
        <v>40694</v>
      </c>
      <c r="O19235" s="153" t="s">
        <v>870</v>
      </c>
    </row>
    <row r="19236" spans="11:15">
      <c r="M19236" s="571">
        <v>40694</v>
      </c>
      <c r="O19236" s="153" t="s">
        <v>1997</v>
      </c>
    </row>
    <row r="19237" spans="11:15">
      <c r="M19237" s="571">
        <v>40694</v>
      </c>
      <c r="O19237" s="153" t="s">
        <v>1998</v>
      </c>
    </row>
    <row r="19238" spans="11:15">
      <c r="M19238" s="571">
        <v>40694</v>
      </c>
      <c r="O19238" s="153" t="s">
        <v>1999</v>
      </c>
    </row>
    <row r="19239" spans="11:15">
      <c r="M19239" s="571">
        <v>40694</v>
      </c>
      <c r="O19239" s="153" t="s">
        <v>885</v>
      </c>
    </row>
    <row r="19240" spans="11:15">
      <c r="K19240" s="153" t="s">
        <v>1580</v>
      </c>
      <c r="M19240" s="571">
        <v>40694</v>
      </c>
      <c r="O19240" s="153" t="s">
        <v>890</v>
      </c>
    </row>
    <row r="19241" spans="11:15">
      <c r="K19241" s="153" t="s">
        <v>1580</v>
      </c>
      <c r="M19241" s="571">
        <v>40694</v>
      </c>
      <c r="O19241" s="153" t="s">
        <v>2000</v>
      </c>
    </row>
    <row r="19242" spans="11:15">
      <c r="K19242" s="153" t="s">
        <v>1580</v>
      </c>
      <c r="M19242" s="571">
        <v>40694</v>
      </c>
      <c r="O19242" s="153" t="s">
        <v>2001</v>
      </c>
    </row>
    <row r="19243" spans="11:15">
      <c r="K19243" s="153" t="s">
        <v>1674</v>
      </c>
      <c r="M19243" s="571">
        <v>40694</v>
      </c>
      <c r="O19243" s="153" t="s">
        <v>902</v>
      </c>
    </row>
    <row r="19244" spans="11:15">
      <c r="K19244" s="153" t="s">
        <v>1580</v>
      </c>
      <c r="M19244" s="571">
        <v>40694</v>
      </c>
      <c r="O19244" s="153" t="s">
        <v>2002</v>
      </c>
    </row>
    <row r="19245" spans="11:15">
      <c r="K19245" s="153" t="s">
        <v>1580</v>
      </c>
      <c r="M19245" s="571">
        <v>40694</v>
      </c>
      <c r="O19245" s="153" t="s">
        <v>2003</v>
      </c>
    </row>
    <row r="19246" spans="11:15">
      <c r="K19246" s="153" t="s">
        <v>1674</v>
      </c>
      <c r="M19246" s="571">
        <v>40694</v>
      </c>
      <c r="O19246" s="153" t="s">
        <v>2004</v>
      </c>
    </row>
    <row r="19247" spans="11:15">
      <c r="K19247" s="153" t="s">
        <v>1674</v>
      </c>
      <c r="M19247" s="571">
        <v>40694</v>
      </c>
      <c r="O19247" s="153" t="s">
        <v>919</v>
      </c>
    </row>
    <row r="19248" spans="11:15">
      <c r="K19248" s="153" t="s">
        <v>1578</v>
      </c>
      <c r="M19248" s="571">
        <v>40694</v>
      </c>
      <c r="O19248" s="153" t="s">
        <v>923</v>
      </c>
    </row>
    <row r="19249" spans="11:15">
      <c r="K19249" s="153" t="s">
        <v>1674</v>
      </c>
      <c r="M19249" s="571">
        <v>40694</v>
      </c>
      <c r="O19249" s="153" t="s">
        <v>2005</v>
      </c>
    </row>
    <row r="19250" spans="11:15">
      <c r="K19250" s="153" t="s">
        <v>1580</v>
      </c>
      <c r="M19250" s="571">
        <v>40694</v>
      </c>
      <c r="O19250" s="153" t="s">
        <v>934</v>
      </c>
    </row>
    <row r="19251" spans="11:15">
      <c r="K19251" s="153" t="s">
        <v>1580</v>
      </c>
      <c r="M19251" s="571">
        <v>40694</v>
      </c>
      <c r="O19251" s="153" t="s">
        <v>2006</v>
      </c>
    </row>
    <row r="19252" spans="11:15">
      <c r="K19252" s="153" t="s">
        <v>1580</v>
      </c>
      <c r="M19252" s="571">
        <v>40694</v>
      </c>
      <c r="O19252" s="153" t="s">
        <v>2007</v>
      </c>
    </row>
    <row r="19253" spans="11:15">
      <c r="K19253" s="153" t="s">
        <v>1580</v>
      </c>
      <c r="M19253" s="571">
        <v>40694</v>
      </c>
      <c r="O19253" s="153" t="s">
        <v>947</v>
      </c>
    </row>
    <row r="19254" spans="11:15">
      <c r="K19254" s="153" t="s">
        <v>1580</v>
      </c>
      <c r="M19254" s="571">
        <v>40694</v>
      </c>
      <c r="O19254" s="153" t="s">
        <v>2008</v>
      </c>
    </row>
    <row r="19255" spans="11:15">
      <c r="K19255" s="153" t="s">
        <v>1580</v>
      </c>
      <c r="M19255" s="571">
        <v>40694</v>
      </c>
      <c r="O19255" s="153" t="s">
        <v>2009</v>
      </c>
    </row>
    <row r="19256" spans="11:15">
      <c r="K19256" s="153" t="s">
        <v>1578</v>
      </c>
      <c r="M19256" s="571">
        <v>40694</v>
      </c>
      <c r="O19256" s="153" t="s">
        <v>960</v>
      </c>
    </row>
    <row r="19257" spans="11:15">
      <c r="K19257" s="153" t="s">
        <v>1674</v>
      </c>
      <c r="M19257" s="571">
        <v>40694</v>
      </c>
      <c r="O19257" s="153" t="s">
        <v>2010</v>
      </c>
    </row>
    <row r="19258" spans="11:15">
      <c r="K19258" s="153" t="s">
        <v>1674</v>
      </c>
      <c r="M19258" s="571">
        <v>40694</v>
      </c>
      <c r="O19258" s="153" t="s">
        <v>2011</v>
      </c>
    </row>
    <row r="19259" spans="11:15">
      <c r="K19259" s="153" t="s">
        <v>1580</v>
      </c>
      <c r="M19259" s="571">
        <v>40694</v>
      </c>
      <c r="O19259" s="153" t="s">
        <v>973</v>
      </c>
    </row>
    <row r="19260" spans="11:15">
      <c r="K19260" s="153" t="s">
        <v>1578</v>
      </c>
      <c r="M19260" s="571">
        <v>40694</v>
      </c>
      <c r="O19260" s="153" t="s">
        <v>2012</v>
      </c>
    </row>
    <row r="19261" spans="11:15">
      <c r="K19261" s="153" t="s">
        <v>1580</v>
      </c>
      <c r="M19261" s="571">
        <v>40694</v>
      </c>
      <c r="O19261" s="153" t="s">
        <v>2013</v>
      </c>
    </row>
    <row r="19262" spans="11:15">
      <c r="K19262" s="153" t="s">
        <v>1580</v>
      </c>
      <c r="M19262" s="571">
        <v>40694</v>
      </c>
      <c r="O19262" s="153" t="s">
        <v>2014</v>
      </c>
    </row>
    <row r="19263" spans="11:15">
      <c r="K19263" s="153" t="s">
        <v>1578</v>
      </c>
      <c r="M19263" s="571">
        <v>40694</v>
      </c>
      <c r="O19263" s="153" t="s">
        <v>2015</v>
      </c>
    </row>
    <row r="19264" spans="11:15">
      <c r="K19264" s="153" t="s">
        <v>1674</v>
      </c>
      <c r="M19264" s="571">
        <v>40694</v>
      </c>
      <c r="O19264" s="153" t="s">
        <v>2016</v>
      </c>
    </row>
    <row r="19265" spans="11:15">
      <c r="K19265" s="153" t="s">
        <v>1674</v>
      </c>
      <c r="M19265" s="571">
        <v>40694</v>
      </c>
      <c r="O19265" s="153" t="s">
        <v>2017</v>
      </c>
    </row>
    <row r="19266" spans="11:15">
      <c r="K19266" s="153" t="s">
        <v>1674</v>
      </c>
      <c r="M19266" s="571">
        <v>40694</v>
      </c>
      <c r="O19266" s="153" t="s">
        <v>2018</v>
      </c>
    </row>
    <row r="19267" spans="11:15">
      <c r="K19267" s="153" t="s">
        <v>1674</v>
      </c>
      <c r="M19267" s="571">
        <v>40694</v>
      </c>
      <c r="O19267" s="153" t="s">
        <v>2019</v>
      </c>
    </row>
    <row r="19268" spans="11:15">
      <c r="K19268" s="153" t="s">
        <v>1674</v>
      </c>
      <c r="M19268" s="571">
        <v>40694</v>
      </c>
      <c r="O19268" s="153" t="s">
        <v>2020</v>
      </c>
    </row>
    <row r="19269" spans="11:15">
      <c r="K19269" s="153" t="s">
        <v>1674</v>
      </c>
      <c r="M19269" s="571">
        <v>40694</v>
      </c>
      <c r="O19269" s="153" t="s">
        <v>2021</v>
      </c>
    </row>
    <row r="19270" spans="11:15">
      <c r="K19270" s="153" t="s">
        <v>1674</v>
      </c>
      <c r="M19270" s="571">
        <v>40694</v>
      </c>
      <c r="O19270" s="153" t="s">
        <v>1023</v>
      </c>
    </row>
    <row r="19271" spans="11:15">
      <c r="K19271" s="153" t="s">
        <v>1674</v>
      </c>
      <c r="M19271" s="571">
        <v>40694</v>
      </c>
      <c r="O19271" s="153" t="s">
        <v>1027</v>
      </c>
    </row>
    <row r="19272" spans="11:15">
      <c r="K19272" s="153" t="s">
        <v>1580</v>
      </c>
      <c r="M19272" s="571">
        <v>40694</v>
      </c>
      <c r="O19272" s="153" t="s">
        <v>2022</v>
      </c>
    </row>
    <row r="19273" spans="11:15">
      <c r="K19273" s="153" t="s">
        <v>1580</v>
      </c>
      <c r="M19273" s="571">
        <v>40694</v>
      </c>
      <c r="O19273" s="153" t="s">
        <v>2023</v>
      </c>
    </row>
    <row r="19274" spans="11:15">
      <c r="K19274" s="153" t="s">
        <v>1580</v>
      </c>
      <c r="M19274" s="571">
        <v>40694</v>
      </c>
      <c r="O19274" s="153" t="s">
        <v>2024</v>
      </c>
    </row>
    <row r="19275" spans="11:15">
      <c r="K19275" s="153" t="s">
        <v>1578</v>
      </c>
      <c r="M19275" s="571">
        <v>40694</v>
      </c>
      <c r="O19275" s="153" t="s">
        <v>2025</v>
      </c>
    </row>
    <row r="19276" spans="11:15">
      <c r="K19276" s="153" t="s">
        <v>1578</v>
      </c>
      <c r="M19276" s="571">
        <v>40694</v>
      </c>
      <c r="N19276" s="153" t="s">
        <v>2107</v>
      </c>
      <c r="O19276" s="153" t="s">
        <v>2026</v>
      </c>
    </row>
    <row r="19277" spans="11:15">
      <c r="K19277" s="153" t="s">
        <v>1578</v>
      </c>
      <c r="M19277" s="571">
        <v>40694</v>
      </c>
      <c r="O19277" s="153" t="s">
        <v>2027</v>
      </c>
    </row>
    <row r="19278" spans="11:15">
      <c r="K19278" s="153" t="s">
        <v>1578</v>
      </c>
      <c r="M19278" s="571">
        <v>40694</v>
      </c>
      <c r="O19278" s="153" t="s">
        <v>2028</v>
      </c>
    </row>
    <row r="19279" spans="11:15">
      <c r="K19279" s="153" t="s">
        <v>1674</v>
      </c>
      <c r="M19279" s="571">
        <v>40694</v>
      </c>
      <c r="O19279" s="153" t="s">
        <v>2029</v>
      </c>
    </row>
    <row r="19280" spans="11:15">
      <c r="K19280" s="153" t="s">
        <v>1674</v>
      </c>
      <c r="M19280" s="571">
        <v>40694</v>
      </c>
      <c r="O19280" s="153" t="s">
        <v>2030</v>
      </c>
    </row>
    <row r="19281" spans="11:15">
      <c r="K19281" s="153" t="s">
        <v>1578</v>
      </c>
      <c r="M19281" s="571">
        <v>40694</v>
      </c>
      <c r="O19281" s="153" t="s">
        <v>1056</v>
      </c>
    </row>
    <row r="19282" spans="11:15">
      <c r="K19282" s="153" t="s">
        <v>1578</v>
      </c>
      <c r="M19282" s="571">
        <v>40694</v>
      </c>
      <c r="O19282" s="153" t="s">
        <v>1060</v>
      </c>
    </row>
    <row r="19283" spans="11:15">
      <c r="K19283" s="153" t="s">
        <v>1578</v>
      </c>
      <c r="M19283" s="571">
        <v>40694</v>
      </c>
      <c r="O19283" s="153" t="s">
        <v>1064</v>
      </c>
    </row>
    <row r="19284" spans="11:15">
      <c r="K19284" s="153" t="s">
        <v>1578</v>
      </c>
      <c r="M19284" s="571">
        <v>40694</v>
      </c>
      <c r="O19284" s="153" t="s">
        <v>1067</v>
      </c>
    </row>
    <row r="19285" spans="11:15">
      <c r="K19285" s="153" t="s">
        <v>1578</v>
      </c>
      <c r="M19285" s="571">
        <v>40694</v>
      </c>
      <c r="O19285" s="153" t="s">
        <v>1071</v>
      </c>
    </row>
    <row r="19286" spans="11:15">
      <c r="K19286" s="153" t="s">
        <v>1578</v>
      </c>
      <c r="M19286" s="571">
        <v>40694</v>
      </c>
      <c r="O19286" s="153" t="s">
        <v>1075</v>
      </c>
    </row>
    <row r="19287" spans="11:15">
      <c r="K19287" s="153" t="s">
        <v>1578</v>
      </c>
      <c r="M19287" s="571">
        <v>40694</v>
      </c>
      <c r="O19287" s="153" t="s">
        <v>1078</v>
      </c>
    </row>
    <row r="19288" spans="11:15">
      <c r="K19288" s="153" t="s">
        <v>1578</v>
      </c>
      <c r="M19288" s="571">
        <v>40694</v>
      </c>
      <c r="O19288" s="153" t="s">
        <v>1082</v>
      </c>
    </row>
    <row r="19289" spans="11:15">
      <c r="K19289" s="153" t="s">
        <v>1578</v>
      </c>
      <c r="M19289" s="571">
        <v>40694</v>
      </c>
      <c r="O19289" s="153" t="s">
        <v>1086</v>
      </c>
    </row>
    <row r="19290" spans="11:15">
      <c r="K19290" s="153" t="s">
        <v>1674</v>
      </c>
      <c r="M19290" s="571">
        <v>40694</v>
      </c>
      <c r="O19290" s="153" t="s">
        <v>2031</v>
      </c>
    </row>
    <row r="19291" spans="11:15">
      <c r="K19291" s="153" t="s">
        <v>1674</v>
      </c>
      <c r="M19291" s="571">
        <v>40694</v>
      </c>
      <c r="O19291" s="153" t="s">
        <v>2032</v>
      </c>
    </row>
    <row r="19292" spans="11:15">
      <c r="K19292" s="153" t="s">
        <v>1674</v>
      </c>
      <c r="M19292" s="571">
        <v>40694</v>
      </c>
      <c r="O19292" s="153" t="s">
        <v>2033</v>
      </c>
    </row>
    <row r="19293" spans="11:15">
      <c r="K19293" s="153" t="s">
        <v>1674</v>
      </c>
      <c r="M19293" s="571">
        <v>40694</v>
      </c>
      <c r="O19293" s="153" t="s">
        <v>2034</v>
      </c>
    </row>
    <row r="19294" spans="11:15">
      <c r="K19294" s="153" t="s">
        <v>1674</v>
      </c>
      <c r="M19294" s="571">
        <v>40694</v>
      </c>
      <c r="O19294" s="153" t="s">
        <v>2035</v>
      </c>
    </row>
    <row r="19295" spans="11:15">
      <c r="K19295" s="153" t="s">
        <v>1674</v>
      </c>
      <c r="M19295" s="571">
        <v>40694</v>
      </c>
      <c r="O19295" s="153" t="s">
        <v>2036</v>
      </c>
    </row>
    <row r="19296" spans="11:15">
      <c r="K19296" s="153" t="s">
        <v>1674</v>
      </c>
      <c r="M19296" s="571">
        <v>40694</v>
      </c>
      <c r="O19296" s="153" t="s">
        <v>2037</v>
      </c>
    </row>
    <row r="19297" spans="11:15">
      <c r="K19297" s="153" t="s">
        <v>1674</v>
      </c>
      <c r="M19297" s="571">
        <v>40694</v>
      </c>
      <c r="O19297" s="153" t="s">
        <v>2038</v>
      </c>
    </row>
    <row r="19298" spans="11:15">
      <c r="K19298" s="153" t="s">
        <v>1674</v>
      </c>
      <c r="M19298" s="571">
        <v>40694</v>
      </c>
      <c r="O19298" s="153" t="s">
        <v>2039</v>
      </c>
    </row>
    <row r="19299" spans="11:15">
      <c r="K19299" s="153" t="s">
        <v>1674</v>
      </c>
      <c r="M19299" s="571">
        <v>40694</v>
      </c>
      <c r="O19299" s="153" t="s">
        <v>2040</v>
      </c>
    </row>
    <row r="19300" spans="11:15">
      <c r="K19300" s="153" t="s">
        <v>1674</v>
      </c>
      <c r="M19300" s="571">
        <v>40694</v>
      </c>
      <c r="O19300" s="153" t="s">
        <v>2041</v>
      </c>
    </row>
    <row r="19301" spans="11:15">
      <c r="K19301" s="153" t="s">
        <v>1674</v>
      </c>
      <c r="M19301" s="571">
        <v>40694</v>
      </c>
      <c r="O19301" s="153" t="s">
        <v>2042</v>
      </c>
    </row>
    <row r="19302" spans="11:15">
      <c r="K19302" s="153" t="s">
        <v>1674</v>
      </c>
      <c r="M19302" s="571">
        <v>40694</v>
      </c>
      <c r="O19302" s="153" t="s">
        <v>2043</v>
      </c>
    </row>
    <row r="19303" spans="11:15">
      <c r="K19303" s="153" t="s">
        <v>1674</v>
      </c>
      <c r="M19303" s="571">
        <v>40694</v>
      </c>
      <c r="O19303" s="153" t="s">
        <v>2044</v>
      </c>
    </row>
    <row r="19304" spans="11:15">
      <c r="K19304" s="153" t="s">
        <v>1674</v>
      </c>
      <c r="M19304" s="571">
        <v>40694</v>
      </c>
      <c r="O19304" s="153" t="s">
        <v>2045</v>
      </c>
    </row>
    <row r="19305" spans="11:15">
      <c r="K19305" s="153" t="s">
        <v>1674</v>
      </c>
      <c r="M19305" s="571">
        <v>40694</v>
      </c>
      <c r="O19305" s="153" t="s">
        <v>2046</v>
      </c>
    </row>
    <row r="19306" spans="11:15">
      <c r="K19306" s="153" t="s">
        <v>1674</v>
      </c>
      <c r="M19306" s="571">
        <v>40694</v>
      </c>
      <c r="O19306" s="153" t="s">
        <v>2047</v>
      </c>
    </row>
    <row r="19307" spans="11:15">
      <c r="K19307" s="153" t="s">
        <v>1674</v>
      </c>
      <c r="M19307" s="571">
        <v>40694</v>
      </c>
      <c r="O19307" s="153" t="s">
        <v>2048</v>
      </c>
    </row>
    <row r="19308" spans="11:15">
      <c r="K19308" s="153" t="s">
        <v>1674</v>
      </c>
      <c r="M19308" s="571">
        <v>40694</v>
      </c>
      <c r="O19308" s="153" t="s">
        <v>2049</v>
      </c>
    </row>
    <row r="19309" spans="11:15">
      <c r="K19309" s="153" t="s">
        <v>1674</v>
      </c>
      <c r="M19309" s="571">
        <v>40694</v>
      </c>
      <c r="O19309" s="153" t="s">
        <v>2050</v>
      </c>
    </row>
    <row r="19310" spans="11:15">
      <c r="K19310" s="153" t="s">
        <v>1674</v>
      </c>
      <c r="M19310" s="571">
        <v>40694</v>
      </c>
      <c r="O19310" s="153" t="s">
        <v>2051</v>
      </c>
    </row>
    <row r="19311" spans="11:15">
      <c r="K19311" s="153" t="s">
        <v>1674</v>
      </c>
      <c r="M19311" s="571">
        <v>40694</v>
      </c>
      <c r="O19311" s="153" t="s">
        <v>2052</v>
      </c>
    </row>
    <row r="19312" spans="11:15">
      <c r="K19312" s="153" t="s">
        <v>1674</v>
      </c>
      <c r="M19312" s="571">
        <v>40694</v>
      </c>
      <c r="O19312" s="153" t="s">
        <v>2053</v>
      </c>
    </row>
    <row r="19313" spans="11:15">
      <c r="K19313" s="153" t="s">
        <v>1674</v>
      </c>
      <c r="M19313" s="571">
        <v>40694</v>
      </c>
      <c r="O19313" s="153" t="s">
        <v>2054</v>
      </c>
    </row>
    <row r="19314" spans="11:15">
      <c r="K19314" s="153" t="s">
        <v>1674</v>
      </c>
      <c r="M19314" s="571">
        <v>40694</v>
      </c>
      <c r="O19314" s="153" t="s">
        <v>2055</v>
      </c>
    </row>
    <row r="19315" spans="11:15">
      <c r="K19315" s="153" t="s">
        <v>1674</v>
      </c>
      <c r="M19315" s="571">
        <v>40694</v>
      </c>
      <c r="O19315" s="153" t="s">
        <v>2056</v>
      </c>
    </row>
    <row r="19316" spans="11:15">
      <c r="K19316" s="153" t="s">
        <v>1674</v>
      </c>
      <c r="M19316" s="571">
        <v>40694</v>
      </c>
      <c r="O19316" s="153" t="s">
        <v>2057</v>
      </c>
    </row>
    <row r="19317" spans="11:15">
      <c r="K19317" s="153" t="s">
        <v>1674</v>
      </c>
      <c r="M19317" s="571">
        <v>40694</v>
      </c>
      <c r="O19317" s="153" t="s">
        <v>2058</v>
      </c>
    </row>
    <row r="19318" spans="11:15">
      <c r="K19318" s="153" t="s">
        <v>1674</v>
      </c>
      <c r="M19318" s="571">
        <v>40694</v>
      </c>
      <c r="O19318" s="153" t="s">
        <v>2059</v>
      </c>
    </row>
    <row r="19319" spans="11:15">
      <c r="K19319" s="153" t="s">
        <v>1776</v>
      </c>
      <c r="M19319" s="571">
        <v>40694</v>
      </c>
      <c r="O19319" s="153" t="s">
        <v>2060</v>
      </c>
    </row>
    <row r="19320" spans="11:15">
      <c r="K19320" s="153" t="s">
        <v>1578</v>
      </c>
      <c r="M19320" s="571">
        <v>40694</v>
      </c>
      <c r="O19320" s="153" t="s">
        <v>1851</v>
      </c>
    </row>
    <row r="19321" spans="11:15">
      <c r="K19321" s="153" t="s">
        <v>1674</v>
      </c>
      <c r="M19321" s="571">
        <v>40694</v>
      </c>
      <c r="O19321" s="153" t="s">
        <v>1852</v>
      </c>
    </row>
    <row r="19322" spans="11:15">
      <c r="K19322" s="153" t="s">
        <v>1674</v>
      </c>
      <c r="M19322" s="571">
        <v>40694</v>
      </c>
      <c r="O19322" s="153" t="s">
        <v>381</v>
      </c>
    </row>
    <row r="19323" spans="11:15">
      <c r="K19323" s="153" t="s">
        <v>1578</v>
      </c>
      <c r="M19323" s="571">
        <v>40694</v>
      </c>
      <c r="O19323" s="153" t="s">
        <v>1854</v>
      </c>
    </row>
    <row r="19324" spans="11:15">
      <c r="K19324" s="153" t="s">
        <v>1578</v>
      </c>
      <c r="M19324" s="571">
        <v>40694</v>
      </c>
      <c r="O19324" s="153" t="s">
        <v>1855</v>
      </c>
    </row>
    <row r="19325" spans="11:15">
      <c r="K19325" s="153" t="s">
        <v>1674</v>
      </c>
      <c r="M19325" s="571">
        <v>40694</v>
      </c>
      <c r="O19325" s="153" t="s">
        <v>1856</v>
      </c>
    </row>
    <row r="19326" spans="11:15">
      <c r="K19326" s="153" t="s">
        <v>1674</v>
      </c>
      <c r="M19326" s="571">
        <v>40694</v>
      </c>
      <c r="O19326" s="153" t="s">
        <v>1857</v>
      </c>
    </row>
    <row r="19327" spans="11:15">
      <c r="K19327" s="153" t="s">
        <v>1674</v>
      </c>
      <c r="M19327" s="571">
        <v>40694</v>
      </c>
      <c r="O19327" s="153" t="s">
        <v>1858</v>
      </c>
    </row>
    <row r="19328" spans="11:15">
      <c r="K19328" s="153" t="s">
        <v>1578</v>
      </c>
      <c r="M19328" s="571">
        <v>40694</v>
      </c>
      <c r="O19328" s="153" t="s">
        <v>2061</v>
      </c>
    </row>
    <row r="19329" spans="11:15">
      <c r="K19329" s="153" t="s">
        <v>1674</v>
      </c>
      <c r="M19329" s="571">
        <v>40694</v>
      </c>
      <c r="O19329" s="153" t="s">
        <v>2062</v>
      </c>
    </row>
    <row r="19330" spans="11:15">
      <c r="K19330" s="153" t="s">
        <v>1578</v>
      </c>
      <c r="M19330" s="571">
        <v>40694</v>
      </c>
      <c r="O19330" s="153" t="s">
        <v>1859</v>
      </c>
    </row>
    <row r="19331" spans="11:15">
      <c r="K19331" s="153" t="s">
        <v>1578</v>
      </c>
      <c r="M19331" s="571">
        <v>40694</v>
      </c>
      <c r="O19331" s="153" t="s">
        <v>1860</v>
      </c>
    </row>
    <row r="19332" spans="11:15">
      <c r="K19332" s="153" t="s">
        <v>1674</v>
      </c>
      <c r="M19332" s="571">
        <v>40694</v>
      </c>
      <c r="O19332" s="153" t="s">
        <v>2063</v>
      </c>
    </row>
    <row r="19333" spans="11:15">
      <c r="K19333" s="153" t="s">
        <v>1674</v>
      </c>
      <c r="M19333" s="571">
        <v>40694</v>
      </c>
      <c r="O19333" s="153" t="s">
        <v>2064</v>
      </c>
    </row>
    <row r="19334" spans="11:15">
      <c r="K19334" s="153" t="s">
        <v>1578</v>
      </c>
      <c r="M19334" s="571">
        <v>40694</v>
      </c>
      <c r="O19334" s="153" t="s">
        <v>1861</v>
      </c>
    </row>
    <row r="19335" spans="11:15">
      <c r="K19335" s="153" t="s">
        <v>1674</v>
      </c>
      <c r="M19335" s="571">
        <v>40694</v>
      </c>
      <c r="O19335" s="153" t="s">
        <v>1862</v>
      </c>
    </row>
    <row r="19336" spans="11:15">
      <c r="K19336" s="153" t="s">
        <v>1674</v>
      </c>
      <c r="M19336" s="571">
        <v>40694</v>
      </c>
      <c r="O19336" s="153" t="s">
        <v>1863</v>
      </c>
    </row>
    <row r="19337" spans="11:15">
      <c r="K19337" s="153" t="s">
        <v>1674</v>
      </c>
      <c r="M19337" s="571">
        <v>40694</v>
      </c>
      <c r="O19337" s="153" t="s">
        <v>1864</v>
      </c>
    </row>
    <row r="19338" spans="11:15">
      <c r="K19338" s="153" t="s">
        <v>1578</v>
      </c>
      <c r="M19338" s="571">
        <v>40694</v>
      </c>
      <c r="O19338" s="153" t="s">
        <v>1865</v>
      </c>
    </row>
    <row r="19339" spans="11:15">
      <c r="K19339" s="153" t="s">
        <v>1674</v>
      </c>
      <c r="M19339" s="571">
        <v>40694</v>
      </c>
      <c r="O19339" s="153" t="s">
        <v>1866</v>
      </c>
    </row>
    <row r="19340" spans="11:15">
      <c r="K19340" s="153" t="s">
        <v>1674</v>
      </c>
      <c r="M19340" s="571">
        <v>40694</v>
      </c>
      <c r="O19340" s="153" t="s">
        <v>1231</v>
      </c>
    </row>
    <row r="19341" spans="11:15">
      <c r="K19341" s="153" t="s">
        <v>1578</v>
      </c>
      <c r="M19341" s="571">
        <v>40694</v>
      </c>
      <c r="O19341" s="153" t="s">
        <v>1867</v>
      </c>
    </row>
    <row r="19342" spans="11:15">
      <c r="K19342" s="153" t="s">
        <v>1578</v>
      </c>
      <c r="M19342" s="571">
        <v>40694</v>
      </c>
      <c r="O19342" s="153" t="s">
        <v>1868</v>
      </c>
    </row>
    <row r="19343" spans="11:15">
      <c r="K19343" s="153" t="s">
        <v>1674</v>
      </c>
      <c r="M19343" s="571">
        <v>40694</v>
      </c>
      <c r="O19343" s="153" t="s">
        <v>1869</v>
      </c>
    </row>
    <row r="19344" spans="11:15">
      <c r="K19344" s="153" t="s">
        <v>1674</v>
      </c>
      <c r="M19344" s="571">
        <v>40694</v>
      </c>
      <c r="O19344" s="153" t="s">
        <v>1870</v>
      </c>
    </row>
    <row r="19345" spans="11:15">
      <c r="K19345" s="153" t="s">
        <v>1674</v>
      </c>
      <c r="M19345" s="571">
        <v>40694</v>
      </c>
      <c r="O19345" s="153" t="s">
        <v>1871</v>
      </c>
    </row>
    <row r="19346" spans="11:15">
      <c r="K19346" s="153" t="s">
        <v>1578</v>
      </c>
      <c r="M19346" s="571">
        <v>40694</v>
      </c>
      <c r="O19346" s="153" t="s">
        <v>2065</v>
      </c>
    </row>
    <row r="19347" spans="11:15">
      <c r="K19347" s="153" t="s">
        <v>1674</v>
      </c>
      <c r="M19347" s="571">
        <v>40694</v>
      </c>
      <c r="O19347" s="153" t="s">
        <v>2066</v>
      </c>
    </row>
    <row r="19348" spans="11:15">
      <c r="K19348" s="153" t="s">
        <v>1578</v>
      </c>
      <c r="M19348" s="571">
        <v>40694</v>
      </c>
      <c r="O19348" s="153" t="s">
        <v>2067</v>
      </c>
    </row>
    <row r="19349" spans="11:15">
      <c r="K19349" s="153" t="s">
        <v>1578</v>
      </c>
      <c r="M19349" s="571">
        <v>40694</v>
      </c>
      <c r="O19349" s="153" t="s">
        <v>1872</v>
      </c>
    </row>
    <row r="19350" spans="11:15">
      <c r="K19350" s="153" t="s">
        <v>1674</v>
      </c>
      <c r="M19350" s="571">
        <v>40694</v>
      </c>
      <c r="O19350" s="153" t="s">
        <v>2068</v>
      </c>
    </row>
    <row r="19351" spans="11:15">
      <c r="K19351" s="153" t="s">
        <v>1674</v>
      </c>
      <c r="M19351" s="571">
        <v>40694</v>
      </c>
      <c r="O19351" s="153" t="s">
        <v>2069</v>
      </c>
    </row>
    <row r="19352" spans="11:15">
      <c r="K19352" s="153" t="s">
        <v>1578</v>
      </c>
      <c r="M19352" s="571">
        <v>40694</v>
      </c>
      <c r="O19352" s="153" t="s">
        <v>1873</v>
      </c>
    </row>
    <row r="19353" spans="11:15">
      <c r="K19353" s="153" t="s">
        <v>1674</v>
      </c>
      <c r="M19353" s="571">
        <v>40694</v>
      </c>
      <c r="O19353" s="153" t="s">
        <v>1874</v>
      </c>
    </row>
    <row r="19354" spans="11:15">
      <c r="K19354" s="153" t="s">
        <v>1674</v>
      </c>
      <c r="M19354" s="571">
        <v>40694</v>
      </c>
      <c r="O19354" s="153" t="s">
        <v>1875</v>
      </c>
    </row>
    <row r="19355" spans="11:15">
      <c r="K19355" s="153" t="s">
        <v>1674</v>
      </c>
      <c r="M19355" s="571">
        <v>40694</v>
      </c>
      <c r="O19355" s="153" t="s">
        <v>1876</v>
      </c>
    </row>
    <row r="19356" spans="11:15">
      <c r="K19356" s="153" t="s">
        <v>1674</v>
      </c>
      <c r="M19356" s="571">
        <v>40694</v>
      </c>
      <c r="O19356" s="153" t="s">
        <v>1877</v>
      </c>
    </row>
    <row r="19357" spans="11:15">
      <c r="K19357" s="153" t="s">
        <v>1674</v>
      </c>
      <c r="M19357" s="571">
        <v>40694</v>
      </c>
      <c r="O19357" s="153" t="s">
        <v>1878</v>
      </c>
    </row>
    <row r="19358" spans="11:15">
      <c r="K19358" s="153" t="s">
        <v>1674</v>
      </c>
      <c r="M19358" s="571">
        <v>40694</v>
      </c>
      <c r="O19358" s="153" t="s">
        <v>1285</v>
      </c>
    </row>
    <row r="19359" spans="11:15">
      <c r="K19359" s="153" t="s">
        <v>1674</v>
      </c>
      <c r="M19359" s="571">
        <v>40694</v>
      </c>
      <c r="O19359" s="153" t="s">
        <v>1879</v>
      </c>
    </row>
    <row r="19360" spans="11:15">
      <c r="K19360" s="153" t="s">
        <v>1674</v>
      </c>
      <c r="M19360" s="571">
        <v>40694</v>
      </c>
      <c r="O19360" s="153" t="s">
        <v>1880</v>
      </c>
    </row>
    <row r="19361" spans="11:15">
      <c r="K19361" s="153" t="s">
        <v>1674</v>
      </c>
      <c r="M19361" s="571">
        <v>40694</v>
      </c>
      <c r="O19361" s="153" t="s">
        <v>1881</v>
      </c>
    </row>
    <row r="19362" spans="11:15">
      <c r="K19362" s="153" t="s">
        <v>1674</v>
      </c>
      <c r="M19362" s="571">
        <v>40694</v>
      </c>
      <c r="O19362" s="153" t="s">
        <v>1882</v>
      </c>
    </row>
    <row r="19363" spans="11:15">
      <c r="K19363" s="153" t="s">
        <v>1674</v>
      </c>
      <c r="M19363" s="571">
        <v>40694</v>
      </c>
      <c r="O19363" s="153" t="s">
        <v>1883</v>
      </c>
    </row>
    <row r="19364" spans="11:15">
      <c r="K19364" s="153" t="s">
        <v>1674</v>
      </c>
      <c r="M19364" s="571">
        <v>40694</v>
      </c>
      <c r="O19364" s="153" t="s">
        <v>2070</v>
      </c>
    </row>
    <row r="19365" spans="11:15">
      <c r="K19365" s="153" t="s">
        <v>1674</v>
      </c>
      <c r="M19365" s="571">
        <v>40694</v>
      </c>
      <c r="O19365" s="153" t="s">
        <v>2071</v>
      </c>
    </row>
    <row r="19366" spans="11:15">
      <c r="K19366" s="153" t="s">
        <v>1674</v>
      </c>
      <c r="M19366" s="571">
        <v>40694</v>
      </c>
      <c r="O19366" s="153" t="s">
        <v>1884</v>
      </c>
    </row>
    <row r="19367" spans="11:15">
      <c r="K19367" s="153" t="s">
        <v>1674</v>
      </c>
      <c r="M19367" s="571">
        <v>40694</v>
      </c>
      <c r="O19367" s="153" t="s">
        <v>1885</v>
      </c>
    </row>
    <row r="19368" spans="11:15">
      <c r="K19368" s="153" t="s">
        <v>1674</v>
      </c>
      <c r="M19368" s="571">
        <v>40694</v>
      </c>
      <c r="O19368" s="153" t="s">
        <v>2072</v>
      </c>
    </row>
    <row r="19369" spans="11:15">
      <c r="K19369" s="153" t="s">
        <v>1674</v>
      </c>
      <c r="M19369" s="571">
        <v>40694</v>
      </c>
      <c r="O19369" s="153" t="s">
        <v>2073</v>
      </c>
    </row>
    <row r="19370" spans="11:15">
      <c r="K19370" s="153" t="s">
        <v>1674</v>
      </c>
      <c r="M19370" s="571">
        <v>40694</v>
      </c>
      <c r="O19370" s="153" t="s">
        <v>1886</v>
      </c>
    </row>
    <row r="19371" spans="11:15">
      <c r="K19371" s="153" t="s">
        <v>1674</v>
      </c>
      <c r="M19371" s="571">
        <v>40694</v>
      </c>
      <c r="O19371" s="153" t="s">
        <v>1887</v>
      </c>
    </row>
    <row r="19372" spans="11:15">
      <c r="K19372" s="153" t="s">
        <v>1674</v>
      </c>
      <c r="M19372" s="571">
        <v>40694</v>
      </c>
      <c r="O19372" s="153" t="s">
        <v>1888</v>
      </c>
    </row>
    <row r="19373" spans="11:15">
      <c r="K19373" s="153" t="s">
        <v>1674</v>
      </c>
      <c r="M19373" s="571">
        <v>40694</v>
      </c>
      <c r="O19373" s="153" t="s">
        <v>1889</v>
      </c>
    </row>
    <row r="19374" spans="11:15">
      <c r="K19374" s="153" t="s">
        <v>1674</v>
      </c>
      <c r="M19374" s="571">
        <v>40694</v>
      </c>
      <c r="O19374" s="153" t="s">
        <v>1890</v>
      </c>
    </row>
    <row r="19375" spans="11:15">
      <c r="K19375" s="153" t="s">
        <v>1674</v>
      </c>
      <c r="M19375" s="571">
        <v>40694</v>
      </c>
      <c r="O19375" s="153" t="s">
        <v>1891</v>
      </c>
    </row>
    <row r="19376" spans="11:15">
      <c r="K19376" s="153" t="s">
        <v>1674</v>
      </c>
      <c r="M19376" s="571">
        <v>40694</v>
      </c>
      <c r="O19376" s="153" t="s">
        <v>1344</v>
      </c>
    </row>
    <row r="19377" spans="11:15">
      <c r="K19377" s="153" t="s">
        <v>1674</v>
      </c>
      <c r="M19377" s="571">
        <v>40694</v>
      </c>
      <c r="O19377" s="153" t="s">
        <v>1892</v>
      </c>
    </row>
    <row r="19378" spans="11:15">
      <c r="K19378" s="153" t="s">
        <v>1674</v>
      </c>
      <c r="M19378" s="571">
        <v>40694</v>
      </c>
      <c r="O19378" s="153" t="s">
        <v>1893</v>
      </c>
    </row>
    <row r="19379" spans="11:15">
      <c r="K19379" s="153" t="s">
        <v>1674</v>
      </c>
      <c r="M19379" s="571">
        <v>40694</v>
      </c>
      <c r="O19379" s="153" t="s">
        <v>1894</v>
      </c>
    </row>
    <row r="19380" spans="11:15">
      <c r="K19380" s="153" t="s">
        <v>1674</v>
      </c>
      <c r="M19380" s="571">
        <v>40694</v>
      </c>
      <c r="O19380" s="153" t="s">
        <v>1895</v>
      </c>
    </row>
    <row r="19381" spans="11:15">
      <c r="K19381" s="153" t="s">
        <v>1674</v>
      </c>
      <c r="M19381" s="571">
        <v>40694</v>
      </c>
      <c r="O19381" s="153" t="s">
        <v>1896</v>
      </c>
    </row>
    <row r="19382" spans="11:15">
      <c r="K19382" s="153" t="s">
        <v>1674</v>
      </c>
      <c r="M19382" s="571">
        <v>40694</v>
      </c>
      <c r="O19382" s="153" t="s">
        <v>2074</v>
      </c>
    </row>
    <row r="19383" spans="11:15">
      <c r="K19383" s="153" t="s">
        <v>1674</v>
      </c>
      <c r="M19383" s="571">
        <v>40694</v>
      </c>
      <c r="O19383" s="153" t="s">
        <v>2075</v>
      </c>
    </row>
    <row r="19384" spans="11:15">
      <c r="K19384" s="153" t="s">
        <v>1674</v>
      </c>
      <c r="M19384" s="571">
        <v>40694</v>
      </c>
      <c r="O19384" s="153" t="s">
        <v>1897</v>
      </c>
    </row>
    <row r="19385" spans="11:15">
      <c r="K19385" s="153" t="s">
        <v>1674</v>
      </c>
      <c r="M19385" s="571">
        <v>40694</v>
      </c>
      <c r="O19385" s="153" t="s">
        <v>1898</v>
      </c>
    </row>
    <row r="19386" spans="11:15">
      <c r="K19386" s="153" t="s">
        <v>1674</v>
      </c>
      <c r="M19386" s="571">
        <v>40694</v>
      </c>
      <c r="O19386" s="153" t="s">
        <v>2076</v>
      </c>
    </row>
    <row r="19387" spans="11:15">
      <c r="K19387" s="153" t="s">
        <v>1674</v>
      </c>
      <c r="M19387" s="571">
        <v>40694</v>
      </c>
      <c r="O19387" s="153" t="s">
        <v>2077</v>
      </c>
    </row>
    <row r="19388" spans="11:15">
      <c r="K19388" s="153" t="s">
        <v>1674</v>
      </c>
      <c r="M19388" s="571">
        <v>40694</v>
      </c>
      <c r="O19388" s="153" t="s">
        <v>1899</v>
      </c>
    </row>
    <row r="19389" spans="11:15">
      <c r="K19389" s="153" t="s">
        <v>1674</v>
      </c>
      <c r="M19389" s="571">
        <v>40694</v>
      </c>
      <c r="O19389" s="153" t="s">
        <v>1900</v>
      </c>
    </row>
    <row r="19390" spans="11:15">
      <c r="K19390" s="153" t="s">
        <v>1674</v>
      </c>
      <c r="M19390" s="571">
        <v>40694</v>
      </c>
      <c r="O19390" s="153" t="s">
        <v>1901</v>
      </c>
    </row>
    <row r="19391" spans="11:15">
      <c r="K19391" s="153" t="s">
        <v>1674</v>
      </c>
      <c r="M19391" s="571">
        <v>40694</v>
      </c>
      <c r="O19391" s="153" t="s">
        <v>1902</v>
      </c>
    </row>
    <row r="19392" spans="11:15">
      <c r="K19392" s="153" t="s">
        <v>1674</v>
      </c>
      <c r="M19392" s="571">
        <v>40694</v>
      </c>
      <c r="O19392" s="153" t="s">
        <v>1903</v>
      </c>
    </row>
    <row r="19393" spans="11:15">
      <c r="K19393" s="153" t="s">
        <v>1674</v>
      </c>
      <c r="M19393" s="571">
        <v>40694</v>
      </c>
      <c r="O19393" s="153" t="s">
        <v>1904</v>
      </c>
    </row>
    <row r="19394" spans="11:15">
      <c r="K19394" s="153" t="s">
        <v>1674</v>
      </c>
      <c r="M19394" s="571">
        <v>40694</v>
      </c>
      <c r="O19394" s="153" t="s">
        <v>1374</v>
      </c>
    </row>
    <row r="19395" spans="11:15">
      <c r="K19395" s="153" t="s">
        <v>1674</v>
      </c>
      <c r="M19395" s="571">
        <v>40694</v>
      </c>
      <c r="O19395" s="153" t="s">
        <v>1905</v>
      </c>
    </row>
    <row r="19396" spans="11:15">
      <c r="K19396" s="153" t="s">
        <v>1674</v>
      </c>
      <c r="M19396" s="571">
        <v>40694</v>
      </c>
      <c r="O19396" s="153" t="s">
        <v>1906</v>
      </c>
    </row>
    <row r="19397" spans="11:15">
      <c r="K19397" s="153" t="s">
        <v>1674</v>
      </c>
      <c r="M19397" s="571">
        <v>40694</v>
      </c>
      <c r="O19397" s="153" t="s">
        <v>1907</v>
      </c>
    </row>
    <row r="19398" spans="11:15">
      <c r="K19398" s="153" t="s">
        <v>1674</v>
      </c>
      <c r="M19398" s="571">
        <v>40694</v>
      </c>
      <c r="O19398" s="153" t="s">
        <v>1908</v>
      </c>
    </row>
    <row r="19399" spans="11:15">
      <c r="K19399" s="153" t="s">
        <v>1674</v>
      </c>
      <c r="M19399" s="571">
        <v>40694</v>
      </c>
      <c r="O19399" s="153" t="s">
        <v>1909</v>
      </c>
    </row>
    <row r="19400" spans="11:15">
      <c r="K19400" s="153" t="s">
        <v>1674</v>
      </c>
      <c r="M19400" s="571">
        <v>40694</v>
      </c>
      <c r="O19400" s="153" t="s">
        <v>2078</v>
      </c>
    </row>
    <row r="19401" spans="11:15">
      <c r="K19401" s="153" t="s">
        <v>1674</v>
      </c>
      <c r="M19401" s="571">
        <v>40694</v>
      </c>
      <c r="O19401" s="153" t="s">
        <v>2079</v>
      </c>
    </row>
    <row r="19402" spans="11:15">
      <c r="K19402" s="153" t="s">
        <v>1674</v>
      </c>
      <c r="M19402" s="571">
        <v>40694</v>
      </c>
      <c r="O19402" s="153" t="s">
        <v>1910</v>
      </c>
    </row>
    <row r="19403" spans="11:15">
      <c r="K19403" s="153" t="s">
        <v>1674</v>
      </c>
      <c r="M19403" s="571">
        <v>40694</v>
      </c>
      <c r="O19403" s="153" t="s">
        <v>1911</v>
      </c>
    </row>
    <row r="19404" spans="11:15">
      <c r="K19404" s="153" t="s">
        <v>1674</v>
      </c>
      <c r="M19404" s="571">
        <v>40694</v>
      </c>
      <c r="O19404" s="153" t="s">
        <v>2080</v>
      </c>
    </row>
    <row r="19405" spans="11:15">
      <c r="K19405" s="153" t="s">
        <v>1674</v>
      </c>
      <c r="M19405" s="571">
        <v>40694</v>
      </c>
      <c r="O19405" s="153" t="s">
        <v>2081</v>
      </c>
    </row>
    <row r="19406" spans="11:15">
      <c r="K19406" s="153" t="s">
        <v>1674</v>
      </c>
      <c r="M19406" s="571">
        <v>40694</v>
      </c>
      <c r="O19406" s="153" t="s">
        <v>1912</v>
      </c>
    </row>
    <row r="19407" spans="11:15">
      <c r="K19407" s="153" t="s">
        <v>1674</v>
      </c>
      <c r="M19407" s="571">
        <v>40694</v>
      </c>
      <c r="O19407" s="153" t="s">
        <v>1913</v>
      </c>
    </row>
    <row r="19408" spans="11:15">
      <c r="K19408" s="153" t="s">
        <v>1674</v>
      </c>
      <c r="M19408" s="571">
        <v>40694</v>
      </c>
      <c r="O19408" s="153" t="s">
        <v>1914</v>
      </c>
    </row>
    <row r="19409" spans="11:15">
      <c r="K19409" s="153" t="s">
        <v>1674</v>
      </c>
      <c r="M19409" s="571">
        <v>40694</v>
      </c>
      <c r="O19409" s="153" t="s">
        <v>1915</v>
      </c>
    </row>
    <row r="19410" spans="11:15">
      <c r="K19410" s="153" t="s">
        <v>1674</v>
      </c>
      <c r="M19410" s="571">
        <v>40694</v>
      </c>
      <c r="O19410" s="153" t="s">
        <v>1916</v>
      </c>
    </row>
    <row r="19411" spans="11:15">
      <c r="K19411" s="153" t="s">
        <v>1674</v>
      </c>
      <c r="M19411" s="571">
        <v>40694</v>
      </c>
      <c r="O19411" s="153" t="s">
        <v>1917</v>
      </c>
    </row>
    <row r="19412" spans="11:15">
      <c r="K19412" s="153" t="s">
        <v>1674</v>
      </c>
      <c r="M19412" s="571">
        <v>40694</v>
      </c>
      <c r="O19412" s="153" t="s">
        <v>1430</v>
      </c>
    </row>
    <row r="19413" spans="11:15">
      <c r="K19413" s="153" t="s">
        <v>1674</v>
      </c>
      <c r="M19413" s="571">
        <v>40694</v>
      </c>
      <c r="O19413" s="153" t="s">
        <v>1918</v>
      </c>
    </row>
    <row r="19414" spans="11:15">
      <c r="K19414" s="153" t="s">
        <v>1674</v>
      </c>
      <c r="M19414" s="571">
        <v>40694</v>
      </c>
      <c r="O19414" s="153" t="s">
        <v>1919</v>
      </c>
    </row>
    <row r="19415" spans="11:15">
      <c r="K19415" s="153" t="s">
        <v>1674</v>
      </c>
      <c r="M19415" s="571">
        <v>40694</v>
      </c>
      <c r="O19415" s="153" t="s">
        <v>1920</v>
      </c>
    </row>
    <row r="19416" spans="11:15">
      <c r="K19416" s="153" t="s">
        <v>1674</v>
      </c>
      <c r="M19416" s="571">
        <v>40694</v>
      </c>
      <c r="O19416" s="153" t="s">
        <v>1921</v>
      </c>
    </row>
    <row r="19417" spans="11:15">
      <c r="K19417" s="153" t="s">
        <v>1674</v>
      </c>
      <c r="M19417" s="571">
        <v>40694</v>
      </c>
      <c r="O19417" s="153" t="s">
        <v>1922</v>
      </c>
    </row>
    <row r="19418" spans="11:15">
      <c r="K19418" s="153" t="s">
        <v>1674</v>
      </c>
      <c r="M19418" s="571">
        <v>40694</v>
      </c>
      <c r="O19418" s="153" t="s">
        <v>2082</v>
      </c>
    </row>
    <row r="19419" spans="11:15">
      <c r="K19419" s="153" t="s">
        <v>1674</v>
      </c>
      <c r="M19419" s="571">
        <v>40694</v>
      </c>
      <c r="O19419" s="153" t="s">
        <v>2083</v>
      </c>
    </row>
    <row r="19420" spans="11:15">
      <c r="K19420" s="153" t="s">
        <v>1674</v>
      </c>
      <c r="M19420" s="571">
        <v>40694</v>
      </c>
      <c r="O19420" s="153" t="s">
        <v>1923</v>
      </c>
    </row>
    <row r="19421" spans="11:15">
      <c r="K19421" s="153" t="s">
        <v>1674</v>
      </c>
      <c r="M19421" s="571">
        <v>40694</v>
      </c>
      <c r="O19421" s="153" t="s">
        <v>1924</v>
      </c>
    </row>
    <row r="19422" spans="11:15">
      <c r="K19422" s="153" t="s">
        <v>1674</v>
      </c>
      <c r="M19422" s="571">
        <v>40694</v>
      </c>
      <c r="O19422" s="153" t="s">
        <v>2084</v>
      </c>
    </row>
    <row r="19423" spans="11:15">
      <c r="K19423" s="153" t="s">
        <v>1674</v>
      </c>
      <c r="M19423" s="571">
        <v>40694</v>
      </c>
      <c r="O19423" s="153" t="s">
        <v>2085</v>
      </c>
    </row>
    <row r="19424" spans="11:15">
      <c r="K19424" s="153" t="s">
        <v>1674</v>
      </c>
      <c r="M19424" s="571">
        <v>40694</v>
      </c>
      <c r="O19424" s="153" t="s">
        <v>1925</v>
      </c>
    </row>
    <row r="19425" spans="11:15">
      <c r="K19425" s="153" t="s">
        <v>1674</v>
      </c>
      <c r="M19425" s="571">
        <v>40694</v>
      </c>
      <c r="O19425" s="153" t="s">
        <v>1926</v>
      </c>
    </row>
    <row r="19426" spans="11:15">
      <c r="K19426" s="153" t="s">
        <v>1674</v>
      </c>
      <c r="M19426" s="571">
        <v>40694</v>
      </c>
      <c r="O19426" s="153" t="s">
        <v>1927</v>
      </c>
    </row>
    <row r="19427" spans="11:15">
      <c r="K19427" s="153" t="s">
        <v>1674</v>
      </c>
      <c r="M19427" s="571">
        <v>40694</v>
      </c>
      <c r="O19427" s="153" t="s">
        <v>1928</v>
      </c>
    </row>
    <row r="19428" spans="11:15">
      <c r="K19428" s="153" t="s">
        <v>1578</v>
      </c>
      <c r="M19428" s="571">
        <v>40694</v>
      </c>
      <c r="O19428" s="153" t="s">
        <v>1929</v>
      </c>
    </row>
    <row r="19429" spans="11:15">
      <c r="K19429" s="153" t="s">
        <v>1674</v>
      </c>
      <c r="M19429" s="571">
        <v>40694</v>
      </c>
      <c r="O19429" s="153" t="s">
        <v>1930</v>
      </c>
    </row>
    <row r="19430" spans="11:15">
      <c r="K19430" s="153" t="s">
        <v>1674</v>
      </c>
      <c r="M19430" s="571">
        <v>40694</v>
      </c>
      <c r="O19430" s="153" t="s">
        <v>1931</v>
      </c>
    </row>
    <row r="19431" spans="11:15">
      <c r="K19431" s="153" t="s">
        <v>1578</v>
      </c>
      <c r="M19431" s="571">
        <v>40694</v>
      </c>
      <c r="O19431" s="153" t="s">
        <v>1932</v>
      </c>
    </row>
    <row r="19432" spans="11:15">
      <c r="K19432" s="153" t="s">
        <v>1578</v>
      </c>
      <c r="M19432" s="571">
        <v>40694</v>
      </c>
      <c r="O19432" s="153" t="s">
        <v>1933</v>
      </c>
    </row>
    <row r="19433" spans="11:15">
      <c r="K19433" s="153" t="s">
        <v>1674</v>
      </c>
      <c r="M19433" s="571">
        <v>40694</v>
      </c>
      <c r="O19433" s="153" t="s">
        <v>1934</v>
      </c>
    </row>
    <row r="19434" spans="11:15">
      <c r="K19434" s="153" t="s">
        <v>1674</v>
      </c>
      <c r="M19434" s="571">
        <v>40694</v>
      </c>
      <c r="O19434" s="153" t="s">
        <v>1935</v>
      </c>
    </row>
    <row r="19435" spans="11:15">
      <c r="K19435" s="153" t="s">
        <v>1674</v>
      </c>
      <c r="M19435" s="571">
        <v>40694</v>
      </c>
      <c r="O19435" s="153" t="s">
        <v>1936</v>
      </c>
    </row>
    <row r="19436" spans="11:15">
      <c r="K19436" s="153" t="s">
        <v>1578</v>
      </c>
      <c r="M19436" s="571">
        <v>40694</v>
      </c>
      <c r="O19436" s="153" t="s">
        <v>2086</v>
      </c>
    </row>
    <row r="19437" spans="11:15">
      <c r="K19437" s="153" t="s">
        <v>1674</v>
      </c>
      <c r="M19437" s="571">
        <v>40694</v>
      </c>
      <c r="O19437" s="153" t="s">
        <v>2087</v>
      </c>
    </row>
    <row r="19438" spans="11:15">
      <c r="K19438" s="153" t="s">
        <v>1578</v>
      </c>
      <c r="M19438" s="571">
        <v>40694</v>
      </c>
      <c r="O19438" s="153" t="s">
        <v>1937</v>
      </c>
    </row>
    <row r="19439" spans="11:15">
      <c r="K19439" s="153" t="s">
        <v>1578</v>
      </c>
      <c r="M19439" s="571">
        <v>40694</v>
      </c>
      <c r="O19439" s="153" t="s">
        <v>1938</v>
      </c>
    </row>
    <row r="19440" spans="11:15">
      <c r="K19440" s="153" t="s">
        <v>1674</v>
      </c>
      <c r="M19440" s="571">
        <v>40694</v>
      </c>
      <c r="O19440" s="153" t="s">
        <v>1939</v>
      </c>
    </row>
    <row r="19441" spans="11:15">
      <c r="K19441" s="153" t="s">
        <v>1674</v>
      </c>
      <c r="M19441" s="571">
        <v>40694</v>
      </c>
      <c r="O19441" s="153" t="s">
        <v>2088</v>
      </c>
    </row>
    <row r="19442" spans="11:15">
      <c r="K19442" s="153" t="s">
        <v>1674</v>
      </c>
      <c r="M19442" s="571">
        <v>40694</v>
      </c>
      <c r="O19442" s="153" t="s">
        <v>2089</v>
      </c>
    </row>
    <row r="19443" spans="11:15">
      <c r="K19443" s="153" t="s">
        <v>1674</v>
      </c>
      <c r="M19443" s="571">
        <v>40694</v>
      </c>
      <c r="O19443" s="153" t="s">
        <v>2090</v>
      </c>
    </row>
    <row r="19444" spans="11:15">
      <c r="K19444" s="153" t="s">
        <v>1578</v>
      </c>
      <c r="M19444" s="571">
        <v>40694</v>
      </c>
      <c r="O19444" s="153" t="s">
        <v>1940</v>
      </c>
    </row>
    <row r="19445" spans="11:15">
      <c r="K19445" s="153" t="s">
        <v>1674</v>
      </c>
      <c r="M19445" s="571">
        <v>40694</v>
      </c>
      <c r="O19445" s="153" t="s">
        <v>1941</v>
      </c>
    </row>
    <row r="19446" spans="11:15">
      <c r="K19446" s="153" t="s">
        <v>1674</v>
      </c>
      <c r="M19446" s="571">
        <v>40694</v>
      </c>
      <c r="O19446" s="153" t="s">
        <v>1942</v>
      </c>
    </row>
    <row r="19447" spans="11:15">
      <c r="K19447" s="153" t="s">
        <v>1674</v>
      </c>
      <c r="M19447" s="571">
        <v>40694</v>
      </c>
      <c r="O19447" s="153" t="s">
        <v>1943</v>
      </c>
    </row>
    <row r="19448" spans="11:15">
      <c r="K19448" s="153" t="s">
        <v>1674</v>
      </c>
      <c r="M19448" s="571">
        <v>40694</v>
      </c>
      <c r="O19448" s="153" t="s">
        <v>1944</v>
      </c>
    </row>
    <row r="19449" spans="11:15">
      <c r="K19449" s="153" t="s">
        <v>1674</v>
      </c>
      <c r="M19449" s="571">
        <v>40694</v>
      </c>
      <c r="O19449" s="153" t="s">
        <v>1945</v>
      </c>
    </row>
    <row r="19450" spans="11:15">
      <c r="K19450" s="153" t="s">
        <v>1674</v>
      </c>
      <c r="M19450" s="571">
        <v>40694</v>
      </c>
      <c r="O19450" s="153" t="s">
        <v>1946</v>
      </c>
    </row>
    <row r="19451" spans="11:15">
      <c r="K19451" s="153" t="s">
        <v>1674</v>
      </c>
      <c r="M19451" s="571">
        <v>40694</v>
      </c>
      <c r="O19451" s="153" t="s">
        <v>1947</v>
      </c>
    </row>
    <row r="19452" spans="11:15">
      <c r="K19452" s="153" t="s">
        <v>1674</v>
      </c>
      <c r="M19452" s="571">
        <v>40694</v>
      </c>
      <c r="O19452" s="153" t="s">
        <v>1948</v>
      </c>
    </row>
    <row r="19453" spans="11:15">
      <c r="K19453" s="153" t="s">
        <v>1674</v>
      </c>
      <c r="M19453" s="571">
        <v>40694</v>
      </c>
      <c r="O19453" s="153" t="s">
        <v>1949</v>
      </c>
    </row>
    <row r="19454" spans="11:15">
      <c r="K19454" s="153" t="s">
        <v>1674</v>
      </c>
      <c r="M19454" s="571">
        <v>40694</v>
      </c>
      <c r="O19454" s="153" t="s">
        <v>1950</v>
      </c>
    </row>
    <row r="19455" spans="11:15">
      <c r="K19455" s="153" t="s">
        <v>1674</v>
      </c>
      <c r="M19455" s="571">
        <v>40694</v>
      </c>
      <c r="O19455" s="153" t="s">
        <v>1951</v>
      </c>
    </row>
    <row r="19456" spans="11:15">
      <c r="K19456" s="153" t="s">
        <v>1674</v>
      </c>
      <c r="M19456" s="571">
        <v>40694</v>
      </c>
      <c r="O19456" s="153" t="s">
        <v>2091</v>
      </c>
    </row>
    <row r="19457" spans="11:15">
      <c r="K19457" s="153" t="s">
        <v>1674</v>
      </c>
      <c r="M19457" s="571">
        <v>40694</v>
      </c>
      <c r="O19457" s="153" t="s">
        <v>2092</v>
      </c>
    </row>
    <row r="19458" spans="11:15">
      <c r="K19458" s="153" t="s">
        <v>1674</v>
      </c>
      <c r="M19458" s="571">
        <v>40694</v>
      </c>
      <c r="O19458" s="153" t="s">
        <v>1952</v>
      </c>
    </row>
    <row r="19459" spans="11:15">
      <c r="K19459" s="153" t="s">
        <v>1674</v>
      </c>
      <c r="M19459" s="571">
        <v>40694</v>
      </c>
      <c r="O19459" s="153" t="s">
        <v>1953</v>
      </c>
    </row>
    <row r="19460" spans="11:15">
      <c r="K19460" s="153" t="s">
        <v>1674</v>
      </c>
      <c r="M19460" s="571">
        <v>40694</v>
      </c>
      <c r="O19460" s="153" t="s">
        <v>1954</v>
      </c>
    </row>
    <row r="19461" spans="11:15">
      <c r="K19461" s="153" t="s">
        <v>1674</v>
      </c>
      <c r="M19461" s="571">
        <v>40694</v>
      </c>
      <c r="O19461" s="153" t="s">
        <v>2093</v>
      </c>
    </row>
    <row r="19462" spans="11:15">
      <c r="K19462" s="153" t="s">
        <v>1674</v>
      </c>
      <c r="M19462" s="571">
        <v>40694</v>
      </c>
      <c r="O19462" s="153" t="s">
        <v>2094</v>
      </c>
    </row>
    <row r="19463" spans="11:15">
      <c r="K19463" s="153" t="s">
        <v>1674</v>
      </c>
      <c r="M19463" s="571">
        <v>40694</v>
      </c>
      <c r="O19463" s="153" t="s">
        <v>2095</v>
      </c>
    </row>
    <row r="19464" spans="11:15">
      <c r="K19464" s="153" t="s">
        <v>1674</v>
      </c>
      <c r="M19464" s="571">
        <v>40694</v>
      </c>
      <c r="O19464" s="153" t="s">
        <v>1955</v>
      </c>
    </row>
    <row r="19465" spans="11:15">
      <c r="K19465" s="153" t="s">
        <v>1674</v>
      </c>
      <c r="M19465" s="571">
        <v>40694</v>
      </c>
      <c r="O19465" s="153" t="s">
        <v>1956</v>
      </c>
    </row>
    <row r="19466" spans="11:15">
      <c r="K19466" s="153" t="s">
        <v>1674</v>
      </c>
      <c r="M19466" s="571">
        <v>40694</v>
      </c>
      <c r="O19466" s="153" t="s">
        <v>1957</v>
      </c>
    </row>
    <row r="19467" spans="11:15">
      <c r="K19467" s="153" t="s">
        <v>1674</v>
      </c>
      <c r="M19467" s="571">
        <v>40694</v>
      </c>
      <c r="O19467" s="153" t="s">
        <v>1958</v>
      </c>
    </row>
    <row r="19468" spans="11:15">
      <c r="K19468" s="153" t="s">
        <v>1674</v>
      </c>
      <c r="M19468" s="571">
        <v>40694</v>
      </c>
      <c r="O19468" s="153" t="s">
        <v>1959</v>
      </c>
    </row>
    <row r="19469" spans="11:15">
      <c r="K19469" s="153" t="s">
        <v>1674</v>
      </c>
      <c r="M19469" s="571">
        <v>40694</v>
      </c>
      <c r="O19469" s="153" t="s">
        <v>1960</v>
      </c>
    </row>
    <row r="19470" spans="11:15">
      <c r="K19470" s="153" t="s">
        <v>1674</v>
      </c>
      <c r="M19470" s="571">
        <v>40694</v>
      </c>
      <c r="O19470" s="153" t="s">
        <v>1961</v>
      </c>
    </row>
    <row r="19471" spans="11:15">
      <c r="K19471" s="153" t="s">
        <v>1674</v>
      </c>
      <c r="M19471" s="571">
        <v>40694</v>
      </c>
      <c r="O19471" s="153" t="s">
        <v>1962</v>
      </c>
    </row>
    <row r="19472" spans="11:15">
      <c r="K19472" s="153" t="s">
        <v>1674</v>
      </c>
      <c r="M19472" s="571">
        <v>40694</v>
      </c>
      <c r="O19472" s="153" t="s">
        <v>1963</v>
      </c>
    </row>
    <row r="19473" spans="11:15">
      <c r="K19473" s="153" t="s">
        <v>1674</v>
      </c>
      <c r="M19473" s="571">
        <v>40694</v>
      </c>
      <c r="O19473" s="153" t="s">
        <v>1964</v>
      </c>
    </row>
    <row r="19474" spans="11:15">
      <c r="K19474" s="153" t="s">
        <v>1674</v>
      </c>
      <c r="M19474" s="571">
        <v>40694</v>
      </c>
      <c r="O19474" s="153" t="s">
        <v>1965</v>
      </c>
    </row>
    <row r="19475" spans="11:15">
      <c r="K19475" s="153" t="s">
        <v>1674</v>
      </c>
      <c r="M19475" s="571">
        <v>40694</v>
      </c>
      <c r="O19475" s="153" t="s">
        <v>1966</v>
      </c>
    </row>
    <row r="19476" spans="11:15">
      <c r="K19476" s="153" t="s">
        <v>1674</v>
      </c>
      <c r="M19476" s="571">
        <v>40694</v>
      </c>
      <c r="O19476" s="153" t="s">
        <v>2096</v>
      </c>
    </row>
    <row r="19477" spans="11:15">
      <c r="K19477" s="153" t="s">
        <v>1674</v>
      </c>
      <c r="M19477" s="571">
        <v>40694</v>
      </c>
      <c r="O19477" s="153" t="s">
        <v>2097</v>
      </c>
    </row>
    <row r="19478" spans="11:15">
      <c r="K19478" s="153" t="s">
        <v>1674</v>
      </c>
      <c r="M19478" s="571">
        <v>40694</v>
      </c>
      <c r="O19478" s="153" t="s">
        <v>1967</v>
      </c>
    </row>
    <row r="19479" spans="11:15">
      <c r="K19479" s="153" t="s">
        <v>1674</v>
      </c>
      <c r="M19479" s="571">
        <v>40694</v>
      </c>
      <c r="O19479" s="153" t="s">
        <v>1968</v>
      </c>
    </row>
    <row r="19480" spans="11:15">
      <c r="K19480" s="153" t="s">
        <v>1674</v>
      </c>
      <c r="M19480" s="571">
        <v>40694</v>
      </c>
      <c r="O19480" s="153" t="s">
        <v>1969</v>
      </c>
    </row>
    <row r="19481" spans="11:15">
      <c r="K19481" s="153" t="s">
        <v>1674</v>
      </c>
      <c r="M19481" s="571">
        <v>40694</v>
      </c>
      <c r="O19481" s="153" t="s">
        <v>2098</v>
      </c>
    </row>
    <row r="19482" spans="11:15">
      <c r="K19482" s="153" t="s">
        <v>1674</v>
      </c>
      <c r="M19482" s="571">
        <v>40694</v>
      </c>
      <c r="O19482" s="153" t="s">
        <v>2099</v>
      </c>
    </row>
    <row r="19483" spans="11:15">
      <c r="K19483" s="153" t="s">
        <v>1674</v>
      </c>
      <c r="M19483" s="571">
        <v>40694</v>
      </c>
      <c r="O19483" s="153" t="s">
        <v>2100</v>
      </c>
    </row>
    <row r="19484" spans="11:15">
      <c r="K19484" s="153" t="s">
        <v>1674</v>
      </c>
      <c r="M19484" s="571">
        <v>40694</v>
      </c>
      <c r="O19484" s="153" t="s">
        <v>1970</v>
      </c>
    </row>
    <row r="19485" spans="11:15">
      <c r="K19485" s="153" t="s">
        <v>1674</v>
      </c>
      <c r="M19485" s="571">
        <v>40694</v>
      </c>
      <c r="O19485" s="153" t="s">
        <v>1971</v>
      </c>
    </row>
    <row r="19486" spans="11:15">
      <c r="K19486" s="153" t="s">
        <v>1674</v>
      </c>
      <c r="M19486" s="571">
        <v>40694</v>
      </c>
      <c r="O19486" s="153" t="s">
        <v>1972</v>
      </c>
    </row>
    <row r="19487" spans="11:15">
      <c r="K19487" s="153" t="s">
        <v>1674</v>
      </c>
      <c r="M19487" s="571">
        <v>40694</v>
      </c>
      <c r="O19487" s="153" t="s">
        <v>1973</v>
      </c>
    </row>
    <row r="19488" spans="11:15">
      <c r="K19488" s="153" t="s">
        <v>1674</v>
      </c>
      <c r="M19488" s="571">
        <v>40694</v>
      </c>
      <c r="O19488" s="153" t="s">
        <v>1974</v>
      </c>
    </row>
    <row r="19489" spans="11:15">
      <c r="K19489" s="153" t="s">
        <v>1674</v>
      </c>
      <c r="M19489" s="571">
        <v>40694</v>
      </c>
      <c r="O19489" s="153" t="s">
        <v>1975</v>
      </c>
    </row>
    <row r="19490" spans="11:15">
      <c r="K19490" s="153" t="s">
        <v>1674</v>
      </c>
      <c r="M19490" s="571">
        <v>40694</v>
      </c>
      <c r="O19490" s="153" t="s">
        <v>1976</v>
      </c>
    </row>
    <row r="19491" spans="11:15">
      <c r="K19491" s="153" t="s">
        <v>1674</v>
      </c>
      <c r="M19491" s="571">
        <v>40694</v>
      </c>
      <c r="O19491" s="153" t="s">
        <v>1977</v>
      </c>
    </row>
    <row r="19492" spans="11:15">
      <c r="K19492" s="153" t="s">
        <v>1674</v>
      </c>
      <c r="M19492" s="571">
        <v>40694</v>
      </c>
      <c r="O19492" s="153" t="s">
        <v>1978</v>
      </c>
    </row>
    <row r="19493" spans="11:15">
      <c r="K19493" s="153" t="s">
        <v>1674</v>
      </c>
      <c r="M19493" s="571">
        <v>40694</v>
      </c>
      <c r="O19493" s="153" t="s">
        <v>1979</v>
      </c>
    </row>
    <row r="19494" spans="11:15">
      <c r="K19494" s="153" t="s">
        <v>1674</v>
      </c>
      <c r="M19494" s="571">
        <v>40694</v>
      </c>
      <c r="O19494" s="153" t="s">
        <v>1980</v>
      </c>
    </row>
    <row r="19495" spans="11:15">
      <c r="K19495" s="153" t="s">
        <v>1674</v>
      </c>
      <c r="M19495" s="571">
        <v>40694</v>
      </c>
      <c r="O19495" s="153" t="s">
        <v>1981</v>
      </c>
    </row>
    <row r="19496" spans="11:15">
      <c r="K19496" s="153" t="s">
        <v>1674</v>
      </c>
      <c r="M19496" s="571">
        <v>40694</v>
      </c>
      <c r="O19496" s="153" t="s">
        <v>1982</v>
      </c>
    </row>
    <row r="19497" spans="11:15">
      <c r="K19497" s="153" t="s">
        <v>1674</v>
      </c>
      <c r="M19497" s="571">
        <v>40694</v>
      </c>
      <c r="O19497" s="153" t="s">
        <v>1983</v>
      </c>
    </row>
    <row r="19498" spans="11:15">
      <c r="K19498" s="153" t="s">
        <v>1674</v>
      </c>
      <c r="M19498" s="571">
        <v>40694</v>
      </c>
      <c r="O19498" s="153" t="s">
        <v>2101</v>
      </c>
    </row>
    <row r="19499" spans="11:15">
      <c r="K19499" s="153" t="s">
        <v>1674</v>
      </c>
      <c r="M19499" s="571">
        <v>40694</v>
      </c>
      <c r="O19499" s="153" t="s">
        <v>2102</v>
      </c>
    </row>
    <row r="19500" spans="11:15">
      <c r="K19500" s="153" t="s">
        <v>1674</v>
      </c>
      <c r="M19500" s="571">
        <v>40694</v>
      </c>
      <c r="O19500" s="153" t="s">
        <v>1984</v>
      </c>
    </row>
    <row r="19501" spans="11:15">
      <c r="K19501" s="153" t="s">
        <v>1674</v>
      </c>
      <c r="M19501" s="571">
        <v>40694</v>
      </c>
      <c r="O19501" s="153" t="s">
        <v>1985</v>
      </c>
    </row>
    <row r="19502" spans="11:15">
      <c r="K19502" s="153" t="s">
        <v>1674</v>
      </c>
      <c r="M19502" s="571">
        <v>40694</v>
      </c>
      <c r="O19502" s="153" t="s">
        <v>1986</v>
      </c>
    </row>
    <row r="19503" spans="11:15">
      <c r="K19503" s="153" t="s">
        <v>1674</v>
      </c>
      <c r="M19503" s="571">
        <v>40694</v>
      </c>
      <c r="O19503" s="153" t="s">
        <v>2103</v>
      </c>
    </row>
    <row r="19504" spans="11:15">
      <c r="K19504" s="153" t="s">
        <v>1674</v>
      </c>
      <c r="M19504" s="571">
        <v>40694</v>
      </c>
      <c r="O19504" s="153" t="s">
        <v>2104</v>
      </c>
    </row>
    <row r="19505" spans="11:15">
      <c r="K19505" s="153" t="s">
        <v>1674</v>
      </c>
      <c r="M19505" s="571">
        <v>40694</v>
      </c>
      <c r="O19505" s="153" t="s">
        <v>2105</v>
      </c>
    </row>
    <row r="19506" spans="11:15">
      <c r="K19506" s="153" t="s">
        <v>1674</v>
      </c>
      <c r="M19506" s="571">
        <v>40694</v>
      </c>
      <c r="O19506" s="153" t="s">
        <v>1987</v>
      </c>
    </row>
    <row r="19507" spans="11:15">
      <c r="K19507" s="153" t="s">
        <v>1674</v>
      </c>
      <c r="M19507" s="571">
        <v>40694</v>
      </c>
      <c r="O19507" s="153" t="s">
        <v>1988</v>
      </c>
    </row>
    <row r="19508" spans="11:15">
      <c r="K19508" s="153" t="s">
        <v>1674</v>
      </c>
      <c r="M19508" s="571">
        <v>40694</v>
      </c>
      <c r="O19508" s="153" t="s">
        <v>1989</v>
      </c>
    </row>
    <row r="19509" spans="11:15">
      <c r="K19509" s="153" t="s">
        <v>1674</v>
      </c>
      <c r="M19509" s="571">
        <v>40694</v>
      </c>
      <c r="O19509" s="153" t="s">
        <v>1990</v>
      </c>
    </row>
    <row r="19623" spans="5:5">
      <c r="E19623" s="535"/>
    </row>
    <row r="19787" spans="13:15">
      <c r="M19787" s="571">
        <v>40694</v>
      </c>
      <c r="O19787" s="153" t="s">
        <v>824</v>
      </c>
    </row>
    <row r="19788" spans="13:15">
      <c r="M19788" s="571">
        <v>40694</v>
      </c>
      <c r="O19788" s="153" t="s">
        <v>829</v>
      </c>
    </row>
    <row r="19789" spans="13:15">
      <c r="M19789" s="571">
        <v>40694</v>
      </c>
      <c r="O19789" s="153" t="s">
        <v>833</v>
      </c>
    </row>
    <row r="19790" spans="13:15">
      <c r="M19790" s="571">
        <v>40694</v>
      </c>
      <c r="O19790" s="153" t="s">
        <v>837</v>
      </c>
    </row>
    <row r="19791" spans="13:15">
      <c r="M19791" s="571">
        <v>40694</v>
      </c>
      <c r="O19791" s="153" t="s">
        <v>842</v>
      </c>
    </row>
    <row r="19792" spans="13:15">
      <c r="M19792" s="571">
        <v>40694</v>
      </c>
      <c r="O19792" s="153" t="s">
        <v>846</v>
      </c>
    </row>
    <row r="19793" spans="13:15">
      <c r="M19793" s="571">
        <v>40694</v>
      </c>
      <c r="O19793" s="153" t="s">
        <v>850</v>
      </c>
    </row>
    <row r="19794" spans="13:15">
      <c r="M19794" s="571">
        <v>40694</v>
      </c>
      <c r="O19794" s="153" t="s">
        <v>854</v>
      </c>
    </row>
    <row r="19795" spans="13:15">
      <c r="M19795" s="571">
        <v>40694</v>
      </c>
      <c r="O19795" s="153" t="s">
        <v>858</v>
      </c>
    </row>
    <row r="19796" spans="13:15">
      <c r="M19796" s="571">
        <v>40694</v>
      </c>
      <c r="O19796" s="153" t="s">
        <v>862</v>
      </c>
    </row>
    <row r="19797" spans="13:15">
      <c r="M19797" s="571">
        <v>40694</v>
      </c>
      <c r="O19797" s="153" t="s">
        <v>866</v>
      </c>
    </row>
    <row r="19798" spans="13:15">
      <c r="M19798" s="571">
        <v>40694</v>
      </c>
      <c r="O19798" s="153" t="s">
        <v>870</v>
      </c>
    </row>
    <row r="19799" spans="13:15">
      <c r="M19799" s="571">
        <v>40694</v>
      </c>
      <c r="O19799" s="153" t="s">
        <v>1997</v>
      </c>
    </row>
    <row r="19800" spans="13:15">
      <c r="M19800" s="571">
        <v>40694</v>
      </c>
      <c r="O19800" s="153" t="s">
        <v>1998</v>
      </c>
    </row>
    <row r="19801" spans="13:15">
      <c r="M19801" s="571">
        <v>40694</v>
      </c>
      <c r="O19801" s="153" t="s">
        <v>1999</v>
      </c>
    </row>
    <row r="19802" spans="13:15">
      <c r="M19802" s="571">
        <v>40694</v>
      </c>
      <c r="O19802" s="153" t="s">
        <v>885</v>
      </c>
    </row>
    <row r="19803" spans="13:15">
      <c r="M19803" s="571">
        <v>40694</v>
      </c>
      <c r="O19803" s="153" t="s">
        <v>824</v>
      </c>
    </row>
    <row r="19804" spans="13:15">
      <c r="M19804" s="571">
        <v>40694</v>
      </c>
      <c r="O19804" s="153" t="s">
        <v>829</v>
      </c>
    </row>
    <row r="19805" spans="13:15">
      <c r="M19805" s="571">
        <v>40694</v>
      </c>
      <c r="O19805" s="153" t="s">
        <v>833</v>
      </c>
    </row>
    <row r="19806" spans="13:15">
      <c r="M19806" s="571">
        <v>40694</v>
      </c>
      <c r="O19806" s="153" t="s">
        <v>837</v>
      </c>
    </row>
    <row r="19807" spans="13:15">
      <c r="M19807" s="571">
        <v>40694</v>
      </c>
      <c r="O19807" s="153" t="s">
        <v>842</v>
      </c>
    </row>
    <row r="19808" spans="13:15">
      <c r="M19808" s="571">
        <v>40694</v>
      </c>
      <c r="O19808" s="153" t="s">
        <v>846</v>
      </c>
    </row>
    <row r="19809" spans="13:15">
      <c r="M19809" s="571">
        <v>40694</v>
      </c>
      <c r="O19809" s="153" t="s">
        <v>850</v>
      </c>
    </row>
    <row r="19810" spans="13:15">
      <c r="M19810" s="571">
        <v>40694</v>
      </c>
      <c r="O19810" s="153" t="s">
        <v>854</v>
      </c>
    </row>
    <row r="19811" spans="13:15">
      <c r="M19811" s="571">
        <v>40694</v>
      </c>
      <c r="O19811" s="153" t="s">
        <v>858</v>
      </c>
    </row>
    <row r="19812" spans="13:15">
      <c r="M19812" s="571">
        <v>40694</v>
      </c>
      <c r="O19812" s="153" t="s">
        <v>862</v>
      </c>
    </row>
    <row r="19813" spans="13:15">
      <c r="M19813" s="571">
        <v>40694</v>
      </c>
      <c r="O19813" s="153" t="s">
        <v>866</v>
      </c>
    </row>
    <row r="19814" spans="13:15">
      <c r="M19814" s="571">
        <v>40694</v>
      </c>
      <c r="O19814" s="153" t="s">
        <v>870</v>
      </c>
    </row>
    <row r="19815" spans="13:15">
      <c r="M19815" s="571">
        <v>40694</v>
      </c>
      <c r="O19815" s="153" t="s">
        <v>1997</v>
      </c>
    </row>
    <row r="19816" spans="13:15">
      <c r="M19816" s="571">
        <v>40694</v>
      </c>
      <c r="O19816" s="153" t="s">
        <v>1998</v>
      </c>
    </row>
    <row r="19817" spans="13:15">
      <c r="M19817" s="571">
        <v>40694</v>
      </c>
      <c r="O19817" s="153" t="s">
        <v>1999</v>
      </c>
    </row>
    <row r="19818" spans="13:15">
      <c r="M19818" s="571">
        <v>40694</v>
      </c>
      <c r="O19818" s="153" t="s">
        <v>885</v>
      </c>
    </row>
    <row r="19819" spans="13:15">
      <c r="M19819" s="571">
        <v>40694</v>
      </c>
      <c r="O19819" s="153" t="s">
        <v>824</v>
      </c>
    </row>
    <row r="19820" spans="13:15">
      <c r="M19820" s="571">
        <v>40694</v>
      </c>
      <c r="O19820" s="153" t="s">
        <v>829</v>
      </c>
    </row>
    <row r="19821" spans="13:15">
      <c r="M19821" s="571">
        <v>40694</v>
      </c>
      <c r="O19821" s="153" t="s">
        <v>833</v>
      </c>
    </row>
    <row r="19822" spans="13:15">
      <c r="M19822" s="571">
        <v>40694</v>
      </c>
      <c r="O19822" s="153" t="s">
        <v>837</v>
      </c>
    </row>
    <row r="19823" spans="13:15">
      <c r="M19823" s="571">
        <v>40694</v>
      </c>
      <c r="O19823" s="153" t="s">
        <v>842</v>
      </c>
    </row>
    <row r="19824" spans="13:15">
      <c r="M19824" s="571">
        <v>40694</v>
      </c>
      <c r="O19824" s="153" t="s">
        <v>846</v>
      </c>
    </row>
    <row r="19825" spans="13:15">
      <c r="M19825" s="571">
        <v>40694</v>
      </c>
      <c r="O19825" s="153" t="s">
        <v>850</v>
      </c>
    </row>
    <row r="19826" spans="13:15">
      <c r="M19826" s="571">
        <v>40694</v>
      </c>
      <c r="O19826" s="153" t="s">
        <v>854</v>
      </c>
    </row>
    <row r="19827" spans="13:15">
      <c r="M19827" s="571">
        <v>40694</v>
      </c>
      <c r="O19827" s="153" t="s">
        <v>858</v>
      </c>
    </row>
    <row r="19828" spans="13:15">
      <c r="M19828" s="571">
        <v>40694</v>
      </c>
      <c r="O19828" s="153" t="s">
        <v>862</v>
      </c>
    </row>
    <row r="19829" spans="13:15">
      <c r="M19829" s="571">
        <v>40694</v>
      </c>
      <c r="O19829" s="153" t="s">
        <v>866</v>
      </c>
    </row>
    <row r="19830" spans="13:15">
      <c r="M19830" s="571">
        <v>40694</v>
      </c>
      <c r="O19830" s="153" t="s">
        <v>870</v>
      </c>
    </row>
    <row r="19831" spans="13:15">
      <c r="M19831" s="571">
        <v>40694</v>
      </c>
      <c r="O19831" s="153" t="s">
        <v>1997</v>
      </c>
    </row>
    <row r="19832" spans="13:15">
      <c r="M19832" s="571">
        <v>40694</v>
      </c>
      <c r="O19832" s="153" t="s">
        <v>1998</v>
      </c>
    </row>
    <row r="19833" spans="13:15">
      <c r="M19833" s="571">
        <v>40694</v>
      </c>
      <c r="O19833" s="153" t="s">
        <v>1999</v>
      </c>
    </row>
    <row r="19834" spans="13:15">
      <c r="M19834" s="571">
        <v>40694</v>
      </c>
      <c r="O19834" s="153" t="s">
        <v>885</v>
      </c>
    </row>
    <row r="19835" spans="13:15">
      <c r="M19835" s="571">
        <v>40694</v>
      </c>
      <c r="O19835" s="153" t="s">
        <v>824</v>
      </c>
    </row>
    <row r="19836" spans="13:15">
      <c r="M19836" s="571">
        <v>40694</v>
      </c>
      <c r="O19836" s="153" t="s">
        <v>829</v>
      </c>
    </row>
    <row r="19837" spans="13:15">
      <c r="M19837" s="571">
        <v>40694</v>
      </c>
      <c r="O19837" s="153" t="s">
        <v>833</v>
      </c>
    </row>
    <row r="19838" spans="13:15">
      <c r="M19838" s="571">
        <v>40694</v>
      </c>
      <c r="O19838" s="153" t="s">
        <v>837</v>
      </c>
    </row>
    <row r="19839" spans="13:15">
      <c r="M19839" s="571">
        <v>40694</v>
      </c>
      <c r="O19839" s="153" t="s">
        <v>842</v>
      </c>
    </row>
    <row r="19840" spans="13:15">
      <c r="M19840" s="571">
        <v>40694</v>
      </c>
      <c r="O19840" s="153" t="s">
        <v>846</v>
      </c>
    </row>
    <row r="19841" spans="13:15">
      <c r="M19841" s="571">
        <v>40694</v>
      </c>
      <c r="O19841" s="153" t="s">
        <v>850</v>
      </c>
    </row>
    <row r="19842" spans="13:15">
      <c r="M19842" s="571">
        <v>40694</v>
      </c>
      <c r="O19842" s="153" t="s">
        <v>854</v>
      </c>
    </row>
    <row r="19843" spans="13:15">
      <c r="M19843" s="571">
        <v>40694</v>
      </c>
      <c r="O19843" s="153" t="s">
        <v>858</v>
      </c>
    </row>
    <row r="19844" spans="13:15">
      <c r="M19844" s="571">
        <v>40694</v>
      </c>
      <c r="O19844" s="153" t="s">
        <v>862</v>
      </c>
    </row>
    <row r="19845" spans="13:15">
      <c r="M19845" s="571">
        <v>40694</v>
      </c>
      <c r="O19845" s="153" t="s">
        <v>866</v>
      </c>
    </row>
    <row r="19846" spans="13:15">
      <c r="M19846" s="571">
        <v>40694</v>
      </c>
      <c r="O19846" s="153" t="s">
        <v>870</v>
      </c>
    </row>
    <row r="19847" spans="13:15">
      <c r="M19847" s="571">
        <v>40694</v>
      </c>
      <c r="O19847" s="153" t="s">
        <v>1997</v>
      </c>
    </row>
    <row r="19848" spans="13:15">
      <c r="M19848" s="571">
        <v>40694</v>
      </c>
      <c r="O19848" s="153" t="s">
        <v>1998</v>
      </c>
    </row>
    <row r="19849" spans="13:15">
      <c r="M19849" s="571">
        <v>40694</v>
      </c>
      <c r="O19849" s="153" t="s">
        <v>1999</v>
      </c>
    </row>
    <row r="19850" spans="13:15">
      <c r="M19850" s="571">
        <v>40694</v>
      </c>
      <c r="O19850" s="153" t="s">
        <v>885</v>
      </c>
    </row>
    <row r="19851" spans="13:15">
      <c r="M19851" s="571">
        <v>40694</v>
      </c>
      <c r="O19851" s="153" t="s">
        <v>824</v>
      </c>
    </row>
    <row r="19852" spans="13:15">
      <c r="M19852" s="571">
        <v>40694</v>
      </c>
      <c r="O19852" s="153" t="s">
        <v>829</v>
      </c>
    </row>
    <row r="19853" spans="13:15">
      <c r="M19853" s="571">
        <v>40694</v>
      </c>
      <c r="O19853" s="153" t="s">
        <v>833</v>
      </c>
    </row>
    <row r="19854" spans="13:15">
      <c r="M19854" s="571">
        <v>40694</v>
      </c>
      <c r="O19854" s="153" t="s">
        <v>837</v>
      </c>
    </row>
    <row r="19855" spans="13:15">
      <c r="M19855" s="571">
        <v>40694</v>
      </c>
      <c r="O19855" s="153" t="s">
        <v>842</v>
      </c>
    </row>
    <row r="19856" spans="13:15">
      <c r="M19856" s="571">
        <v>40694</v>
      </c>
      <c r="O19856" s="153" t="s">
        <v>846</v>
      </c>
    </row>
    <row r="19857" spans="13:15">
      <c r="M19857" s="571">
        <v>40694</v>
      </c>
      <c r="O19857" s="153" t="s">
        <v>850</v>
      </c>
    </row>
    <row r="19858" spans="13:15">
      <c r="M19858" s="571">
        <v>40694</v>
      </c>
      <c r="O19858" s="153" t="s">
        <v>854</v>
      </c>
    </row>
    <row r="19859" spans="13:15">
      <c r="M19859" s="571">
        <v>40694</v>
      </c>
      <c r="O19859" s="153" t="s">
        <v>858</v>
      </c>
    </row>
    <row r="19860" spans="13:15">
      <c r="M19860" s="571">
        <v>40694</v>
      </c>
      <c r="O19860" s="153" t="s">
        <v>862</v>
      </c>
    </row>
    <row r="19861" spans="13:15">
      <c r="M19861" s="571">
        <v>40694</v>
      </c>
      <c r="O19861" s="153" t="s">
        <v>866</v>
      </c>
    </row>
    <row r="19862" spans="13:15">
      <c r="M19862" s="571">
        <v>40694</v>
      </c>
      <c r="O19862" s="153" t="s">
        <v>870</v>
      </c>
    </row>
    <row r="19863" spans="13:15">
      <c r="M19863" s="571">
        <v>40694</v>
      </c>
      <c r="O19863" s="153" t="s">
        <v>1997</v>
      </c>
    </row>
    <row r="19864" spans="13:15">
      <c r="M19864" s="571">
        <v>40694</v>
      </c>
      <c r="O19864" s="153" t="s">
        <v>1998</v>
      </c>
    </row>
    <row r="19865" spans="13:15">
      <c r="M19865" s="571">
        <v>40694</v>
      </c>
      <c r="O19865" s="153" t="s">
        <v>1999</v>
      </c>
    </row>
    <row r="19866" spans="13:15">
      <c r="M19866" s="571">
        <v>40694</v>
      </c>
      <c r="O19866" s="153" t="s">
        <v>885</v>
      </c>
    </row>
    <row r="19867" spans="13:15">
      <c r="M19867" s="571">
        <v>40694</v>
      </c>
      <c r="O19867" s="153" t="s">
        <v>824</v>
      </c>
    </row>
    <row r="19868" spans="13:15">
      <c r="M19868" s="571">
        <v>40694</v>
      </c>
      <c r="O19868" s="153" t="s">
        <v>829</v>
      </c>
    </row>
    <row r="19869" spans="13:15">
      <c r="M19869" s="571">
        <v>40694</v>
      </c>
      <c r="O19869" s="153" t="s">
        <v>833</v>
      </c>
    </row>
    <row r="19870" spans="13:15">
      <c r="M19870" s="571">
        <v>40694</v>
      </c>
      <c r="O19870" s="153" t="s">
        <v>837</v>
      </c>
    </row>
    <row r="19871" spans="13:15">
      <c r="M19871" s="571">
        <v>40694</v>
      </c>
      <c r="O19871" s="153" t="s">
        <v>842</v>
      </c>
    </row>
    <row r="19872" spans="13:15">
      <c r="M19872" s="571">
        <v>40694</v>
      </c>
      <c r="O19872" s="153" t="s">
        <v>846</v>
      </c>
    </row>
    <row r="19873" spans="13:15">
      <c r="M19873" s="571">
        <v>40694</v>
      </c>
      <c r="O19873" s="153" t="s">
        <v>850</v>
      </c>
    </row>
    <row r="19874" spans="13:15">
      <c r="M19874" s="571">
        <v>40694</v>
      </c>
      <c r="O19874" s="153" t="s">
        <v>854</v>
      </c>
    </row>
    <row r="19875" spans="13:15">
      <c r="M19875" s="571">
        <v>40694</v>
      </c>
      <c r="O19875" s="153" t="s">
        <v>858</v>
      </c>
    </row>
    <row r="19876" spans="13:15">
      <c r="M19876" s="571">
        <v>40694</v>
      </c>
      <c r="O19876" s="153" t="s">
        <v>862</v>
      </c>
    </row>
    <row r="19877" spans="13:15">
      <c r="M19877" s="571">
        <v>40694</v>
      </c>
      <c r="O19877" s="153" t="s">
        <v>866</v>
      </c>
    </row>
    <row r="19878" spans="13:15">
      <c r="M19878" s="571">
        <v>40694</v>
      </c>
      <c r="O19878" s="153" t="s">
        <v>870</v>
      </c>
    </row>
    <row r="19879" spans="13:15">
      <c r="M19879" s="571">
        <v>40694</v>
      </c>
      <c r="O19879" s="153" t="s">
        <v>1997</v>
      </c>
    </row>
    <row r="19880" spans="13:15">
      <c r="M19880" s="571">
        <v>40694</v>
      </c>
      <c r="O19880" s="153" t="s">
        <v>1998</v>
      </c>
    </row>
    <row r="19881" spans="13:15">
      <c r="M19881" s="571">
        <v>40694</v>
      </c>
      <c r="O19881" s="153" t="s">
        <v>1999</v>
      </c>
    </row>
    <row r="19882" spans="13:15">
      <c r="M19882" s="571">
        <v>40694</v>
      </c>
      <c r="O19882" s="153" t="s">
        <v>885</v>
      </c>
    </row>
    <row r="19883" spans="13:15">
      <c r="M19883" s="571">
        <v>40694</v>
      </c>
      <c r="O19883" s="153" t="s">
        <v>824</v>
      </c>
    </row>
    <row r="19884" spans="13:15">
      <c r="M19884" s="571">
        <v>40694</v>
      </c>
      <c r="O19884" s="153" t="s">
        <v>829</v>
      </c>
    </row>
    <row r="19885" spans="13:15">
      <c r="M19885" s="571">
        <v>40694</v>
      </c>
      <c r="O19885" s="153" t="s">
        <v>833</v>
      </c>
    </row>
    <row r="19886" spans="13:15">
      <c r="M19886" s="571">
        <v>40694</v>
      </c>
      <c r="O19886" s="153" t="s">
        <v>837</v>
      </c>
    </row>
    <row r="19887" spans="13:15">
      <c r="M19887" s="571">
        <v>40694</v>
      </c>
      <c r="O19887" s="153" t="s">
        <v>842</v>
      </c>
    </row>
    <row r="19888" spans="13:15">
      <c r="M19888" s="571">
        <v>40694</v>
      </c>
      <c r="O19888" s="153" t="s">
        <v>846</v>
      </c>
    </row>
    <row r="19889" spans="13:15">
      <c r="M19889" s="571">
        <v>40694</v>
      </c>
      <c r="O19889" s="153" t="s">
        <v>850</v>
      </c>
    </row>
    <row r="19890" spans="13:15">
      <c r="M19890" s="571">
        <v>40694</v>
      </c>
      <c r="O19890" s="153" t="s">
        <v>854</v>
      </c>
    </row>
    <row r="19891" spans="13:15">
      <c r="M19891" s="571">
        <v>40694</v>
      </c>
      <c r="O19891" s="153" t="s">
        <v>858</v>
      </c>
    </row>
    <row r="19892" spans="13:15">
      <c r="M19892" s="571">
        <v>40694</v>
      </c>
      <c r="O19892" s="153" t="s">
        <v>862</v>
      </c>
    </row>
    <row r="19893" spans="13:15">
      <c r="M19893" s="571">
        <v>40694</v>
      </c>
      <c r="O19893" s="153" t="s">
        <v>866</v>
      </c>
    </row>
    <row r="19894" spans="13:15">
      <c r="M19894" s="571">
        <v>40694</v>
      </c>
      <c r="O19894" s="153" t="s">
        <v>870</v>
      </c>
    </row>
    <row r="19895" spans="13:15">
      <c r="M19895" s="571">
        <v>40694</v>
      </c>
      <c r="O19895" s="153" t="s">
        <v>1997</v>
      </c>
    </row>
    <row r="19896" spans="13:15">
      <c r="M19896" s="571">
        <v>40694</v>
      </c>
      <c r="O19896" s="153" t="s">
        <v>1998</v>
      </c>
    </row>
    <row r="19897" spans="13:15">
      <c r="M19897" s="571">
        <v>40694</v>
      </c>
      <c r="O19897" s="153" t="s">
        <v>1999</v>
      </c>
    </row>
    <row r="19898" spans="13:15">
      <c r="M19898" s="571">
        <v>40694</v>
      </c>
      <c r="O19898" s="153" t="s">
        <v>885</v>
      </c>
    </row>
    <row r="19899" spans="13:15">
      <c r="M19899" s="571">
        <v>40694</v>
      </c>
      <c r="O19899" s="153" t="s">
        <v>824</v>
      </c>
    </row>
    <row r="19900" spans="13:15">
      <c r="M19900" s="571">
        <v>40694</v>
      </c>
      <c r="O19900" s="153" t="s">
        <v>829</v>
      </c>
    </row>
    <row r="19901" spans="13:15">
      <c r="M19901" s="571">
        <v>40694</v>
      </c>
      <c r="O19901" s="153" t="s">
        <v>833</v>
      </c>
    </row>
    <row r="19902" spans="13:15">
      <c r="M19902" s="571">
        <v>40694</v>
      </c>
      <c r="O19902" s="153" t="s">
        <v>837</v>
      </c>
    </row>
    <row r="19903" spans="13:15">
      <c r="M19903" s="571">
        <v>40694</v>
      </c>
      <c r="O19903" s="153" t="s">
        <v>842</v>
      </c>
    </row>
    <row r="19904" spans="13:15">
      <c r="M19904" s="571">
        <v>40694</v>
      </c>
      <c r="O19904" s="153" t="s">
        <v>846</v>
      </c>
    </row>
    <row r="19905" spans="13:15">
      <c r="M19905" s="571">
        <v>40694</v>
      </c>
      <c r="O19905" s="153" t="s">
        <v>850</v>
      </c>
    </row>
    <row r="19906" spans="13:15">
      <c r="M19906" s="571">
        <v>40694</v>
      </c>
      <c r="O19906" s="153" t="s">
        <v>854</v>
      </c>
    </row>
    <row r="19907" spans="13:15">
      <c r="M19907" s="571">
        <v>40694</v>
      </c>
      <c r="O19907" s="153" t="s">
        <v>858</v>
      </c>
    </row>
    <row r="19908" spans="13:15">
      <c r="M19908" s="571">
        <v>40694</v>
      </c>
      <c r="O19908" s="153" t="s">
        <v>862</v>
      </c>
    </row>
    <row r="19909" spans="13:15">
      <c r="M19909" s="571">
        <v>40694</v>
      </c>
      <c r="O19909" s="153" t="s">
        <v>866</v>
      </c>
    </row>
    <row r="19910" spans="13:15">
      <c r="M19910" s="571">
        <v>40694</v>
      </c>
      <c r="O19910" s="153" t="s">
        <v>870</v>
      </c>
    </row>
    <row r="19911" spans="13:15">
      <c r="M19911" s="571">
        <v>40694</v>
      </c>
      <c r="O19911" s="153" t="s">
        <v>1997</v>
      </c>
    </row>
    <row r="19912" spans="13:15">
      <c r="M19912" s="571">
        <v>40694</v>
      </c>
      <c r="O19912" s="153" t="s">
        <v>1998</v>
      </c>
    </row>
    <row r="19913" spans="13:15">
      <c r="M19913" s="571">
        <v>40694</v>
      </c>
      <c r="O19913" s="153" t="s">
        <v>1999</v>
      </c>
    </row>
    <row r="19914" spans="13:15">
      <c r="M19914" s="571">
        <v>40694</v>
      </c>
      <c r="O19914" s="153" t="s">
        <v>885</v>
      </c>
    </row>
    <row r="19915" spans="13:15">
      <c r="M19915" s="571">
        <v>40694</v>
      </c>
      <c r="O19915" s="153" t="s">
        <v>824</v>
      </c>
    </row>
    <row r="19916" spans="13:15">
      <c r="M19916" s="571">
        <v>40694</v>
      </c>
      <c r="O19916" s="153" t="s">
        <v>829</v>
      </c>
    </row>
    <row r="19917" spans="13:15">
      <c r="M19917" s="571">
        <v>40694</v>
      </c>
      <c r="O19917" s="153" t="s">
        <v>833</v>
      </c>
    </row>
    <row r="19918" spans="13:15">
      <c r="M19918" s="571">
        <v>40694</v>
      </c>
      <c r="O19918" s="153" t="s">
        <v>837</v>
      </c>
    </row>
    <row r="19919" spans="13:15">
      <c r="M19919" s="571">
        <v>40694</v>
      </c>
      <c r="O19919" s="153" t="s">
        <v>842</v>
      </c>
    </row>
    <row r="19920" spans="13:15">
      <c r="M19920" s="571">
        <v>40694</v>
      </c>
      <c r="O19920" s="153" t="s">
        <v>846</v>
      </c>
    </row>
    <row r="19921" spans="13:15">
      <c r="M19921" s="571">
        <v>40694</v>
      </c>
      <c r="O19921" s="153" t="s">
        <v>850</v>
      </c>
    </row>
    <row r="19922" spans="13:15">
      <c r="M19922" s="571">
        <v>40694</v>
      </c>
      <c r="O19922" s="153" t="s">
        <v>854</v>
      </c>
    </row>
    <row r="19923" spans="13:15">
      <c r="M19923" s="571">
        <v>40694</v>
      </c>
      <c r="O19923" s="153" t="s">
        <v>858</v>
      </c>
    </row>
    <row r="19924" spans="13:15">
      <c r="M19924" s="571">
        <v>40694</v>
      </c>
      <c r="O19924" s="153" t="s">
        <v>862</v>
      </c>
    </row>
    <row r="19925" spans="13:15">
      <c r="M19925" s="571">
        <v>40694</v>
      </c>
      <c r="O19925" s="153" t="s">
        <v>866</v>
      </c>
    </row>
    <row r="19926" spans="13:15">
      <c r="M19926" s="571">
        <v>40694</v>
      </c>
      <c r="O19926" s="153" t="s">
        <v>870</v>
      </c>
    </row>
    <row r="19927" spans="13:15">
      <c r="M19927" s="571">
        <v>40694</v>
      </c>
      <c r="O19927" s="153" t="s">
        <v>1997</v>
      </c>
    </row>
    <row r="19928" spans="13:15">
      <c r="M19928" s="571">
        <v>40694</v>
      </c>
      <c r="O19928" s="153" t="s">
        <v>1998</v>
      </c>
    </row>
    <row r="19929" spans="13:15">
      <c r="M19929" s="571">
        <v>40694</v>
      </c>
      <c r="O19929" s="153" t="s">
        <v>1999</v>
      </c>
    </row>
    <row r="19930" spans="13:15">
      <c r="M19930" s="571">
        <v>40694</v>
      </c>
      <c r="O19930" s="153" t="s">
        <v>885</v>
      </c>
    </row>
    <row r="19931" spans="13:15">
      <c r="M19931" s="571">
        <v>40694</v>
      </c>
      <c r="O19931" s="153" t="s">
        <v>824</v>
      </c>
    </row>
    <row r="19932" spans="13:15">
      <c r="M19932" s="571">
        <v>40694</v>
      </c>
      <c r="O19932" s="153" t="s">
        <v>829</v>
      </c>
    </row>
    <row r="19933" spans="13:15">
      <c r="M19933" s="571">
        <v>40694</v>
      </c>
      <c r="O19933" s="153" t="s">
        <v>833</v>
      </c>
    </row>
    <row r="19934" spans="13:15">
      <c r="M19934" s="571">
        <v>40694</v>
      </c>
      <c r="O19934" s="153" t="s">
        <v>837</v>
      </c>
    </row>
    <row r="19935" spans="13:15">
      <c r="M19935" s="571">
        <v>40694</v>
      </c>
      <c r="O19935" s="153" t="s">
        <v>842</v>
      </c>
    </row>
    <row r="19936" spans="13:15">
      <c r="M19936" s="571">
        <v>40694</v>
      </c>
      <c r="O19936" s="153" t="s">
        <v>846</v>
      </c>
    </row>
    <row r="19937" spans="13:15">
      <c r="M19937" s="571">
        <v>40694</v>
      </c>
      <c r="O19937" s="153" t="s">
        <v>850</v>
      </c>
    </row>
    <row r="19938" spans="13:15">
      <c r="M19938" s="571">
        <v>40694</v>
      </c>
      <c r="O19938" s="153" t="s">
        <v>854</v>
      </c>
    </row>
    <row r="19939" spans="13:15">
      <c r="M19939" s="571">
        <v>40694</v>
      </c>
      <c r="O19939" s="153" t="s">
        <v>858</v>
      </c>
    </row>
    <row r="19940" spans="13:15">
      <c r="M19940" s="571">
        <v>40694</v>
      </c>
      <c r="O19940" s="153" t="s">
        <v>862</v>
      </c>
    </row>
    <row r="19941" spans="13:15">
      <c r="M19941" s="571">
        <v>40694</v>
      </c>
      <c r="O19941" s="153" t="s">
        <v>866</v>
      </c>
    </row>
    <row r="19942" spans="13:15">
      <c r="M19942" s="571">
        <v>40694</v>
      </c>
      <c r="O19942" s="153" t="s">
        <v>870</v>
      </c>
    </row>
    <row r="19943" spans="13:15">
      <c r="M19943" s="571">
        <v>40694</v>
      </c>
      <c r="O19943" s="153" t="s">
        <v>1997</v>
      </c>
    </row>
    <row r="19944" spans="13:15">
      <c r="M19944" s="571">
        <v>40694</v>
      </c>
      <c r="O19944" s="153" t="s">
        <v>1998</v>
      </c>
    </row>
    <row r="19945" spans="13:15">
      <c r="M19945" s="571">
        <v>40694</v>
      </c>
      <c r="O19945" s="153" t="s">
        <v>1999</v>
      </c>
    </row>
    <row r="19946" spans="13:15">
      <c r="M19946" s="571">
        <v>40694</v>
      </c>
      <c r="O19946" s="153" t="s">
        <v>885</v>
      </c>
    </row>
    <row r="19947" spans="13:15">
      <c r="M19947" s="571">
        <v>40694</v>
      </c>
      <c r="O19947" s="153" t="s">
        <v>824</v>
      </c>
    </row>
    <row r="19948" spans="13:15">
      <c r="M19948" s="571">
        <v>40694</v>
      </c>
      <c r="O19948" s="153" t="s">
        <v>829</v>
      </c>
    </row>
    <row r="19949" spans="13:15">
      <c r="M19949" s="571">
        <v>40694</v>
      </c>
      <c r="O19949" s="153" t="s">
        <v>833</v>
      </c>
    </row>
    <row r="19950" spans="13:15">
      <c r="M19950" s="571">
        <v>40694</v>
      </c>
      <c r="O19950" s="153" t="s">
        <v>837</v>
      </c>
    </row>
    <row r="19951" spans="13:15">
      <c r="M19951" s="571">
        <v>40694</v>
      </c>
      <c r="O19951" s="153" t="s">
        <v>842</v>
      </c>
    </row>
    <row r="19952" spans="13:15">
      <c r="M19952" s="571">
        <v>40694</v>
      </c>
      <c r="O19952" s="153" t="s">
        <v>846</v>
      </c>
    </row>
    <row r="19953" spans="13:15">
      <c r="M19953" s="571">
        <v>40694</v>
      </c>
      <c r="O19953" s="153" t="s">
        <v>850</v>
      </c>
    </row>
    <row r="19954" spans="13:15">
      <c r="M19954" s="571">
        <v>40694</v>
      </c>
      <c r="O19954" s="153" t="s">
        <v>854</v>
      </c>
    </row>
    <row r="19955" spans="13:15">
      <c r="M19955" s="571">
        <v>40694</v>
      </c>
      <c r="O19955" s="153" t="s">
        <v>858</v>
      </c>
    </row>
    <row r="19956" spans="13:15">
      <c r="M19956" s="571">
        <v>40694</v>
      </c>
      <c r="O19956" s="153" t="s">
        <v>862</v>
      </c>
    </row>
    <row r="19957" spans="13:15">
      <c r="M19957" s="571">
        <v>40694</v>
      </c>
      <c r="O19957" s="153" t="s">
        <v>866</v>
      </c>
    </row>
    <row r="19958" spans="13:15">
      <c r="M19958" s="571">
        <v>40694</v>
      </c>
      <c r="O19958" s="153" t="s">
        <v>870</v>
      </c>
    </row>
    <row r="19959" spans="13:15">
      <c r="M19959" s="571">
        <v>40694</v>
      </c>
      <c r="O19959" s="153" t="s">
        <v>1997</v>
      </c>
    </row>
    <row r="19960" spans="13:15">
      <c r="M19960" s="571">
        <v>40694</v>
      </c>
      <c r="O19960" s="153" t="s">
        <v>1998</v>
      </c>
    </row>
    <row r="19961" spans="13:15">
      <c r="M19961" s="571">
        <v>40694</v>
      </c>
      <c r="O19961" s="153" t="s">
        <v>1999</v>
      </c>
    </row>
    <row r="19962" spans="13:15">
      <c r="M19962" s="571">
        <v>40694</v>
      </c>
      <c r="O19962" s="153" t="s">
        <v>885</v>
      </c>
    </row>
    <row r="19963" spans="13:15">
      <c r="M19963" s="571">
        <v>40694</v>
      </c>
      <c r="O19963" s="153" t="s">
        <v>824</v>
      </c>
    </row>
    <row r="19964" spans="13:15">
      <c r="M19964" s="571">
        <v>40694</v>
      </c>
      <c r="O19964" s="153" t="s">
        <v>829</v>
      </c>
    </row>
    <row r="19965" spans="13:15">
      <c r="M19965" s="571">
        <v>40694</v>
      </c>
      <c r="O19965" s="153" t="s">
        <v>833</v>
      </c>
    </row>
    <row r="19966" spans="13:15">
      <c r="M19966" s="571">
        <v>40694</v>
      </c>
      <c r="O19966" s="153" t="s">
        <v>837</v>
      </c>
    </row>
    <row r="19967" spans="13:15">
      <c r="M19967" s="571">
        <v>40694</v>
      </c>
      <c r="O19967" s="153" t="s">
        <v>842</v>
      </c>
    </row>
    <row r="19968" spans="13:15">
      <c r="M19968" s="571">
        <v>40694</v>
      </c>
      <c r="O19968" s="153" t="s">
        <v>846</v>
      </c>
    </row>
    <row r="19969" spans="2:15">
      <c r="M19969" s="571">
        <v>40694</v>
      </c>
      <c r="O19969" s="153" t="s">
        <v>850</v>
      </c>
    </row>
    <row r="19970" spans="2:15">
      <c r="M19970" s="571">
        <v>40694</v>
      </c>
      <c r="O19970" s="153" t="s">
        <v>854</v>
      </c>
    </row>
    <row r="19971" spans="2:15">
      <c r="M19971" s="571">
        <v>40694</v>
      </c>
      <c r="O19971" s="153" t="s">
        <v>858</v>
      </c>
    </row>
    <row r="19972" spans="2:15">
      <c r="M19972" s="571">
        <v>40694</v>
      </c>
      <c r="O19972" s="153" t="s">
        <v>862</v>
      </c>
    </row>
    <row r="19973" spans="2:15">
      <c r="M19973" s="571">
        <v>40694</v>
      </c>
      <c r="O19973" s="153" t="s">
        <v>866</v>
      </c>
    </row>
    <row r="19974" spans="2:15">
      <c r="M19974" s="571">
        <v>40694</v>
      </c>
      <c r="O19974" s="153" t="s">
        <v>870</v>
      </c>
    </row>
    <row r="19975" spans="2:15">
      <c r="M19975" s="571">
        <v>40694</v>
      </c>
      <c r="O19975" s="153" t="s">
        <v>1997</v>
      </c>
    </row>
    <row r="19976" spans="2:15">
      <c r="M19976" s="571">
        <v>40694</v>
      </c>
      <c r="O19976" s="153" t="s">
        <v>1998</v>
      </c>
    </row>
    <row r="19977" spans="2:15">
      <c r="M19977" s="571">
        <v>40694</v>
      </c>
      <c r="O19977" s="153" t="s">
        <v>1999</v>
      </c>
    </row>
    <row r="19978" spans="2:15">
      <c r="M19978" s="571">
        <v>40694</v>
      </c>
      <c r="O19978" s="153" t="s">
        <v>885</v>
      </c>
    </row>
    <row r="19979" spans="2:15">
      <c r="B19979" s="574"/>
      <c r="D19979" s="574"/>
      <c r="O19979" s="482" t="s">
        <v>2185</v>
      </c>
    </row>
    <row r="19980" spans="2:15">
      <c r="B19980" s="482"/>
      <c r="D19980" s="574"/>
      <c r="O19980" s="482" t="s">
        <v>2185</v>
      </c>
    </row>
    <row r="19981" spans="2:15">
      <c r="B19981" s="482"/>
      <c r="D19981" s="574"/>
      <c r="J19981" s="153"/>
      <c r="O19981" s="482" t="s">
        <v>2185</v>
      </c>
    </row>
    <row r="19982" spans="2:15">
      <c r="B19982" s="574"/>
      <c r="D19982" s="574"/>
      <c r="J19982" s="153"/>
      <c r="O19982" s="482" t="s">
        <v>2185</v>
      </c>
    </row>
    <row r="19983" spans="2:15">
      <c r="B19983" s="574"/>
      <c r="D19983" s="574"/>
      <c r="J19983" s="153"/>
      <c r="O19983" s="482" t="s">
        <v>2185</v>
      </c>
    </row>
    <row r="19984" spans="2:15">
      <c r="B19984" s="574"/>
      <c r="D19984" s="574"/>
      <c r="J19984" s="153"/>
      <c r="O19984" s="482" t="s">
        <v>2185</v>
      </c>
    </row>
    <row r="19985" spans="2:15">
      <c r="B19985" s="574"/>
      <c r="D19985" s="574"/>
      <c r="J19985" s="153"/>
      <c r="O19985" s="482" t="s">
        <v>2185</v>
      </c>
    </row>
    <row r="19986" spans="2:15">
      <c r="B19986" s="574"/>
      <c r="D19986" s="574"/>
      <c r="J19986" s="153"/>
      <c r="O19986" s="482" t="s">
        <v>2185</v>
      </c>
    </row>
    <row r="19987" spans="2:15">
      <c r="B19987" s="574"/>
      <c r="D19987" s="574"/>
      <c r="J19987" s="153"/>
      <c r="O19987" s="482" t="s">
        <v>2185</v>
      </c>
    </row>
    <row r="19988" spans="2:15">
      <c r="B19988" s="574"/>
      <c r="D19988" s="574"/>
      <c r="J19988" s="153"/>
      <c r="O19988" s="482" t="s">
        <v>2185</v>
      </c>
    </row>
    <row r="19989" spans="2:15">
      <c r="B19989" s="574"/>
      <c r="D19989" s="574"/>
      <c r="J19989" s="153"/>
      <c r="O19989" s="482" t="s">
        <v>2185</v>
      </c>
    </row>
    <row r="19990" spans="2:15">
      <c r="B19990" s="574"/>
      <c r="D19990" s="574"/>
      <c r="J19990" s="153"/>
      <c r="O19990" s="482" t="s">
        <v>2185</v>
      </c>
    </row>
    <row r="19991" spans="2:15">
      <c r="B19991" s="574"/>
      <c r="D19991" s="574"/>
      <c r="J19991" s="153"/>
      <c r="O19991" s="482" t="s">
        <v>2185</v>
      </c>
    </row>
    <row r="19992" spans="2:15">
      <c r="B19992" s="574"/>
      <c r="D19992" s="574"/>
      <c r="J19992" s="153"/>
      <c r="O19992" s="482" t="s">
        <v>2185</v>
      </c>
    </row>
    <row r="19993" spans="2:15">
      <c r="B19993" s="574"/>
      <c r="D19993" s="574"/>
      <c r="J19993" s="153"/>
      <c r="O19993" s="482" t="s">
        <v>2185</v>
      </c>
    </row>
    <row r="19994" spans="2:15">
      <c r="B19994" s="482"/>
      <c r="D19994" s="574"/>
      <c r="J19994" s="153"/>
      <c r="O19994" s="482" t="s">
        <v>2185</v>
      </c>
    </row>
    <row r="19995" spans="2:15">
      <c r="B19995" s="482"/>
      <c r="D19995" s="574"/>
      <c r="J19995" s="153"/>
      <c r="O19995" s="482" t="s">
        <v>2185</v>
      </c>
    </row>
    <row r="19996" spans="2:15">
      <c r="B19996" s="482"/>
      <c r="D19996" s="574"/>
      <c r="J19996" s="153"/>
      <c r="O19996" s="482" t="s">
        <v>2185</v>
      </c>
    </row>
    <row r="19997" spans="2:15">
      <c r="B19997" s="482"/>
      <c r="D19997" s="574"/>
      <c r="J19997" s="153"/>
      <c r="O19997" s="482" t="s">
        <v>2185</v>
      </c>
    </row>
    <row r="19998" spans="2:15">
      <c r="B19998" s="482"/>
      <c r="D19998" s="574"/>
      <c r="J19998" s="153"/>
      <c r="O19998" s="482" t="s">
        <v>2185</v>
      </c>
    </row>
    <row r="19999" spans="2:15">
      <c r="B19999" s="482"/>
      <c r="D19999" s="574"/>
      <c r="J19999" s="153"/>
      <c r="O19999" s="482" t="s">
        <v>2185</v>
      </c>
    </row>
    <row r="20000" spans="2:15">
      <c r="B20000" s="482"/>
      <c r="D20000" s="574"/>
      <c r="J20000" s="153"/>
      <c r="O20000" s="482" t="s">
        <v>2185</v>
      </c>
    </row>
    <row r="20001" spans="2:15">
      <c r="B20001" s="482"/>
      <c r="D20001" s="574"/>
      <c r="J20001" s="153"/>
      <c r="O20001" s="482" t="s">
        <v>2185</v>
      </c>
    </row>
    <row r="20002" spans="2:15">
      <c r="B20002" s="482"/>
      <c r="D20002" s="574"/>
      <c r="J20002" s="570"/>
      <c r="O20002" s="482" t="s">
        <v>2185</v>
      </c>
    </row>
    <row r="20003" spans="2:15">
      <c r="B20003" s="482"/>
      <c r="D20003" s="574"/>
      <c r="J20003" s="153"/>
      <c r="O20003" s="482" t="s">
        <v>2185</v>
      </c>
    </row>
    <row r="20004" spans="2:15">
      <c r="B20004" s="482"/>
      <c r="D20004" s="574"/>
      <c r="J20004" s="153"/>
      <c r="O20004" s="482" t="s">
        <v>2185</v>
      </c>
    </row>
    <row r="20005" spans="2:15">
      <c r="B20005" s="482"/>
      <c r="D20005" s="574"/>
      <c r="J20005" s="153"/>
      <c r="O20005" s="482" t="s">
        <v>2185</v>
      </c>
    </row>
    <row r="20006" spans="2:15">
      <c r="B20006" s="482"/>
      <c r="D20006" s="574"/>
      <c r="J20006" s="153"/>
      <c r="O20006" s="482" t="s">
        <v>2185</v>
      </c>
    </row>
    <row r="20007" spans="2:15">
      <c r="B20007" s="482"/>
      <c r="D20007" s="574"/>
      <c r="J20007" s="153"/>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7"/>
  <sheetViews>
    <sheetView topLeftCell="A950" workbookViewId="0">
      <selection activeCell="C992" sqref="C992"/>
    </sheetView>
  </sheetViews>
  <sheetFormatPr defaultRowHeight="12.75"/>
  <cols>
    <col min="1" max="1" width="77.85546875" bestFit="1" customWidth="1"/>
    <col min="3" max="3" width="35" bestFit="1" customWidth="1"/>
    <col min="8" max="8" width="11.5703125" customWidth="1"/>
  </cols>
  <sheetData>
    <row r="1" spans="1:9">
      <c r="B1" t="s">
        <v>795</v>
      </c>
      <c r="C1" t="s">
        <v>1801</v>
      </c>
      <c r="D1" t="s">
        <v>1802</v>
      </c>
      <c r="E1" t="s">
        <v>1803</v>
      </c>
      <c r="F1" t="s">
        <v>1804</v>
      </c>
      <c r="G1" t="s">
        <v>1805</v>
      </c>
      <c r="H1" t="s">
        <v>1806</v>
      </c>
      <c r="I1" t="s">
        <v>1807</v>
      </c>
    </row>
    <row r="2" spans="1:9">
      <c r="A2" t="str">
        <f>CONCATENATE(F2,B2,C2,D2,G2)</f>
        <v>Bosnia and Herzegovina2013Wood charcoalPRODUCTION1000 m.t.</v>
      </c>
      <c r="B2">
        <v>2013</v>
      </c>
      <c r="C2" t="s">
        <v>1808</v>
      </c>
      <c r="D2" t="s">
        <v>3841</v>
      </c>
      <c r="E2" t="s">
        <v>794</v>
      </c>
      <c r="F2" t="s">
        <v>1445</v>
      </c>
      <c r="G2" t="s">
        <v>1809</v>
      </c>
      <c r="H2">
        <v>25</v>
      </c>
      <c r="I2" t="s">
        <v>1813</v>
      </c>
    </row>
    <row r="3" spans="1:9">
      <c r="A3" t="str">
        <f t="shared" ref="A3:A66" si="0">CONCATENATE(F3,B3,C3,D3,G3)</f>
        <v>Bosnia and Herzegovina2013Chips and particlesPRODUCTION1000 m3</v>
      </c>
      <c r="B3">
        <v>2013</v>
      </c>
      <c r="C3" t="s">
        <v>1676</v>
      </c>
      <c r="D3" t="s">
        <v>3841</v>
      </c>
      <c r="E3" t="s">
        <v>794</v>
      </c>
      <c r="F3" t="s">
        <v>1445</v>
      </c>
      <c r="G3" t="s">
        <v>811</v>
      </c>
      <c r="H3">
        <v>40</v>
      </c>
      <c r="I3" t="s">
        <v>1813</v>
      </c>
    </row>
    <row r="4" spans="1:9">
      <c r="A4" t="str">
        <f t="shared" si="0"/>
        <v>Bosnia and Herzegovina2013Wood residuesPRODUCTION1000 m3</v>
      </c>
      <c r="B4">
        <v>2013</v>
      </c>
      <c r="C4" t="s">
        <v>1677</v>
      </c>
      <c r="D4" t="s">
        <v>3841</v>
      </c>
      <c r="E4" t="s">
        <v>794</v>
      </c>
      <c r="F4" t="s">
        <v>1445</v>
      </c>
      <c r="G4" t="s">
        <v>811</v>
      </c>
      <c r="H4">
        <v>63</v>
      </c>
      <c r="I4" t="s">
        <v>1813</v>
      </c>
    </row>
    <row r="5" spans="1:9">
      <c r="A5" t="str">
        <f t="shared" si="0"/>
        <v>Bosnia and Herzegovina2013Wood pelletsPRODUCTION1000 m.t.</v>
      </c>
      <c r="B5">
        <v>2013</v>
      </c>
      <c r="C5" t="s">
        <v>3525</v>
      </c>
      <c r="D5" t="s">
        <v>3841</v>
      </c>
      <c r="E5" t="s">
        <v>794</v>
      </c>
      <c r="F5" t="s">
        <v>1445</v>
      </c>
      <c r="G5" t="s">
        <v>1809</v>
      </c>
      <c r="H5">
        <v>184</v>
      </c>
      <c r="I5" t="s">
        <v>1813</v>
      </c>
    </row>
    <row r="6" spans="1:9">
      <c r="A6" t="str">
        <f t="shared" si="0"/>
        <v>Bosnia and Herzegovina2013Wood fuel, including wood for charcoalIMPORTS1000 m3</v>
      </c>
      <c r="B6">
        <v>2013</v>
      </c>
      <c r="C6" t="s">
        <v>2134</v>
      </c>
      <c r="D6" t="s">
        <v>3842</v>
      </c>
      <c r="E6" t="s">
        <v>794</v>
      </c>
      <c r="F6" t="s">
        <v>1445</v>
      </c>
      <c r="G6" t="s">
        <v>811</v>
      </c>
      <c r="H6">
        <v>1</v>
      </c>
      <c r="I6" t="s">
        <v>1813</v>
      </c>
    </row>
    <row r="7" spans="1:9">
      <c r="A7" t="str">
        <f t="shared" si="0"/>
        <v>Bosnia and Herzegovina2013Wood charcoalIMPORTS1000 m.t.</v>
      </c>
      <c r="B7">
        <v>2013</v>
      </c>
      <c r="C7" t="s">
        <v>1808</v>
      </c>
      <c r="D7" t="s">
        <v>3842</v>
      </c>
      <c r="E7" t="s">
        <v>794</v>
      </c>
      <c r="F7" t="s">
        <v>1445</v>
      </c>
      <c r="G7" t="s">
        <v>1809</v>
      </c>
      <c r="H7">
        <v>0</v>
      </c>
      <c r="I7" t="s">
        <v>1813</v>
      </c>
    </row>
    <row r="8" spans="1:9">
      <c r="A8" t="str">
        <f t="shared" si="0"/>
        <v>Bosnia and Herzegovina2013Chips and particlesIMPORTS1000 m3</v>
      </c>
      <c r="B8">
        <v>2013</v>
      </c>
      <c r="C8" t="s">
        <v>1676</v>
      </c>
      <c r="D8" t="s">
        <v>3842</v>
      </c>
      <c r="E8" t="s">
        <v>794</v>
      </c>
      <c r="F8" t="s">
        <v>1445</v>
      </c>
      <c r="G8" t="s">
        <v>811</v>
      </c>
      <c r="H8">
        <v>0</v>
      </c>
      <c r="I8" t="s">
        <v>1813</v>
      </c>
    </row>
    <row r="9" spans="1:9">
      <c r="A9" t="str">
        <f t="shared" si="0"/>
        <v>Bosnia and Herzegovina2013Wood residuesIMPORTS1000 m3</v>
      </c>
      <c r="B9">
        <v>2013</v>
      </c>
      <c r="C9" t="s">
        <v>1677</v>
      </c>
      <c r="D9" t="s">
        <v>3842</v>
      </c>
      <c r="E9" t="s">
        <v>794</v>
      </c>
      <c r="F9" t="s">
        <v>1445</v>
      </c>
      <c r="G9" t="s">
        <v>811</v>
      </c>
      <c r="H9">
        <v>4</v>
      </c>
      <c r="I9" t="s">
        <v>1813</v>
      </c>
    </row>
    <row r="10" spans="1:9">
      <c r="A10" t="str">
        <f t="shared" si="0"/>
        <v>Bosnia and Herzegovina2013Wood pelletsIMPORTS1000 m.t.</v>
      </c>
      <c r="B10">
        <v>2013</v>
      </c>
      <c r="C10" t="s">
        <v>3525</v>
      </c>
      <c r="D10" t="s">
        <v>3842</v>
      </c>
      <c r="E10" t="s">
        <v>794</v>
      </c>
      <c r="F10" t="s">
        <v>1445</v>
      </c>
      <c r="G10" t="s">
        <v>1809</v>
      </c>
      <c r="H10">
        <v>0</v>
      </c>
      <c r="I10" t="s">
        <v>1813</v>
      </c>
    </row>
    <row r="11" spans="1:9">
      <c r="A11" t="str">
        <f t="shared" si="0"/>
        <v>Bosnia and Herzegovina2013Wood fuel, including wood for charcoalEXPORTS1000 m3</v>
      </c>
      <c r="B11">
        <v>2013</v>
      </c>
      <c r="C11" t="s">
        <v>2134</v>
      </c>
      <c r="D11" t="s">
        <v>3843</v>
      </c>
      <c r="E11" t="s">
        <v>794</v>
      </c>
      <c r="F11" t="s">
        <v>1445</v>
      </c>
      <c r="G11" t="s">
        <v>811</v>
      </c>
      <c r="H11">
        <v>707</v>
      </c>
      <c r="I11" t="s">
        <v>1813</v>
      </c>
    </row>
    <row r="12" spans="1:9">
      <c r="A12" t="str">
        <f t="shared" si="0"/>
        <v>Bosnia and Herzegovina2013Wood charcoalEXPORTS1000 m.t.</v>
      </c>
      <c r="B12">
        <v>2013</v>
      </c>
      <c r="C12" t="s">
        <v>1808</v>
      </c>
      <c r="D12" t="s">
        <v>3843</v>
      </c>
      <c r="E12" t="s">
        <v>794</v>
      </c>
      <c r="F12" t="s">
        <v>1445</v>
      </c>
      <c r="G12" t="s">
        <v>1809</v>
      </c>
      <c r="H12">
        <v>20</v>
      </c>
      <c r="I12" t="s">
        <v>1813</v>
      </c>
    </row>
    <row r="13" spans="1:9">
      <c r="A13" t="str">
        <f t="shared" si="0"/>
        <v>Bosnia and Herzegovina2013Chips and particlesEXPORTS1000 m3</v>
      </c>
      <c r="B13">
        <v>2013</v>
      </c>
      <c r="C13" t="s">
        <v>1676</v>
      </c>
      <c r="D13" t="s">
        <v>3843</v>
      </c>
      <c r="E13" t="s">
        <v>794</v>
      </c>
      <c r="F13" t="s">
        <v>1445</v>
      </c>
      <c r="G13" t="s">
        <v>811</v>
      </c>
      <c r="H13">
        <v>22</v>
      </c>
      <c r="I13" t="s">
        <v>1813</v>
      </c>
    </row>
    <row r="14" spans="1:9">
      <c r="A14" t="str">
        <f t="shared" si="0"/>
        <v>Bosnia and Herzegovina2013Wood residuesEXPORTS1000 m3</v>
      </c>
      <c r="B14">
        <v>2013</v>
      </c>
      <c r="C14" t="s">
        <v>1677</v>
      </c>
      <c r="D14" t="s">
        <v>3843</v>
      </c>
      <c r="E14" t="s">
        <v>794</v>
      </c>
      <c r="F14" t="s">
        <v>1445</v>
      </c>
      <c r="G14" t="s">
        <v>811</v>
      </c>
      <c r="H14">
        <v>46</v>
      </c>
      <c r="I14" t="s">
        <v>1813</v>
      </c>
    </row>
    <row r="15" spans="1:9">
      <c r="A15" t="str">
        <f t="shared" si="0"/>
        <v>Bosnia and Herzegovina2013Wood pelletsEXPORTS1000 m.t.</v>
      </c>
      <c r="B15">
        <v>2013</v>
      </c>
      <c r="C15" t="s">
        <v>3525</v>
      </c>
      <c r="D15" t="s">
        <v>3843</v>
      </c>
      <c r="E15" t="s">
        <v>794</v>
      </c>
      <c r="F15" t="s">
        <v>1445</v>
      </c>
      <c r="G15" t="s">
        <v>1809</v>
      </c>
      <c r="H15">
        <v>169</v>
      </c>
      <c r="I15" t="s">
        <v>1813</v>
      </c>
    </row>
    <row r="16" spans="1:9">
      <c r="A16" t="str">
        <f t="shared" si="0"/>
        <v>Belarus2013Wood charcoalPRODUCTION1000 m.t.</v>
      </c>
      <c r="B16">
        <v>2013</v>
      </c>
      <c r="C16" t="s">
        <v>1808</v>
      </c>
      <c r="D16" t="s">
        <v>3841</v>
      </c>
      <c r="E16" t="s">
        <v>794</v>
      </c>
      <c r="F16" t="s">
        <v>1649</v>
      </c>
      <c r="G16" t="s">
        <v>1809</v>
      </c>
      <c r="H16">
        <v>5.36</v>
      </c>
      <c r="I16" t="s">
        <v>1813</v>
      </c>
    </row>
    <row r="17" spans="1:18">
      <c r="A17" t="str">
        <f t="shared" si="0"/>
        <v>Belarus2013Chips and particlesPRODUCTION1000 m3</v>
      </c>
      <c r="B17">
        <v>2013</v>
      </c>
      <c r="C17" t="s">
        <v>1676</v>
      </c>
      <c r="D17" t="s">
        <v>3841</v>
      </c>
      <c r="E17" t="s">
        <v>794</v>
      </c>
      <c r="F17" t="s">
        <v>1649</v>
      </c>
      <c r="G17" t="s">
        <v>811</v>
      </c>
      <c r="H17">
        <v>1078</v>
      </c>
      <c r="I17" t="s">
        <v>1813</v>
      </c>
      <c r="R17" s="568"/>
    </row>
    <row r="18" spans="1:18">
      <c r="A18" t="str">
        <f t="shared" si="0"/>
        <v>Belarus2013Wood residuesPRODUCTION1000 m3</v>
      </c>
      <c r="B18">
        <v>2013</v>
      </c>
      <c r="C18" t="s">
        <v>1677</v>
      </c>
      <c r="D18" t="s">
        <v>3841</v>
      </c>
      <c r="E18" t="s">
        <v>794</v>
      </c>
      <c r="F18" t="s">
        <v>1649</v>
      </c>
      <c r="G18" t="s">
        <v>811</v>
      </c>
      <c r="H18">
        <v>262</v>
      </c>
      <c r="I18" t="s">
        <v>1813</v>
      </c>
    </row>
    <row r="19" spans="1:18">
      <c r="A19" t="str">
        <f t="shared" si="0"/>
        <v>Belarus2013Wood pelletsPRODUCTION1000 m.t.</v>
      </c>
      <c r="B19">
        <v>2013</v>
      </c>
      <c r="C19" t="s">
        <v>3525</v>
      </c>
      <c r="D19" t="s">
        <v>3841</v>
      </c>
      <c r="E19" t="s">
        <v>794</v>
      </c>
      <c r="F19" t="s">
        <v>1649</v>
      </c>
      <c r="G19" t="s">
        <v>1809</v>
      </c>
      <c r="H19">
        <v>1.4</v>
      </c>
      <c r="I19" t="s">
        <v>1813</v>
      </c>
    </row>
    <row r="20" spans="1:18">
      <c r="A20" t="str">
        <f t="shared" si="0"/>
        <v>Georgia2013Wood fuel, including wood for charcoalEXPORTS1000 m3</v>
      </c>
      <c r="B20">
        <v>2013</v>
      </c>
      <c r="C20" t="s">
        <v>2134</v>
      </c>
      <c r="D20" t="s">
        <v>3843</v>
      </c>
      <c r="E20" t="s">
        <v>794</v>
      </c>
      <c r="F20" t="s">
        <v>1650</v>
      </c>
      <c r="G20" t="s">
        <v>811</v>
      </c>
      <c r="H20">
        <v>0</v>
      </c>
      <c r="I20" t="s">
        <v>1813</v>
      </c>
    </row>
    <row r="21" spans="1:18">
      <c r="A21" t="str">
        <f t="shared" si="0"/>
        <v>Georgia2013Wood charcoalEXPORTS1000 m.t.</v>
      </c>
      <c r="B21">
        <v>2013</v>
      </c>
      <c r="C21" t="s">
        <v>1808</v>
      </c>
      <c r="D21" t="s">
        <v>3843</v>
      </c>
      <c r="E21" t="s">
        <v>794</v>
      </c>
      <c r="F21" t="s">
        <v>1650</v>
      </c>
      <c r="G21" t="s">
        <v>1809</v>
      </c>
      <c r="H21">
        <v>0</v>
      </c>
      <c r="I21" t="s">
        <v>1813</v>
      </c>
    </row>
    <row r="22" spans="1:18">
      <c r="A22" t="str">
        <f t="shared" si="0"/>
        <v>Georgia2013Chips and particlesEXPORTS1000 m3</v>
      </c>
      <c r="B22">
        <v>2013</v>
      </c>
      <c r="C22" t="s">
        <v>1676</v>
      </c>
      <c r="D22" t="s">
        <v>3843</v>
      </c>
      <c r="E22" t="s">
        <v>794</v>
      </c>
      <c r="F22" t="s">
        <v>1650</v>
      </c>
      <c r="G22" t="s">
        <v>811</v>
      </c>
      <c r="H22">
        <v>0</v>
      </c>
      <c r="I22" t="s">
        <v>1813</v>
      </c>
    </row>
    <row r="23" spans="1:18">
      <c r="A23" t="str">
        <f t="shared" si="0"/>
        <v>Georgia2013Wood residuesEXPORTS1000 m3</v>
      </c>
      <c r="B23">
        <v>2013</v>
      </c>
      <c r="C23" t="s">
        <v>1677</v>
      </c>
      <c r="D23" t="s">
        <v>3843</v>
      </c>
      <c r="E23" t="s">
        <v>794</v>
      </c>
      <c r="F23" t="s">
        <v>1650</v>
      </c>
      <c r="G23" t="s">
        <v>811</v>
      </c>
      <c r="H23">
        <v>0</v>
      </c>
      <c r="I23" t="s">
        <v>1813</v>
      </c>
    </row>
    <row r="24" spans="1:18">
      <c r="A24" t="str">
        <f t="shared" si="0"/>
        <v>Georgia2013Wood pelletsEXPORTS1000 m.t.</v>
      </c>
      <c r="B24">
        <v>2013</v>
      </c>
      <c r="C24" t="s">
        <v>3525</v>
      </c>
      <c r="D24" t="s">
        <v>3843</v>
      </c>
      <c r="E24" t="s">
        <v>794</v>
      </c>
      <c r="F24" t="s">
        <v>1650</v>
      </c>
      <c r="G24" t="s">
        <v>1809</v>
      </c>
      <c r="H24">
        <v>0</v>
      </c>
      <c r="I24" t="s">
        <v>1813</v>
      </c>
    </row>
    <row r="25" spans="1:18">
      <c r="A25" t="str">
        <f t="shared" si="0"/>
        <v>Kazakhstan2013Wood fuel, including wood for charcoalREMOVALS1000 m3</v>
      </c>
      <c r="B25">
        <v>2013</v>
      </c>
      <c r="C25" t="s">
        <v>2134</v>
      </c>
      <c r="D25" t="s">
        <v>3844</v>
      </c>
      <c r="E25" t="s">
        <v>794</v>
      </c>
      <c r="F25" t="s">
        <v>1651</v>
      </c>
      <c r="G25" t="s">
        <v>811</v>
      </c>
      <c r="H25">
        <v>215</v>
      </c>
      <c r="I25" t="s">
        <v>1812</v>
      </c>
    </row>
    <row r="26" spans="1:18">
      <c r="A26" t="str">
        <f t="shared" si="0"/>
        <v>Kazakhstan2013Chips and particlesPRODUCTION1000 m3</v>
      </c>
      <c r="B26">
        <v>2013</v>
      </c>
      <c r="C26" t="s">
        <v>1676</v>
      </c>
      <c r="D26" t="s">
        <v>3841</v>
      </c>
      <c r="E26" t="s">
        <v>794</v>
      </c>
      <c r="F26" t="s">
        <v>1651</v>
      </c>
      <c r="G26" t="s">
        <v>811</v>
      </c>
      <c r="H26">
        <v>15.62</v>
      </c>
      <c r="I26" t="s">
        <v>1816</v>
      </c>
    </row>
    <row r="27" spans="1:18">
      <c r="A27" t="str">
        <f t="shared" si="0"/>
        <v>Kazakhstan2013Wood pelletsPRODUCTION1000 m.t.</v>
      </c>
      <c r="B27">
        <v>2013</v>
      </c>
      <c r="C27" t="s">
        <v>3525</v>
      </c>
      <c r="D27" t="s">
        <v>3841</v>
      </c>
      <c r="E27" t="s">
        <v>794</v>
      </c>
      <c r="F27" t="s">
        <v>1651</v>
      </c>
      <c r="G27" t="s">
        <v>1809</v>
      </c>
      <c r="H27">
        <v>0</v>
      </c>
      <c r="I27" t="s">
        <v>1813</v>
      </c>
    </row>
    <row r="28" spans="1:18">
      <c r="A28" t="str">
        <f t="shared" si="0"/>
        <v>Turkmenistan2013Wood fuel, including wood for charcoalEXPORTS1000 m3</v>
      </c>
      <c r="B28">
        <v>2013</v>
      </c>
      <c r="C28" t="s">
        <v>2134</v>
      </c>
      <c r="D28" t="s">
        <v>3843</v>
      </c>
      <c r="E28" t="s">
        <v>794</v>
      </c>
      <c r="F28" t="s">
        <v>1656</v>
      </c>
      <c r="G28" t="s">
        <v>811</v>
      </c>
      <c r="H28">
        <v>0</v>
      </c>
      <c r="I28" t="s">
        <v>1813</v>
      </c>
    </row>
    <row r="29" spans="1:18">
      <c r="A29" t="str">
        <f t="shared" si="0"/>
        <v>Turkmenistan2013Chips and particlesEXPORTS1000 m3</v>
      </c>
      <c r="B29">
        <v>2013</v>
      </c>
      <c r="C29" t="s">
        <v>1676</v>
      </c>
      <c r="D29" t="s">
        <v>3843</v>
      </c>
      <c r="E29" t="s">
        <v>794</v>
      </c>
      <c r="F29" t="s">
        <v>1656</v>
      </c>
      <c r="G29" t="s">
        <v>811</v>
      </c>
      <c r="H29">
        <v>0</v>
      </c>
      <c r="I29" t="s">
        <v>1813</v>
      </c>
    </row>
    <row r="30" spans="1:18">
      <c r="A30" t="str">
        <f t="shared" si="0"/>
        <v>Turkmenistan2013Wood residuesEXPORTS1000 m3</v>
      </c>
      <c r="B30">
        <v>2013</v>
      </c>
      <c r="C30" t="s">
        <v>1677</v>
      </c>
      <c r="D30" t="s">
        <v>3843</v>
      </c>
      <c r="E30" t="s">
        <v>794</v>
      </c>
      <c r="F30" t="s">
        <v>1656</v>
      </c>
      <c r="G30" t="s">
        <v>811</v>
      </c>
      <c r="H30">
        <v>0</v>
      </c>
      <c r="I30" t="s">
        <v>1813</v>
      </c>
    </row>
    <row r="31" spans="1:18">
      <c r="A31" t="str">
        <f t="shared" si="0"/>
        <v>Turkmenistan2013Wood pelletsEXPORTS1000 m.t.</v>
      </c>
      <c r="B31">
        <v>2013</v>
      </c>
      <c r="C31" t="s">
        <v>3525</v>
      </c>
      <c r="D31" t="s">
        <v>3843</v>
      </c>
      <c r="E31" t="s">
        <v>794</v>
      </c>
      <c r="F31" t="s">
        <v>1656</v>
      </c>
      <c r="G31" t="s">
        <v>1809</v>
      </c>
      <c r="H31">
        <v>0</v>
      </c>
      <c r="I31" t="s">
        <v>1813</v>
      </c>
    </row>
    <row r="32" spans="1:18">
      <c r="A32" t="str">
        <f t="shared" si="0"/>
        <v>Azerbaijan2013Wood charcoalPRODUCTION1000 m.t.</v>
      </c>
      <c r="B32">
        <v>2013</v>
      </c>
      <c r="C32" t="s">
        <v>1808</v>
      </c>
      <c r="D32" t="s">
        <v>3841</v>
      </c>
      <c r="E32" t="s">
        <v>794</v>
      </c>
      <c r="F32" t="s">
        <v>1648</v>
      </c>
      <c r="G32" t="s">
        <v>1809</v>
      </c>
      <c r="H32">
        <v>0.1</v>
      </c>
      <c r="I32" t="s">
        <v>1813</v>
      </c>
    </row>
    <row r="33" spans="1:18">
      <c r="A33" t="str">
        <f t="shared" si="0"/>
        <v>Azerbaijan2013Chips and particlesPRODUCTION1000 m3</v>
      </c>
      <c r="B33">
        <v>2013</v>
      </c>
      <c r="C33" t="s">
        <v>1676</v>
      </c>
      <c r="D33" t="s">
        <v>3841</v>
      </c>
      <c r="E33" t="s">
        <v>794</v>
      </c>
      <c r="F33" t="s">
        <v>1648</v>
      </c>
      <c r="G33" t="s">
        <v>811</v>
      </c>
      <c r="H33">
        <v>0.1</v>
      </c>
      <c r="I33" t="s">
        <v>1813</v>
      </c>
    </row>
    <row r="34" spans="1:18">
      <c r="A34" t="str">
        <f t="shared" si="0"/>
        <v>Azerbaijan2013Wood residuesPRODUCTION1000 m3</v>
      </c>
      <c r="B34">
        <v>2013</v>
      </c>
      <c r="C34" t="s">
        <v>1677</v>
      </c>
      <c r="D34" t="s">
        <v>3841</v>
      </c>
      <c r="E34" t="s">
        <v>794</v>
      </c>
      <c r="F34" t="s">
        <v>1648</v>
      </c>
      <c r="G34" t="s">
        <v>811</v>
      </c>
      <c r="H34">
        <v>0.1</v>
      </c>
      <c r="I34" t="s">
        <v>1813</v>
      </c>
    </row>
    <row r="35" spans="1:18">
      <c r="A35" t="str">
        <f t="shared" si="0"/>
        <v>Azerbaijan2013Wood pelletsPRODUCTION1000 m.t.</v>
      </c>
      <c r="B35">
        <v>2013</v>
      </c>
      <c r="C35" t="s">
        <v>3525</v>
      </c>
      <c r="D35" t="s">
        <v>3841</v>
      </c>
      <c r="E35" t="s">
        <v>794</v>
      </c>
      <c r="F35" t="s">
        <v>1648</v>
      </c>
      <c r="G35" t="s">
        <v>1809</v>
      </c>
      <c r="H35">
        <v>0.1</v>
      </c>
      <c r="I35" t="s">
        <v>1813</v>
      </c>
    </row>
    <row r="36" spans="1:18">
      <c r="A36" t="str">
        <f t="shared" si="0"/>
        <v>Azerbaijan2013Wood fuel, including wood for charcoalIMPORTS1000 m3</v>
      </c>
      <c r="B36">
        <v>2013</v>
      </c>
      <c r="C36" t="s">
        <v>2134</v>
      </c>
      <c r="D36" t="s">
        <v>3842</v>
      </c>
      <c r="E36" t="s">
        <v>794</v>
      </c>
      <c r="F36" t="s">
        <v>1648</v>
      </c>
      <c r="G36" t="s">
        <v>811</v>
      </c>
      <c r="H36" s="568">
        <v>1</v>
      </c>
      <c r="I36" t="s">
        <v>1813</v>
      </c>
    </row>
    <row r="37" spans="1:18">
      <c r="A37" t="str">
        <f t="shared" si="0"/>
        <v>Azerbaijan2013Industrial roundwood (wood in the rough)IMPORTS1000 m3</v>
      </c>
      <c r="B37">
        <v>2013</v>
      </c>
      <c r="C37" t="s">
        <v>1811</v>
      </c>
      <c r="D37" t="s">
        <v>3842</v>
      </c>
      <c r="E37" t="s">
        <v>794</v>
      </c>
      <c r="F37" t="s">
        <v>1648</v>
      </c>
      <c r="G37" t="s">
        <v>811</v>
      </c>
      <c r="H37">
        <v>3</v>
      </c>
      <c r="I37" t="s">
        <v>1812</v>
      </c>
    </row>
    <row r="38" spans="1:18">
      <c r="A38" t="str">
        <f t="shared" si="0"/>
        <v>Azerbaijan2013Wood charcoalIMPORTS1000 m.t.</v>
      </c>
      <c r="B38">
        <v>2013</v>
      </c>
      <c r="C38" t="s">
        <v>1808</v>
      </c>
      <c r="D38" t="s">
        <v>3842</v>
      </c>
      <c r="E38" t="s">
        <v>794</v>
      </c>
      <c r="F38" t="s">
        <v>1648</v>
      </c>
      <c r="G38" t="s">
        <v>1809</v>
      </c>
      <c r="H38">
        <v>0.11</v>
      </c>
      <c r="I38" t="s">
        <v>1813</v>
      </c>
    </row>
    <row r="39" spans="1:18">
      <c r="A39" t="str">
        <f t="shared" si="0"/>
        <v>Azerbaijan2013Chips and particlesIMPORTS1000 m3</v>
      </c>
      <c r="B39">
        <v>2013</v>
      </c>
      <c r="C39" t="s">
        <v>1676</v>
      </c>
      <c r="D39" t="s">
        <v>3842</v>
      </c>
      <c r="E39" t="s">
        <v>794</v>
      </c>
      <c r="F39" t="s">
        <v>1648</v>
      </c>
      <c r="G39" t="s">
        <v>811</v>
      </c>
      <c r="H39">
        <v>0.06</v>
      </c>
      <c r="I39" t="s">
        <v>1813</v>
      </c>
    </row>
    <row r="40" spans="1:18">
      <c r="A40" t="str">
        <f t="shared" si="0"/>
        <v>Azerbaijan2013Wood residuesIMPORTS1000 m3</v>
      </c>
      <c r="B40">
        <v>2013</v>
      </c>
      <c r="C40" t="s">
        <v>1677</v>
      </c>
      <c r="D40" t="s">
        <v>3842</v>
      </c>
      <c r="E40" t="s">
        <v>794</v>
      </c>
      <c r="F40" t="s">
        <v>1648</v>
      </c>
      <c r="G40" t="s">
        <v>811</v>
      </c>
      <c r="H40">
        <v>0</v>
      </c>
      <c r="I40" t="s">
        <v>1816</v>
      </c>
    </row>
    <row r="41" spans="1:18">
      <c r="A41" t="str">
        <f t="shared" si="0"/>
        <v>Azerbaijan2013Wood pelletsIMPORTS1000 m.t.</v>
      </c>
      <c r="B41">
        <v>2013</v>
      </c>
      <c r="C41" t="s">
        <v>3525</v>
      </c>
      <c r="D41" t="s">
        <v>3842</v>
      </c>
      <c r="E41" t="s">
        <v>794</v>
      </c>
      <c r="F41" t="s">
        <v>1648</v>
      </c>
      <c r="G41" t="s">
        <v>1809</v>
      </c>
      <c r="H41" s="568">
        <v>0</v>
      </c>
      <c r="I41" t="s">
        <v>1813</v>
      </c>
    </row>
    <row r="42" spans="1:18">
      <c r="A42" t="str">
        <f t="shared" si="0"/>
        <v>Azerbaijan2013Wood fuel, including wood for charcoalEXPORTS1000 m3</v>
      </c>
      <c r="B42">
        <v>2013</v>
      </c>
      <c r="C42" t="s">
        <v>2134</v>
      </c>
      <c r="D42" t="s">
        <v>3843</v>
      </c>
      <c r="E42" t="s">
        <v>794</v>
      </c>
      <c r="F42" t="s">
        <v>1648</v>
      </c>
      <c r="G42" t="s">
        <v>811</v>
      </c>
      <c r="H42">
        <v>0</v>
      </c>
      <c r="I42" t="s">
        <v>1813</v>
      </c>
    </row>
    <row r="43" spans="1:18">
      <c r="A43" t="str">
        <f t="shared" si="0"/>
        <v>Azerbaijan2013Wood charcoalEXPORTS1000 m.t.</v>
      </c>
      <c r="B43">
        <v>2013</v>
      </c>
      <c r="C43" t="s">
        <v>1808</v>
      </c>
      <c r="D43" t="s">
        <v>3843</v>
      </c>
      <c r="E43" t="s">
        <v>794</v>
      </c>
      <c r="F43" t="s">
        <v>1648</v>
      </c>
      <c r="G43" t="s">
        <v>1809</v>
      </c>
      <c r="H43">
        <v>0.04</v>
      </c>
      <c r="I43" t="s">
        <v>1813</v>
      </c>
    </row>
    <row r="44" spans="1:18">
      <c r="A44" t="str">
        <f t="shared" si="0"/>
        <v>Azerbaijan2013Chips and particlesEXPORTS1000 m3</v>
      </c>
      <c r="B44">
        <v>2013</v>
      </c>
      <c r="C44" t="s">
        <v>1676</v>
      </c>
      <c r="D44" t="s">
        <v>3843</v>
      </c>
      <c r="E44" t="s">
        <v>794</v>
      </c>
      <c r="F44" t="s">
        <v>1648</v>
      </c>
      <c r="G44" t="s">
        <v>811</v>
      </c>
      <c r="H44">
        <v>0</v>
      </c>
      <c r="I44" t="s">
        <v>1813</v>
      </c>
    </row>
    <row r="45" spans="1:18">
      <c r="A45" t="str">
        <f t="shared" si="0"/>
        <v>Azerbaijan2013Wood residuesEXPORTS1000 m3</v>
      </c>
      <c r="B45">
        <v>2013</v>
      </c>
      <c r="C45" t="s">
        <v>1677</v>
      </c>
      <c r="D45" t="s">
        <v>3843</v>
      </c>
      <c r="E45" t="s">
        <v>794</v>
      </c>
      <c r="F45" t="s">
        <v>1648</v>
      </c>
      <c r="G45" t="s">
        <v>811</v>
      </c>
      <c r="H45">
        <v>0</v>
      </c>
      <c r="I45" t="s">
        <v>1813</v>
      </c>
    </row>
    <row r="46" spans="1:18">
      <c r="A46" t="str">
        <f t="shared" si="0"/>
        <v>Azerbaijan2013Wood pelletsEXPORTS1000 m.t.</v>
      </c>
      <c r="B46">
        <v>2013</v>
      </c>
      <c r="C46" t="s">
        <v>3525</v>
      </c>
      <c r="D46" t="s">
        <v>3843</v>
      </c>
      <c r="E46" t="s">
        <v>794</v>
      </c>
      <c r="F46" t="s">
        <v>1648</v>
      </c>
      <c r="G46" t="s">
        <v>1809</v>
      </c>
      <c r="H46">
        <v>0</v>
      </c>
      <c r="I46" t="s">
        <v>1813</v>
      </c>
    </row>
    <row r="47" spans="1:18">
      <c r="A47" t="str">
        <f t="shared" si="0"/>
        <v>Russian Federation2013Wood charcoalPRODUCTION1000 m.t.</v>
      </c>
      <c r="B47">
        <v>2013</v>
      </c>
      <c r="C47" t="s">
        <v>1808</v>
      </c>
      <c r="D47" t="s">
        <v>3841</v>
      </c>
      <c r="E47" t="s">
        <v>794</v>
      </c>
      <c r="F47" t="s">
        <v>1654</v>
      </c>
      <c r="G47" t="s">
        <v>1809</v>
      </c>
      <c r="H47">
        <v>61</v>
      </c>
      <c r="I47" t="s">
        <v>1813</v>
      </c>
    </row>
    <row r="48" spans="1:18">
      <c r="A48" t="str">
        <f t="shared" si="0"/>
        <v>Russian Federation2013Chips and particlesPRODUCTION1000 m3</v>
      </c>
      <c r="B48">
        <v>2013</v>
      </c>
      <c r="C48" t="s">
        <v>1676</v>
      </c>
      <c r="D48" t="s">
        <v>3841</v>
      </c>
      <c r="E48" t="s">
        <v>794</v>
      </c>
      <c r="F48" t="s">
        <v>1654</v>
      </c>
      <c r="G48" t="s">
        <v>811</v>
      </c>
      <c r="H48">
        <v>4611</v>
      </c>
      <c r="I48" t="s">
        <v>1814</v>
      </c>
      <c r="R48" s="568"/>
    </row>
    <row r="49" spans="1:18">
      <c r="A49" t="str">
        <f t="shared" si="0"/>
        <v>Russian Federation2013Wood residuesPRODUCTION1000 m3</v>
      </c>
      <c r="B49">
        <v>2013</v>
      </c>
      <c r="C49" t="s">
        <v>1677</v>
      </c>
      <c r="D49" t="s">
        <v>3841</v>
      </c>
      <c r="E49" t="s">
        <v>794</v>
      </c>
      <c r="F49" t="s">
        <v>1654</v>
      </c>
      <c r="G49" t="s">
        <v>811</v>
      </c>
      <c r="H49">
        <v>7900</v>
      </c>
      <c r="I49" t="s">
        <v>1810</v>
      </c>
      <c r="R49" s="568"/>
    </row>
    <row r="50" spans="1:18">
      <c r="A50" t="str">
        <f t="shared" si="0"/>
        <v>Russian Federation2013Wood pelletsPRODUCTION1000 m.t.</v>
      </c>
      <c r="B50">
        <v>2013</v>
      </c>
      <c r="C50" t="s">
        <v>3525</v>
      </c>
      <c r="D50" t="s">
        <v>3841</v>
      </c>
      <c r="E50" t="s">
        <v>794</v>
      </c>
      <c r="F50" t="s">
        <v>1654</v>
      </c>
      <c r="G50" t="s">
        <v>1809</v>
      </c>
      <c r="H50">
        <v>810</v>
      </c>
      <c r="I50" t="s">
        <v>1813</v>
      </c>
    </row>
    <row r="51" spans="1:18">
      <c r="A51" t="str">
        <f t="shared" si="0"/>
        <v>Russian Federation2013Chemical woodpulpPRODUCTION1000 m.t.</v>
      </c>
      <c r="B51">
        <v>2013</v>
      </c>
      <c r="C51" t="s">
        <v>1818</v>
      </c>
      <c r="D51" t="s">
        <v>3841</v>
      </c>
      <c r="E51" t="s">
        <v>794</v>
      </c>
      <c r="F51" t="s">
        <v>1654</v>
      </c>
      <c r="G51" t="s">
        <v>1809</v>
      </c>
      <c r="H51">
        <v>5300</v>
      </c>
      <c r="I51" t="s">
        <v>1812</v>
      </c>
      <c r="R51" s="568"/>
    </row>
    <row r="52" spans="1:18">
      <c r="A52" t="str">
        <f t="shared" si="0"/>
        <v>Turkey2013Wood fuel, including wood for charcoalIMPORTS1000 m3</v>
      </c>
      <c r="B52">
        <v>2013</v>
      </c>
      <c r="C52" t="s">
        <v>2134</v>
      </c>
      <c r="D52" t="s">
        <v>3842</v>
      </c>
      <c r="E52" t="s">
        <v>794</v>
      </c>
      <c r="F52" t="s">
        <v>1645</v>
      </c>
      <c r="G52" t="s">
        <v>811</v>
      </c>
      <c r="H52" s="568">
        <v>27.3</v>
      </c>
      <c r="I52" t="s">
        <v>1817</v>
      </c>
    </row>
    <row r="53" spans="1:18">
      <c r="A53" t="str">
        <f t="shared" si="0"/>
        <v>Turkey2013Wood charcoalIMPORTS1000 m.t.</v>
      </c>
      <c r="B53">
        <v>2013</v>
      </c>
      <c r="C53" t="s">
        <v>1808</v>
      </c>
      <c r="D53" t="s">
        <v>3842</v>
      </c>
      <c r="E53" t="s">
        <v>794</v>
      </c>
      <c r="F53" t="s">
        <v>1645</v>
      </c>
      <c r="G53" t="s">
        <v>1809</v>
      </c>
      <c r="H53">
        <v>73.709999999999994</v>
      </c>
      <c r="I53" t="s">
        <v>1813</v>
      </c>
    </row>
    <row r="54" spans="1:18">
      <c r="A54" t="str">
        <f t="shared" si="0"/>
        <v>Turkey2013Chips and particlesIMPORTS1000 m3</v>
      </c>
      <c r="B54">
        <v>2013</v>
      </c>
      <c r="C54" t="s">
        <v>1676</v>
      </c>
      <c r="D54" t="s">
        <v>3842</v>
      </c>
      <c r="E54" t="s">
        <v>794</v>
      </c>
      <c r="F54" t="s">
        <v>1645</v>
      </c>
      <c r="G54" t="s">
        <v>811</v>
      </c>
      <c r="H54">
        <v>3280</v>
      </c>
      <c r="I54" t="s">
        <v>1813</v>
      </c>
      <c r="R54" s="568"/>
    </row>
    <row r="55" spans="1:18">
      <c r="A55" t="str">
        <f t="shared" si="0"/>
        <v>Turkey2013Wood residuesIMPORTS1000 m3</v>
      </c>
      <c r="B55">
        <v>2013</v>
      </c>
      <c r="C55" t="s">
        <v>1677</v>
      </c>
      <c r="D55" t="s">
        <v>3842</v>
      </c>
      <c r="E55" t="s">
        <v>794</v>
      </c>
      <c r="F55" t="s">
        <v>1645</v>
      </c>
      <c r="G55" t="s">
        <v>811</v>
      </c>
      <c r="H55">
        <v>4</v>
      </c>
      <c r="I55" t="s">
        <v>1813</v>
      </c>
    </row>
    <row r="56" spans="1:18">
      <c r="A56" t="str">
        <f t="shared" si="0"/>
        <v>Turkey2013Wood pelletsIMPORTS1000 m.t.</v>
      </c>
      <c r="B56">
        <v>2013</v>
      </c>
      <c r="C56" t="s">
        <v>3525</v>
      </c>
      <c r="D56" t="s">
        <v>3842</v>
      </c>
      <c r="E56" t="s">
        <v>794</v>
      </c>
      <c r="F56" t="s">
        <v>1645</v>
      </c>
      <c r="G56" t="s">
        <v>1809</v>
      </c>
      <c r="H56">
        <v>0.06</v>
      </c>
      <c r="I56" t="s">
        <v>1813</v>
      </c>
    </row>
    <row r="57" spans="1:18">
      <c r="A57" t="str">
        <f t="shared" si="0"/>
        <v>Kyrgyzstan2013Wood fuel, including wood for charcoalIMPORTS1000 m3</v>
      </c>
      <c r="B57">
        <v>2013</v>
      </c>
      <c r="C57" t="s">
        <v>2134</v>
      </c>
      <c r="D57" t="s">
        <v>3842</v>
      </c>
      <c r="E57" t="s">
        <v>794</v>
      </c>
      <c r="F57" t="s">
        <v>1652</v>
      </c>
      <c r="G57" t="s">
        <v>811</v>
      </c>
      <c r="H57">
        <v>0</v>
      </c>
      <c r="I57" t="s">
        <v>1813</v>
      </c>
    </row>
    <row r="58" spans="1:18">
      <c r="A58" t="str">
        <f t="shared" si="0"/>
        <v>Kyrgyzstan2013Wood charcoalIMPORTS1000 m.t.</v>
      </c>
      <c r="B58">
        <v>2013</v>
      </c>
      <c r="C58" t="s">
        <v>1808</v>
      </c>
      <c r="D58" t="s">
        <v>3842</v>
      </c>
      <c r="E58" t="s">
        <v>794</v>
      </c>
      <c r="F58" t="s">
        <v>1652</v>
      </c>
      <c r="G58" t="s">
        <v>1809</v>
      </c>
      <c r="H58">
        <v>0.04</v>
      </c>
      <c r="I58" t="s">
        <v>1813</v>
      </c>
    </row>
    <row r="59" spans="1:18">
      <c r="A59" t="str">
        <f t="shared" si="0"/>
        <v>Kyrgyzstan2013Chips and particlesIMPORTS1000 m3</v>
      </c>
      <c r="B59">
        <v>2013</v>
      </c>
      <c r="C59" t="s">
        <v>1676</v>
      </c>
      <c r="D59" t="s">
        <v>3842</v>
      </c>
      <c r="E59" t="s">
        <v>794</v>
      </c>
      <c r="F59" t="s">
        <v>1652</v>
      </c>
      <c r="G59" t="s">
        <v>811</v>
      </c>
      <c r="H59">
        <v>0</v>
      </c>
      <c r="I59" t="s">
        <v>1813</v>
      </c>
    </row>
    <row r="60" spans="1:18">
      <c r="A60" t="str">
        <f t="shared" si="0"/>
        <v>Kyrgyzstan2013Wood residuesIMPORTS1000 m3</v>
      </c>
      <c r="B60">
        <v>2013</v>
      </c>
      <c r="C60" t="s">
        <v>1677</v>
      </c>
      <c r="D60" t="s">
        <v>3842</v>
      </c>
      <c r="E60" t="s">
        <v>794</v>
      </c>
      <c r="F60" t="s">
        <v>1652</v>
      </c>
      <c r="G60" t="s">
        <v>811</v>
      </c>
      <c r="H60">
        <v>0</v>
      </c>
      <c r="I60" t="s">
        <v>1813</v>
      </c>
    </row>
    <row r="61" spans="1:18">
      <c r="A61" t="str">
        <f t="shared" si="0"/>
        <v>Kyrgyzstan2013Wood pelletsIMPORTS1000 m.t.</v>
      </c>
      <c r="B61">
        <v>2013</v>
      </c>
      <c r="C61" t="s">
        <v>3525</v>
      </c>
      <c r="D61" t="s">
        <v>3842</v>
      </c>
      <c r="E61" t="s">
        <v>794</v>
      </c>
      <c r="F61" t="s">
        <v>1652</v>
      </c>
      <c r="G61" t="s">
        <v>1809</v>
      </c>
      <c r="H61">
        <v>0</v>
      </c>
      <c r="I61" t="s">
        <v>1813</v>
      </c>
    </row>
    <row r="62" spans="1:18">
      <c r="A62" t="str">
        <f t="shared" si="0"/>
        <v>United States2013Wood fuel, including wood for charcoalEXPORTS1000 m3</v>
      </c>
      <c r="B62">
        <v>2013</v>
      </c>
      <c r="C62" t="s">
        <v>2134</v>
      </c>
      <c r="D62" t="s">
        <v>3843</v>
      </c>
      <c r="E62" t="s">
        <v>794</v>
      </c>
      <c r="F62" t="s">
        <v>1660</v>
      </c>
      <c r="G62" t="s">
        <v>811</v>
      </c>
      <c r="H62" s="568">
        <v>362.9</v>
      </c>
      <c r="I62" t="s">
        <v>1813</v>
      </c>
    </row>
    <row r="63" spans="1:18">
      <c r="A63" t="str">
        <f t="shared" si="0"/>
        <v>United States2013Industrial roundwood (wood in the rough)EXPORTS1000 m3</v>
      </c>
      <c r="B63">
        <v>2013</v>
      </c>
      <c r="C63" t="s">
        <v>1811</v>
      </c>
      <c r="D63" t="s">
        <v>3843</v>
      </c>
      <c r="E63" t="s">
        <v>794</v>
      </c>
      <c r="F63" t="s">
        <v>1660</v>
      </c>
      <c r="G63" t="s">
        <v>811</v>
      </c>
      <c r="H63">
        <v>16476</v>
      </c>
      <c r="I63" t="s">
        <v>1812</v>
      </c>
      <c r="R63" s="568"/>
    </row>
    <row r="64" spans="1:18">
      <c r="A64" t="str">
        <f t="shared" si="0"/>
        <v>United States2013Wood charcoalEXPORTS1000 m.t.</v>
      </c>
      <c r="B64">
        <v>2013</v>
      </c>
      <c r="C64" t="s">
        <v>1808</v>
      </c>
      <c r="D64" t="s">
        <v>3843</v>
      </c>
      <c r="E64" t="s">
        <v>794</v>
      </c>
      <c r="F64" t="s">
        <v>1660</v>
      </c>
      <c r="G64" t="s">
        <v>1809</v>
      </c>
      <c r="H64">
        <v>24</v>
      </c>
      <c r="I64" t="s">
        <v>1813</v>
      </c>
    </row>
    <row r="65" spans="1:18">
      <c r="A65" t="str">
        <f t="shared" si="0"/>
        <v>United States2013Chips and particlesEXPORTS1000 m3</v>
      </c>
      <c r="B65">
        <v>2013</v>
      </c>
      <c r="C65" t="s">
        <v>1676</v>
      </c>
      <c r="D65" t="s">
        <v>3843</v>
      </c>
      <c r="E65" t="s">
        <v>794</v>
      </c>
      <c r="F65" t="s">
        <v>1660</v>
      </c>
      <c r="G65" t="s">
        <v>811</v>
      </c>
      <c r="H65">
        <v>5623.6</v>
      </c>
      <c r="I65" t="s">
        <v>1813</v>
      </c>
      <c r="R65" s="568"/>
    </row>
    <row r="66" spans="1:18">
      <c r="A66" t="str">
        <f t="shared" si="0"/>
        <v>United States2013Wood residuesEXPORTS1000 m3</v>
      </c>
      <c r="B66">
        <v>2013</v>
      </c>
      <c r="C66" t="s">
        <v>1677</v>
      </c>
      <c r="D66" t="s">
        <v>3843</v>
      </c>
      <c r="E66" t="s">
        <v>794</v>
      </c>
      <c r="F66" t="s">
        <v>1660</v>
      </c>
      <c r="G66" t="s">
        <v>811</v>
      </c>
      <c r="H66">
        <v>68.489999999999995</v>
      </c>
      <c r="I66" t="s">
        <v>1816</v>
      </c>
    </row>
    <row r="67" spans="1:18">
      <c r="A67" t="str">
        <f t="shared" ref="A67:A130" si="1">CONCATENATE(F67,B67,C67,D67,G67)</f>
        <v>United States2013Wood pelletsEXPORTS1000 m.t.</v>
      </c>
      <c r="B67">
        <v>2013</v>
      </c>
      <c r="C67" t="s">
        <v>3525</v>
      </c>
      <c r="D67" t="s">
        <v>3843</v>
      </c>
      <c r="E67" t="s">
        <v>794</v>
      </c>
      <c r="F67" t="s">
        <v>1660</v>
      </c>
      <c r="G67" t="s">
        <v>1809</v>
      </c>
      <c r="H67">
        <v>2909</v>
      </c>
      <c r="I67" t="s">
        <v>1813</v>
      </c>
      <c r="R67" s="568"/>
    </row>
    <row r="68" spans="1:18">
      <c r="A68" t="str">
        <f t="shared" si="1"/>
        <v>Kyrgyzstan2013Wood fuel, including wood for charcoalEXPORTS1000 m3</v>
      </c>
      <c r="B68">
        <v>2013</v>
      </c>
      <c r="C68" t="s">
        <v>2134</v>
      </c>
      <c r="D68" t="s">
        <v>3843</v>
      </c>
      <c r="E68" t="s">
        <v>794</v>
      </c>
      <c r="F68" t="s">
        <v>1652</v>
      </c>
      <c r="G68" t="s">
        <v>811</v>
      </c>
      <c r="H68">
        <v>0</v>
      </c>
      <c r="I68" t="s">
        <v>1813</v>
      </c>
    </row>
    <row r="69" spans="1:18">
      <c r="A69" t="str">
        <f t="shared" si="1"/>
        <v>Kyrgyzstan2013Wood charcoalEXPORTS1000 m.t.</v>
      </c>
      <c r="B69">
        <v>2013</v>
      </c>
      <c r="C69" t="s">
        <v>1808</v>
      </c>
      <c r="D69" t="s">
        <v>3843</v>
      </c>
      <c r="E69" t="s">
        <v>794</v>
      </c>
      <c r="F69" t="s">
        <v>1652</v>
      </c>
      <c r="G69" t="s">
        <v>1809</v>
      </c>
      <c r="H69">
        <v>0</v>
      </c>
      <c r="I69" t="s">
        <v>1813</v>
      </c>
    </row>
    <row r="70" spans="1:18">
      <c r="A70" t="str">
        <f t="shared" si="1"/>
        <v>Kyrgyzstan2013Chips and particlesEXPORTS1000 m3</v>
      </c>
      <c r="B70">
        <v>2013</v>
      </c>
      <c r="C70" t="s">
        <v>1676</v>
      </c>
      <c r="D70" t="s">
        <v>3843</v>
      </c>
      <c r="E70" t="s">
        <v>794</v>
      </c>
      <c r="F70" t="s">
        <v>1652</v>
      </c>
      <c r="G70" t="s">
        <v>811</v>
      </c>
      <c r="H70">
        <v>0</v>
      </c>
      <c r="I70" t="s">
        <v>1813</v>
      </c>
    </row>
    <row r="71" spans="1:18">
      <c r="A71" t="str">
        <f t="shared" si="1"/>
        <v>Kyrgyzstan2013Wood residuesEXPORTS1000 m3</v>
      </c>
      <c r="B71">
        <v>2013</v>
      </c>
      <c r="C71" t="s">
        <v>1677</v>
      </c>
      <c r="D71" t="s">
        <v>3843</v>
      </c>
      <c r="E71" t="s">
        <v>794</v>
      </c>
      <c r="F71" t="s">
        <v>1652</v>
      </c>
      <c r="G71" t="s">
        <v>811</v>
      </c>
      <c r="H71">
        <v>0</v>
      </c>
      <c r="I71" t="s">
        <v>1813</v>
      </c>
    </row>
    <row r="72" spans="1:18">
      <c r="A72" t="str">
        <f t="shared" si="1"/>
        <v>Kyrgyzstan2013Wood pelletsEXPORTS1000 m.t.</v>
      </c>
      <c r="B72">
        <v>2013</v>
      </c>
      <c r="C72" t="s">
        <v>3525</v>
      </c>
      <c r="D72" t="s">
        <v>3843</v>
      </c>
      <c r="E72" t="s">
        <v>794</v>
      </c>
      <c r="F72" t="s">
        <v>1652</v>
      </c>
      <c r="G72" t="s">
        <v>1809</v>
      </c>
      <c r="H72">
        <v>0</v>
      </c>
      <c r="I72" t="s">
        <v>1813</v>
      </c>
    </row>
    <row r="73" spans="1:18">
      <c r="A73" t="str">
        <f t="shared" si="1"/>
        <v>Armenia2013Industrial roundwood (wood in the rough)REMOVALS1000 m3</v>
      </c>
      <c r="B73">
        <v>2013</v>
      </c>
      <c r="C73" t="s">
        <v>1811</v>
      </c>
      <c r="D73" t="s">
        <v>3844</v>
      </c>
      <c r="E73" t="s">
        <v>794</v>
      </c>
      <c r="F73" t="s">
        <v>1647</v>
      </c>
      <c r="G73" t="s">
        <v>811</v>
      </c>
      <c r="H73">
        <v>3.2</v>
      </c>
      <c r="I73" t="s">
        <v>1812</v>
      </c>
    </row>
    <row r="74" spans="1:18">
      <c r="A74" t="str">
        <f t="shared" si="1"/>
        <v>Armenia2013Wood charcoalPRODUCTION1000 m.t.</v>
      </c>
      <c r="B74">
        <v>2013</v>
      </c>
      <c r="C74" t="s">
        <v>1808</v>
      </c>
      <c r="D74" t="s">
        <v>3841</v>
      </c>
      <c r="E74" t="s">
        <v>794</v>
      </c>
      <c r="F74" t="s">
        <v>1647</v>
      </c>
      <c r="G74" t="s">
        <v>1809</v>
      </c>
      <c r="H74">
        <v>0</v>
      </c>
      <c r="I74" t="s">
        <v>1813</v>
      </c>
    </row>
    <row r="75" spans="1:18">
      <c r="A75" t="str">
        <f t="shared" si="1"/>
        <v>Armenia2013Chips and particlesPRODUCTION1000 m3</v>
      </c>
      <c r="B75">
        <v>2013</v>
      </c>
      <c r="C75" t="s">
        <v>1676</v>
      </c>
      <c r="D75" t="s">
        <v>3841</v>
      </c>
      <c r="E75" t="s">
        <v>794</v>
      </c>
      <c r="F75" t="s">
        <v>1647</v>
      </c>
      <c r="G75" t="s">
        <v>811</v>
      </c>
      <c r="H75">
        <v>0</v>
      </c>
      <c r="I75" t="s">
        <v>1814</v>
      </c>
    </row>
    <row r="76" spans="1:18">
      <c r="A76" t="str">
        <f t="shared" si="1"/>
        <v>Armenia2013Wood residuesPRODUCTION1000 m3</v>
      </c>
      <c r="B76">
        <v>2013</v>
      </c>
      <c r="C76" t="s">
        <v>1677</v>
      </c>
      <c r="D76" t="s">
        <v>3841</v>
      </c>
      <c r="E76" t="s">
        <v>794</v>
      </c>
      <c r="F76" t="s">
        <v>1647</v>
      </c>
      <c r="G76" t="s">
        <v>811</v>
      </c>
      <c r="H76">
        <v>0</v>
      </c>
      <c r="I76" t="s">
        <v>1814</v>
      </c>
    </row>
    <row r="77" spans="1:18">
      <c r="A77" t="str">
        <f t="shared" si="1"/>
        <v>Armenia2013Wood pelletsPRODUCTION1000 m.t.</v>
      </c>
      <c r="B77">
        <v>2013</v>
      </c>
      <c r="C77" t="s">
        <v>3525</v>
      </c>
      <c r="D77" t="s">
        <v>3841</v>
      </c>
      <c r="E77" t="s">
        <v>794</v>
      </c>
      <c r="F77" t="s">
        <v>1647</v>
      </c>
      <c r="G77" t="s">
        <v>1809</v>
      </c>
      <c r="H77">
        <v>0</v>
      </c>
      <c r="I77" t="s">
        <v>1814</v>
      </c>
    </row>
    <row r="78" spans="1:18">
      <c r="A78" t="str">
        <f t="shared" si="1"/>
        <v>Armenia2013Wood fuel, including wood for charcoalIMPORTS1000 m3</v>
      </c>
      <c r="B78">
        <v>2013</v>
      </c>
      <c r="C78" t="s">
        <v>2134</v>
      </c>
      <c r="D78" t="s">
        <v>3842</v>
      </c>
      <c r="E78" t="s">
        <v>794</v>
      </c>
      <c r="F78" t="s">
        <v>1647</v>
      </c>
      <c r="G78" t="s">
        <v>811</v>
      </c>
      <c r="H78">
        <v>0</v>
      </c>
      <c r="I78" t="s">
        <v>1813</v>
      </c>
    </row>
    <row r="79" spans="1:18">
      <c r="A79" t="str">
        <f t="shared" si="1"/>
        <v>Armenia2013Wood charcoalIMPORTS1000 m.t.</v>
      </c>
      <c r="B79">
        <v>2013</v>
      </c>
      <c r="C79" t="s">
        <v>1808</v>
      </c>
      <c r="D79" t="s">
        <v>3842</v>
      </c>
      <c r="E79" t="s">
        <v>794</v>
      </c>
      <c r="F79" t="s">
        <v>1647</v>
      </c>
      <c r="G79" t="s">
        <v>1809</v>
      </c>
      <c r="H79">
        <v>0.03</v>
      </c>
      <c r="I79" t="s">
        <v>1813</v>
      </c>
    </row>
    <row r="80" spans="1:18">
      <c r="A80" t="str">
        <f t="shared" si="1"/>
        <v>Armenia2013Chips and particlesIMPORTS1000 m3</v>
      </c>
      <c r="B80">
        <v>2013</v>
      </c>
      <c r="C80" t="s">
        <v>1676</v>
      </c>
      <c r="D80" t="s">
        <v>3842</v>
      </c>
      <c r="E80" t="s">
        <v>794</v>
      </c>
      <c r="F80" t="s">
        <v>1647</v>
      </c>
      <c r="G80" t="s">
        <v>811</v>
      </c>
      <c r="H80">
        <v>0.05</v>
      </c>
      <c r="I80" t="s">
        <v>1813</v>
      </c>
    </row>
    <row r="81" spans="1:18">
      <c r="A81" t="str">
        <f t="shared" si="1"/>
        <v>Armenia2013Wood residuesIMPORTS1000 m3</v>
      </c>
      <c r="B81">
        <v>2013</v>
      </c>
      <c r="C81" t="s">
        <v>1677</v>
      </c>
      <c r="D81" t="s">
        <v>3842</v>
      </c>
      <c r="E81" t="s">
        <v>794</v>
      </c>
      <c r="F81" t="s">
        <v>1647</v>
      </c>
      <c r="G81" t="s">
        <v>811</v>
      </c>
      <c r="H81">
        <v>0.01</v>
      </c>
      <c r="I81" t="s">
        <v>1813</v>
      </c>
    </row>
    <row r="82" spans="1:18">
      <c r="A82" t="str">
        <f t="shared" si="1"/>
        <v>Armenia2013Wood fuel, including wood for charcoalEXPORTS1000 m3</v>
      </c>
      <c r="B82">
        <v>2013</v>
      </c>
      <c r="C82" t="s">
        <v>2134</v>
      </c>
      <c r="D82" t="s">
        <v>3843</v>
      </c>
      <c r="E82" t="s">
        <v>794</v>
      </c>
      <c r="F82" t="s">
        <v>1647</v>
      </c>
      <c r="G82" t="s">
        <v>811</v>
      </c>
      <c r="H82" s="568">
        <v>0</v>
      </c>
      <c r="I82" t="s">
        <v>1816</v>
      </c>
    </row>
    <row r="83" spans="1:18">
      <c r="A83" t="str">
        <f t="shared" si="1"/>
        <v>Armenia2013Wood charcoalEXPORTS1000 m.t.</v>
      </c>
      <c r="B83">
        <v>2013</v>
      </c>
      <c r="C83" t="s">
        <v>1808</v>
      </c>
      <c r="D83" t="s">
        <v>3843</v>
      </c>
      <c r="E83" t="s">
        <v>794</v>
      </c>
      <c r="F83" t="s">
        <v>1647</v>
      </c>
      <c r="G83" t="s">
        <v>1809</v>
      </c>
      <c r="H83" s="568">
        <v>0.01</v>
      </c>
      <c r="I83" t="s">
        <v>1813</v>
      </c>
    </row>
    <row r="84" spans="1:18">
      <c r="A84" t="str">
        <f t="shared" si="1"/>
        <v>Armenia2013Chips and particlesEXPORTS1000 m3</v>
      </c>
      <c r="B84">
        <v>2013</v>
      </c>
      <c r="C84" t="s">
        <v>1676</v>
      </c>
      <c r="D84" t="s">
        <v>3843</v>
      </c>
      <c r="E84" t="s">
        <v>794</v>
      </c>
      <c r="F84" t="s">
        <v>1647</v>
      </c>
      <c r="G84" t="s">
        <v>811</v>
      </c>
      <c r="H84">
        <v>0</v>
      </c>
      <c r="I84" t="s">
        <v>1813</v>
      </c>
    </row>
    <row r="85" spans="1:18">
      <c r="A85" t="str">
        <f t="shared" si="1"/>
        <v>Armenia2013Wood residuesEXPORTS1000 m3</v>
      </c>
      <c r="B85">
        <v>2013</v>
      </c>
      <c r="C85" t="s">
        <v>1677</v>
      </c>
      <c r="D85" t="s">
        <v>3843</v>
      </c>
      <c r="E85" t="s">
        <v>794</v>
      </c>
      <c r="F85" t="s">
        <v>1647</v>
      </c>
      <c r="G85" t="s">
        <v>811</v>
      </c>
      <c r="H85">
        <v>0</v>
      </c>
      <c r="I85" t="s">
        <v>1813</v>
      </c>
    </row>
    <row r="86" spans="1:18">
      <c r="A86" t="str">
        <f t="shared" si="1"/>
        <v>Belarus2013Wood fuel, including wood for charcoalIMPORTS1000 m3</v>
      </c>
      <c r="B86">
        <v>2013</v>
      </c>
      <c r="C86" t="s">
        <v>2134</v>
      </c>
      <c r="D86" t="s">
        <v>3842</v>
      </c>
      <c r="E86" t="s">
        <v>794</v>
      </c>
      <c r="F86" t="s">
        <v>1649</v>
      </c>
      <c r="G86" t="s">
        <v>811</v>
      </c>
      <c r="H86">
        <v>7.0000000000000007E-2</v>
      </c>
      <c r="I86" t="s">
        <v>1813</v>
      </c>
    </row>
    <row r="87" spans="1:18">
      <c r="A87" t="str">
        <f t="shared" si="1"/>
        <v>Belarus2013Industrial roundwood (wood in the rough)IMPORTS1000 m3</v>
      </c>
      <c r="B87">
        <v>2013</v>
      </c>
      <c r="C87" t="s">
        <v>1811</v>
      </c>
      <c r="D87" t="s">
        <v>3842</v>
      </c>
      <c r="E87" t="s">
        <v>794</v>
      </c>
      <c r="F87" t="s">
        <v>1649</v>
      </c>
      <c r="G87" t="s">
        <v>811</v>
      </c>
      <c r="H87">
        <v>18.57</v>
      </c>
      <c r="I87" t="s">
        <v>1812</v>
      </c>
    </row>
    <row r="88" spans="1:18">
      <c r="A88" t="str">
        <f t="shared" si="1"/>
        <v>Belarus2013Wood charcoalIMPORTS1000 m.t.</v>
      </c>
      <c r="B88">
        <v>2013</v>
      </c>
      <c r="C88" t="s">
        <v>1808</v>
      </c>
      <c r="D88" t="s">
        <v>3842</v>
      </c>
      <c r="E88" t="s">
        <v>794</v>
      </c>
      <c r="F88" t="s">
        <v>1649</v>
      </c>
      <c r="G88" t="s">
        <v>1809</v>
      </c>
      <c r="H88" s="568">
        <v>1.7</v>
      </c>
      <c r="I88" t="s">
        <v>1813</v>
      </c>
    </row>
    <row r="89" spans="1:18">
      <c r="A89" t="str">
        <f t="shared" si="1"/>
        <v>Belarus2013Chips and particlesIMPORTS1000 m3</v>
      </c>
      <c r="B89">
        <v>2013</v>
      </c>
      <c r="C89" t="s">
        <v>1676</v>
      </c>
      <c r="D89" t="s">
        <v>3842</v>
      </c>
      <c r="E89" t="s">
        <v>794</v>
      </c>
      <c r="F89" t="s">
        <v>1649</v>
      </c>
      <c r="G89" t="s">
        <v>811</v>
      </c>
      <c r="H89" s="568">
        <v>2.6</v>
      </c>
      <c r="I89" t="s">
        <v>1813</v>
      </c>
    </row>
    <row r="90" spans="1:18">
      <c r="A90" t="str">
        <f t="shared" si="1"/>
        <v>Belarus2013Wood residuesIMPORTS1000 m3</v>
      </c>
      <c r="B90">
        <v>2013</v>
      </c>
      <c r="C90" t="s">
        <v>1677</v>
      </c>
      <c r="D90" t="s">
        <v>3842</v>
      </c>
      <c r="E90" t="s">
        <v>794</v>
      </c>
      <c r="F90" t="s">
        <v>1649</v>
      </c>
      <c r="G90" t="s">
        <v>811</v>
      </c>
      <c r="H90">
        <v>0</v>
      </c>
      <c r="I90" t="s">
        <v>1813</v>
      </c>
    </row>
    <row r="91" spans="1:18">
      <c r="A91" t="str">
        <f t="shared" si="1"/>
        <v>Belarus2013Wood pelletsIMPORTS1000 m.t.</v>
      </c>
      <c r="B91">
        <v>2013</v>
      </c>
      <c r="C91" t="s">
        <v>3525</v>
      </c>
      <c r="D91" t="s">
        <v>3842</v>
      </c>
      <c r="E91" t="s">
        <v>794</v>
      </c>
      <c r="F91" t="s">
        <v>1649</v>
      </c>
      <c r="G91" t="s">
        <v>1809</v>
      </c>
      <c r="H91">
        <v>0</v>
      </c>
      <c r="I91" t="s">
        <v>1813</v>
      </c>
    </row>
    <row r="92" spans="1:18">
      <c r="A92" t="str">
        <f t="shared" si="1"/>
        <v>Belarus2013Wood fuel, including wood for charcoalEXPORTS1000 m3</v>
      </c>
      <c r="B92">
        <v>2013</v>
      </c>
      <c r="C92" t="s">
        <v>2134</v>
      </c>
      <c r="D92" t="s">
        <v>3843</v>
      </c>
      <c r="E92" t="s">
        <v>794</v>
      </c>
      <c r="F92" t="s">
        <v>1649</v>
      </c>
      <c r="G92" t="s">
        <v>811</v>
      </c>
      <c r="H92">
        <v>40.65</v>
      </c>
      <c r="I92" t="s">
        <v>1816</v>
      </c>
    </row>
    <row r="93" spans="1:18">
      <c r="A93" t="str">
        <f t="shared" si="1"/>
        <v>Belarus2013Industrial roundwood (wood in the rough)EXPORTS1000 m3</v>
      </c>
      <c r="B93">
        <v>2013</v>
      </c>
      <c r="C93" t="s">
        <v>1811</v>
      </c>
      <c r="D93" t="s">
        <v>3843</v>
      </c>
      <c r="E93" t="s">
        <v>794</v>
      </c>
      <c r="F93" t="s">
        <v>1649</v>
      </c>
      <c r="G93" t="s">
        <v>811</v>
      </c>
      <c r="H93">
        <v>2659</v>
      </c>
      <c r="I93" t="s">
        <v>1812</v>
      </c>
      <c r="R93" s="568"/>
    </row>
    <row r="94" spans="1:18">
      <c r="A94" t="str">
        <f t="shared" si="1"/>
        <v>Belarus2013Wood charcoalEXPORTS1000 m.t.</v>
      </c>
      <c r="B94">
        <v>2013</v>
      </c>
      <c r="C94" t="s">
        <v>1808</v>
      </c>
      <c r="D94" t="s">
        <v>3843</v>
      </c>
      <c r="E94" t="s">
        <v>794</v>
      </c>
      <c r="F94" t="s">
        <v>1649</v>
      </c>
      <c r="G94" t="s">
        <v>1809</v>
      </c>
      <c r="H94">
        <v>2</v>
      </c>
      <c r="I94" t="s">
        <v>1813</v>
      </c>
    </row>
    <row r="95" spans="1:18">
      <c r="A95" t="str">
        <f t="shared" si="1"/>
        <v>Belarus2013Chips and particlesEXPORTS1000 m3</v>
      </c>
      <c r="B95">
        <v>2013</v>
      </c>
      <c r="C95" t="s">
        <v>1676</v>
      </c>
      <c r="D95" t="s">
        <v>3843</v>
      </c>
      <c r="E95" t="s">
        <v>794</v>
      </c>
      <c r="F95" t="s">
        <v>1649</v>
      </c>
      <c r="G95" t="s">
        <v>811</v>
      </c>
      <c r="H95">
        <v>566</v>
      </c>
      <c r="I95" t="s">
        <v>1813</v>
      </c>
    </row>
    <row r="96" spans="1:18">
      <c r="A96" t="str">
        <f t="shared" si="1"/>
        <v>Belarus2013Wood residuesEXPORTS1000 m3</v>
      </c>
      <c r="B96">
        <v>2013</v>
      </c>
      <c r="C96" t="s">
        <v>1677</v>
      </c>
      <c r="D96" t="s">
        <v>3843</v>
      </c>
      <c r="E96" t="s">
        <v>794</v>
      </c>
      <c r="F96" t="s">
        <v>1649</v>
      </c>
      <c r="G96" t="s">
        <v>811</v>
      </c>
      <c r="H96">
        <v>0</v>
      </c>
      <c r="I96" t="s">
        <v>1813</v>
      </c>
    </row>
    <row r="97" spans="1:18">
      <c r="A97" t="str">
        <f t="shared" si="1"/>
        <v>Belarus2013Wood pelletsEXPORTS1000 m.t.</v>
      </c>
      <c r="B97">
        <v>2013</v>
      </c>
      <c r="C97" t="s">
        <v>3525</v>
      </c>
      <c r="D97" t="s">
        <v>3843</v>
      </c>
      <c r="E97" t="s">
        <v>794</v>
      </c>
      <c r="F97" t="s">
        <v>1649</v>
      </c>
      <c r="G97" t="s">
        <v>1809</v>
      </c>
      <c r="H97">
        <v>125.9</v>
      </c>
      <c r="I97" t="s">
        <v>1813</v>
      </c>
    </row>
    <row r="98" spans="1:18">
      <c r="A98" t="str">
        <f t="shared" si="1"/>
        <v>Canada2013Wood fuel, including wood for charcoalIMPORTS1000 m3</v>
      </c>
      <c r="B98">
        <v>2013</v>
      </c>
      <c r="C98" t="s">
        <v>2134</v>
      </c>
      <c r="D98" t="s">
        <v>3842</v>
      </c>
      <c r="E98" t="s">
        <v>794</v>
      </c>
      <c r="F98" t="s">
        <v>1659</v>
      </c>
      <c r="G98" t="s">
        <v>811</v>
      </c>
      <c r="H98">
        <v>0</v>
      </c>
      <c r="I98" t="s">
        <v>1813</v>
      </c>
    </row>
    <row r="99" spans="1:18">
      <c r="A99" t="str">
        <f t="shared" si="1"/>
        <v>Canada2013Wood charcoalIMPORTS1000 m.t.</v>
      </c>
      <c r="B99">
        <v>2013</v>
      </c>
      <c r="C99" t="s">
        <v>1808</v>
      </c>
      <c r="D99" t="s">
        <v>3842</v>
      </c>
      <c r="E99" t="s">
        <v>794</v>
      </c>
      <c r="F99" t="s">
        <v>1659</v>
      </c>
      <c r="G99" t="s">
        <v>1809</v>
      </c>
      <c r="H99" s="568">
        <v>22.3</v>
      </c>
      <c r="I99" t="s">
        <v>1815</v>
      </c>
    </row>
    <row r="100" spans="1:18">
      <c r="A100" t="str">
        <f t="shared" si="1"/>
        <v>Canada2013Chips and particlesIMPORTS1000 m3</v>
      </c>
      <c r="B100">
        <v>2013</v>
      </c>
      <c r="C100" t="s">
        <v>1676</v>
      </c>
      <c r="D100" t="s">
        <v>3842</v>
      </c>
      <c r="E100" t="s">
        <v>794</v>
      </c>
      <c r="F100" t="s">
        <v>1659</v>
      </c>
      <c r="G100" t="s">
        <v>811</v>
      </c>
      <c r="H100">
        <v>3231</v>
      </c>
      <c r="I100" t="s">
        <v>1813</v>
      </c>
      <c r="R100" s="568"/>
    </row>
    <row r="101" spans="1:18">
      <c r="A101" t="str">
        <f t="shared" si="1"/>
        <v>Canada2013Wood residuesIMPORTS1000 m3</v>
      </c>
      <c r="B101">
        <v>2013</v>
      </c>
      <c r="C101" t="s">
        <v>1677</v>
      </c>
      <c r="D101" t="s">
        <v>3842</v>
      </c>
      <c r="E101" t="s">
        <v>794</v>
      </c>
      <c r="F101" t="s">
        <v>1659</v>
      </c>
      <c r="G101" t="s">
        <v>811</v>
      </c>
      <c r="H101">
        <v>202</v>
      </c>
      <c r="I101" t="s">
        <v>1813</v>
      </c>
    </row>
    <row r="102" spans="1:18">
      <c r="A102" t="str">
        <f t="shared" si="1"/>
        <v>Canada2013Wood pelletsIMPORTS1000 m.t.</v>
      </c>
      <c r="B102">
        <v>2013</v>
      </c>
      <c r="C102" t="s">
        <v>3525</v>
      </c>
      <c r="D102" t="s">
        <v>3842</v>
      </c>
      <c r="E102" t="s">
        <v>794</v>
      </c>
      <c r="F102" t="s">
        <v>1659</v>
      </c>
      <c r="G102" t="s">
        <v>1809</v>
      </c>
      <c r="H102">
        <v>23</v>
      </c>
      <c r="I102" t="s">
        <v>1813</v>
      </c>
    </row>
    <row r="103" spans="1:18">
      <c r="A103" t="str">
        <f t="shared" si="1"/>
        <v>Canada2013Wood fuel, including wood for charcoalEXPORTS1000 m3</v>
      </c>
      <c r="B103">
        <v>2013</v>
      </c>
      <c r="C103" t="s">
        <v>2134</v>
      </c>
      <c r="D103" t="s">
        <v>3843</v>
      </c>
      <c r="E103" t="s">
        <v>794</v>
      </c>
      <c r="F103" t="s">
        <v>1659</v>
      </c>
      <c r="G103" t="s">
        <v>811</v>
      </c>
      <c r="H103">
        <v>0</v>
      </c>
      <c r="I103" t="s">
        <v>1813</v>
      </c>
    </row>
    <row r="104" spans="1:18">
      <c r="A104" t="str">
        <f t="shared" si="1"/>
        <v>Canada2013Wood charcoalEXPORTS1000 m.t.</v>
      </c>
      <c r="B104">
        <v>2013</v>
      </c>
      <c r="C104" t="s">
        <v>1808</v>
      </c>
      <c r="D104" t="s">
        <v>3843</v>
      </c>
      <c r="E104" t="s">
        <v>794</v>
      </c>
      <c r="F104" t="s">
        <v>1659</v>
      </c>
      <c r="G104" t="s">
        <v>1809</v>
      </c>
      <c r="H104">
        <v>1</v>
      </c>
      <c r="I104" t="s">
        <v>1813</v>
      </c>
    </row>
    <row r="105" spans="1:18">
      <c r="A105" t="str">
        <f t="shared" si="1"/>
        <v>Canada2013Chips and particlesEXPORTS1000 m3</v>
      </c>
      <c r="B105">
        <v>2013</v>
      </c>
      <c r="C105" t="s">
        <v>1676</v>
      </c>
      <c r="D105" t="s">
        <v>3843</v>
      </c>
      <c r="E105" t="s">
        <v>794</v>
      </c>
      <c r="F105" t="s">
        <v>1659</v>
      </c>
      <c r="G105" t="s">
        <v>811</v>
      </c>
      <c r="H105">
        <v>943</v>
      </c>
      <c r="I105" t="s">
        <v>1813</v>
      </c>
    </row>
    <row r="106" spans="1:18">
      <c r="A106" t="str">
        <f t="shared" si="1"/>
        <v>Canada2013Wood residuesEXPORTS1000 m3</v>
      </c>
      <c r="B106">
        <v>2013</v>
      </c>
      <c r="C106" t="s">
        <v>1677</v>
      </c>
      <c r="D106" t="s">
        <v>3843</v>
      </c>
      <c r="E106" t="s">
        <v>794</v>
      </c>
      <c r="F106" t="s">
        <v>1659</v>
      </c>
      <c r="G106" t="s">
        <v>811</v>
      </c>
      <c r="H106">
        <v>220</v>
      </c>
      <c r="I106" t="s">
        <v>1813</v>
      </c>
    </row>
    <row r="107" spans="1:18">
      <c r="A107" t="str">
        <f t="shared" si="1"/>
        <v>Canada2013Wood pelletsEXPORTS1000 m.t.</v>
      </c>
      <c r="B107">
        <v>2013</v>
      </c>
      <c r="C107" t="s">
        <v>3525</v>
      </c>
      <c r="D107" t="s">
        <v>3843</v>
      </c>
      <c r="E107" t="s">
        <v>794</v>
      </c>
      <c r="F107" t="s">
        <v>1659</v>
      </c>
      <c r="G107" t="s">
        <v>1809</v>
      </c>
      <c r="H107">
        <v>1640</v>
      </c>
      <c r="I107" t="s">
        <v>1813</v>
      </c>
      <c r="R107" s="568"/>
    </row>
    <row r="108" spans="1:18">
      <c r="A108" t="str">
        <f t="shared" si="1"/>
        <v>Georgia2013Wood fuel, including wood for charcoalIMPORTS1000 m3</v>
      </c>
      <c r="B108">
        <v>2013</v>
      </c>
      <c r="C108" t="s">
        <v>2134</v>
      </c>
      <c r="D108" t="s">
        <v>3842</v>
      </c>
      <c r="E108" t="s">
        <v>794</v>
      </c>
      <c r="F108" t="s">
        <v>1650</v>
      </c>
      <c r="G108" t="s">
        <v>811</v>
      </c>
      <c r="H108">
        <v>0</v>
      </c>
      <c r="I108" t="s">
        <v>1813</v>
      </c>
    </row>
    <row r="109" spans="1:18">
      <c r="A109" t="str">
        <f t="shared" si="1"/>
        <v>Georgia2013Industrial roundwood (wood in the rough)IMPORTS1000 m3</v>
      </c>
      <c r="B109">
        <v>2013</v>
      </c>
      <c r="C109" t="s">
        <v>1811</v>
      </c>
      <c r="D109" t="s">
        <v>3842</v>
      </c>
      <c r="E109" t="s">
        <v>794</v>
      </c>
      <c r="F109" t="s">
        <v>1650</v>
      </c>
      <c r="G109" t="s">
        <v>811</v>
      </c>
      <c r="H109">
        <v>9.8000000000000007</v>
      </c>
      <c r="I109" t="s">
        <v>1812</v>
      </c>
    </row>
    <row r="110" spans="1:18">
      <c r="A110" t="str">
        <f t="shared" si="1"/>
        <v>Georgia2013Wood charcoalIMPORTS1000 m.t.</v>
      </c>
      <c r="B110">
        <v>2013</v>
      </c>
      <c r="C110" t="s">
        <v>1808</v>
      </c>
      <c r="D110" t="s">
        <v>3842</v>
      </c>
      <c r="E110" t="s">
        <v>794</v>
      </c>
      <c r="F110" t="s">
        <v>1650</v>
      </c>
      <c r="G110" t="s">
        <v>1809</v>
      </c>
      <c r="H110">
        <v>0</v>
      </c>
      <c r="I110" t="s">
        <v>1813</v>
      </c>
    </row>
    <row r="111" spans="1:18">
      <c r="A111" t="str">
        <f t="shared" si="1"/>
        <v>Georgia2013Chips and particlesIMPORTS1000 m3</v>
      </c>
      <c r="B111">
        <v>2013</v>
      </c>
      <c r="C111" t="s">
        <v>1676</v>
      </c>
      <c r="D111" t="s">
        <v>3842</v>
      </c>
      <c r="E111" t="s">
        <v>794</v>
      </c>
      <c r="F111" t="s">
        <v>1650</v>
      </c>
      <c r="G111" t="s">
        <v>811</v>
      </c>
      <c r="H111">
        <v>0</v>
      </c>
      <c r="I111" t="s">
        <v>1813</v>
      </c>
    </row>
    <row r="112" spans="1:18">
      <c r="A112" t="str">
        <f t="shared" si="1"/>
        <v>Georgia2013Wood residuesIMPORTS1000 m3</v>
      </c>
      <c r="B112">
        <v>2013</v>
      </c>
      <c r="C112" t="s">
        <v>1677</v>
      </c>
      <c r="D112" t="s">
        <v>3842</v>
      </c>
      <c r="E112" t="s">
        <v>794</v>
      </c>
      <c r="F112" t="s">
        <v>1650</v>
      </c>
      <c r="G112" t="s">
        <v>811</v>
      </c>
      <c r="H112">
        <v>1</v>
      </c>
      <c r="I112" t="s">
        <v>1813</v>
      </c>
    </row>
    <row r="113" spans="1:9">
      <c r="A113" t="str">
        <f t="shared" si="1"/>
        <v>Georgia2013Wood pelletsIMPORTS1000 m.t.</v>
      </c>
      <c r="B113">
        <v>2013</v>
      </c>
      <c r="C113" t="s">
        <v>3525</v>
      </c>
      <c r="D113" t="s">
        <v>3842</v>
      </c>
      <c r="E113" t="s">
        <v>794</v>
      </c>
      <c r="F113" t="s">
        <v>1650</v>
      </c>
      <c r="G113" t="s">
        <v>1809</v>
      </c>
      <c r="H113">
        <v>0.01</v>
      </c>
      <c r="I113" t="s">
        <v>1816</v>
      </c>
    </row>
    <row r="114" spans="1:9">
      <c r="A114" t="str">
        <f t="shared" si="1"/>
        <v>Kazakhstan2013Wood fuel, including wood for charcoalIMPORTS1000 m3</v>
      </c>
      <c r="B114">
        <v>2013</v>
      </c>
      <c r="C114" t="s">
        <v>2134</v>
      </c>
      <c r="D114" t="s">
        <v>3842</v>
      </c>
      <c r="E114" t="s">
        <v>794</v>
      </c>
      <c r="F114" t="s">
        <v>1651</v>
      </c>
      <c r="G114" t="s">
        <v>811</v>
      </c>
      <c r="H114">
        <v>2.98</v>
      </c>
      <c r="I114" t="s">
        <v>1813</v>
      </c>
    </row>
    <row r="115" spans="1:9">
      <c r="A115" t="str">
        <f t="shared" si="1"/>
        <v>Kazakhstan2013Industrial roundwood (wood in the rough)IMPORTS1000 m3</v>
      </c>
      <c r="B115">
        <v>2013</v>
      </c>
      <c r="C115" t="s">
        <v>1811</v>
      </c>
      <c r="D115" t="s">
        <v>3842</v>
      </c>
      <c r="E115" t="s">
        <v>794</v>
      </c>
      <c r="F115" t="s">
        <v>1651</v>
      </c>
      <c r="G115" t="s">
        <v>811</v>
      </c>
      <c r="H115">
        <v>193.48</v>
      </c>
      <c r="I115" t="s">
        <v>1812</v>
      </c>
    </row>
    <row r="116" spans="1:9">
      <c r="A116" t="str">
        <f t="shared" si="1"/>
        <v>Kazakhstan2013Wood charcoalIMPORTS1000 m.t.</v>
      </c>
      <c r="B116">
        <v>2013</v>
      </c>
      <c r="C116" t="s">
        <v>1808</v>
      </c>
      <c r="D116" t="s">
        <v>3842</v>
      </c>
      <c r="E116" t="s">
        <v>794</v>
      </c>
      <c r="F116" t="s">
        <v>1651</v>
      </c>
      <c r="G116" t="s">
        <v>1809</v>
      </c>
      <c r="H116">
        <v>1.1000000000000001</v>
      </c>
      <c r="I116" t="s">
        <v>1813</v>
      </c>
    </row>
    <row r="117" spans="1:9">
      <c r="A117" t="str">
        <f t="shared" si="1"/>
        <v>Kazakhstan2013Chips and particlesIMPORTS1000 m3</v>
      </c>
      <c r="B117">
        <v>2013</v>
      </c>
      <c r="C117" t="s">
        <v>1676</v>
      </c>
      <c r="D117" t="s">
        <v>3842</v>
      </c>
      <c r="E117" t="s">
        <v>794</v>
      </c>
      <c r="F117" t="s">
        <v>1651</v>
      </c>
      <c r="G117" t="s">
        <v>811</v>
      </c>
      <c r="H117">
        <v>4.37</v>
      </c>
      <c r="I117" t="s">
        <v>1813</v>
      </c>
    </row>
    <row r="118" spans="1:9">
      <c r="A118" t="str">
        <f t="shared" si="1"/>
        <v>Kazakhstan2013Wood residuesIMPORTS1000 m3</v>
      </c>
      <c r="B118">
        <v>2013</v>
      </c>
      <c r="C118" t="s">
        <v>1677</v>
      </c>
      <c r="D118" t="s">
        <v>3842</v>
      </c>
      <c r="E118" t="s">
        <v>794</v>
      </c>
      <c r="F118" t="s">
        <v>1651</v>
      </c>
      <c r="G118" t="s">
        <v>811</v>
      </c>
      <c r="H118">
        <v>0.35</v>
      </c>
      <c r="I118" t="s">
        <v>1813</v>
      </c>
    </row>
    <row r="119" spans="1:9">
      <c r="A119" t="str">
        <f t="shared" si="1"/>
        <v>Kazakhstan2013Wood fuel, including wood for charcoalEXPORTS1000 m3</v>
      </c>
      <c r="B119">
        <v>2013</v>
      </c>
      <c r="C119" t="s">
        <v>2134</v>
      </c>
      <c r="D119" t="s">
        <v>3843</v>
      </c>
      <c r="E119" t="s">
        <v>794</v>
      </c>
      <c r="F119" t="s">
        <v>1651</v>
      </c>
      <c r="G119" t="s">
        <v>811</v>
      </c>
      <c r="H119">
        <v>0</v>
      </c>
      <c r="I119" t="s">
        <v>1813</v>
      </c>
    </row>
    <row r="120" spans="1:9">
      <c r="A120" t="str">
        <f t="shared" si="1"/>
        <v>Kazakhstan2013Wood charcoalEXPORTS1000 m.t.</v>
      </c>
      <c r="B120">
        <v>2013</v>
      </c>
      <c r="C120" t="s">
        <v>1808</v>
      </c>
      <c r="D120" t="s">
        <v>3843</v>
      </c>
      <c r="E120" t="s">
        <v>794</v>
      </c>
      <c r="F120" t="s">
        <v>1651</v>
      </c>
      <c r="G120" t="s">
        <v>1809</v>
      </c>
      <c r="H120">
        <v>0.04</v>
      </c>
      <c r="I120" t="s">
        <v>1813</v>
      </c>
    </row>
    <row r="121" spans="1:9">
      <c r="A121" t="str">
        <f t="shared" si="1"/>
        <v>Kazakhstan2013Chips and particlesEXPORTS1000 m3</v>
      </c>
      <c r="B121">
        <v>2013</v>
      </c>
      <c r="C121" t="s">
        <v>1676</v>
      </c>
      <c r="D121" t="s">
        <v>3843</v>
      </c>
      <c r="E121" t="s">
        <v>794</v>
      </c>
      <c r="F121" t="s">
        <v>1651</v>
      </c>
      <c r="G121" t="s">
        <v>811</v>
      </c>
      <c r="H121">
        <v>0</v>
      </c>
      <c r="I121" t="s">
        <v>1813</v>
      </c>
    </row>
    <row r="122" spans="1:9">
      <c r="A122" t="str">
        <f t="shared" si="1"/>
        <v>Kazakhstan2013Wood residuesEXPORTS1000 m3</v>
      </c>
      <c r="B122">
        <v>2013</v>
      </c>
      <c r="C122" t="s">
        <v>1677</v>
      </c>
      <c r="D122" t="s">
        <v>3843</v>
      </c>
      <c r="E122" t="s">
        <v>794</v>
      </c>
      <c r="F122" t="s">
        <v>1651</v>
      </c>
      <c r="G122" t="s">
        <v>811</v>
      </c>
      <c r="H122">
        <v>0</v>
      </c>
      <c r="I122" t="s">
        <v>1813</v>
      </c>
    </row>
    <row r="123" spans="1:9">
      <c r="A123" t="str">
        <f t="shared" si="1"/>
        <v>Kazakhstan2013Wood pelletsEXPORTS1000 m.t.</v>
      </c>
      <c r="B123">
        <v>2013</v>
      </c>
      <c r="C123" t="s">
        <v>3525</v>
      </c>
      <c r="D123" t="s">
        <v>3843</v>
      </c>
      <c r="E123" t="s">
        <v>794</v>
      </c>
      <c r="F123" t="s">
        <v>1651</v>
      </c>
      <c r="G123" t="s">
        <v>1809</v>
      </c>
      <c r="H123" s="568">
        <v>0</v>
      </c>
      <c r="I123" t="s">
        <v>1813</v>
      </c>
    </row>
    <row r="124" spans="1:9">
      <c r="A124" t="str">
        <f t="shared" si="1"/>
        <v>Kyrgyzstan2013Wood charcoalPRODUCTION1000 m.t.</v>
      </c>
      <c r="B124">
        <v>2013</v>
      </c>
      <c r="C124" t="s">
        <v>1808</v>
      </c>
      <c r="D124" t="s">
        <v>3841</v>
      </c>
      <c r="E124" t="s">
        <v>794</v>
      </c>
      <c r="F124" t="s">
        <v>1652</v>
      </c>
      <c r="G124" t="s">
        <v>1809</v>
      </c>
      <c r="H124" s="568">
        <v>0</v>
      </c>
      <c r="I124" t="s">
        <v>1813</v>
      </c>
    </row>
    <row r="125" spans="1:9">
      <c r="A125" t="str">
        <f t="shared" si="1"/>
        <v>The fYR of Macedonia2013Wood charcoalPRODUCTION1000 m.t.</v>
      </c>
      <c r="B125">
        <v>2013</v>
      </c>
      <c r="C125" t="s">
        <v>1808</v>
      </c>
      <c r="D125" t="s">
        <v>3841</v>
      </c>
      <c r="E125" t="s">
        <v>794</v>
      </c>
      <c r="F125" t="s">
        <v>1644</v>
      </c>
      <c r="G125" t="s">
        <v>1809</v>
      </c>
      <c r="H125">
        <v>0</v>
      </c>
      <c r="I125" t="s">
        <v>1813</v>
      </c>
    </row>
    <row r="126" spans="1:9">
      <c r="A126" t="str">
        <f t="shared" si="1"/>
        <v>The fYR of Macedonia2013Chips and particlesPRODUCTION1000 m3</v>
      </c>
      <c r="B126">
        <v>2013</v>
      </c>
      <c r="C126" t="s">
        <v>1676</v>
      </c>
      <c r="D126" t="s">
        <v>3841</v>
      </c>
      <c r="E126" t="s">
        <v>794</v>
      </c>
      <c r="F126" t="s">
        <v>1644</v>
      </c>
      <c r="G126" t="s">
        <v>811</v>
      </c>
      <c r="H126">
        <v>0</v>
      </c>
      <c r="I126" t="s">
        <v>1813</v>
      </c>
    </row>
    <row r="127" spans="1:9">
      <c r="A127" t="str">
        <f t="shared" si="1"/>
        <v>The fYR of Macedonia2013Wood residuesPRODUCTION1000 m3</v>
      </c>
      <c r="B127">
        <v>2013</v>
      </c>
      <c r="C127" t="s">
        <v>1677</v>
      </c>
      <c r="D127" t="s">
        <v>3841</v>
      </c>
      <c r="E127" t="s">
        <v>794</v>
      </c>
      <c r="F127" t="s">
        <v>1644</v>
      </c>
      <c r="G127" t="s">
        <v>811</v>
      </c>
      <c r="H127">
        <v>0</v>
      </c>
      <c r="I127" t="s">
        <v>1813</v>
      </c>
    </row>
    <row r="128" spans="1:9">
      <c r="A128" t="str">
        <f t="shared" si="1"/>
        <v>The fYR of Macedonia2013Wood pelletsPRODUCTION1000 m.t.</v>
      </c>
      <c r="B128">
        <v>2013</v>
      </c>
      <c r="C128" t="s">
        <v>3525</v>
      </c>
      <c r="D128" t="s">
        <v>3841</v>
      </c>
      <c r="E128" t="s">
        <v>794</v>
      </c>
      <c r="F128" t="s">
        <v>1644</v>
      </c>
      <c r="G128" t="s">
        <v>1809</v>
      </c>
      <c r="H128">
        <v>0</v>
      </c>
      <c r="I128" t="s">
        <v>1813</v>
      </c>
    </row>
    <row r="129" spans="1:9">
      <c r="A129" t="str">
        <f t="shared" si="1"/>
        <v>The fYR of Macedonia2013Wood fuel, including wood for charcoalIMPORTS1000 m3</v>
      </c>
      <c r="B129">
        <v>2013</v>
      </c>
      <c r="C129" t="s">
        <v>2134</v>
      </c>
      <c r="D129" t="s">
        <v>3842</v>
      </c>
      <c r="E129" t="s">
        <v>794</v>
      </c>
      <c r="F129" t="s">
        <v>1644</v>
      </c>
      <c r="G129" t="s">
        <v>811</v>
      </c>
      <c r="H129">
        <v>1.29</v>
      </c>
      <c r="I129" t="s">
        <v>1813</v>
      </c>
    </row>
    <row r="130" spans="1:9">
      <c r="A130" t="str">
        <f t="shared" si="1"/>
        <v>The fYR of Macedonia2013Industrial roundwood (wood in the rough)IMPORTS1000 m3</v>
      </c>
      <c r="B130">
        <v>2013</v>
      </c>
      <c r="C130" t="s">
        <v>1811</v>
      </c>
      <c r="D130" t="s">
        <v>3842</v>
      </c>
      <c r="E130" t="s">
        <v>794</v>
      </c>
      <c r="F130" t="s">
        <v>1644</v>
      </c>
      <c r="G130" t="s">
        <v>811</v>
      </c>
      <c r="H130">
        <v>39.5</v>
      </c>
      <c r="I130" t="s">
        <v>1812</v>
      </c>
    </row>
    <row r="131" spans="1:9">
      <c r="A131" t="str">
        <f t="shared" ref="A131:A194" si="2">CONCATENATE(F131,B131,C131,D131,G131)</f>
        <v>The fYR of Macedonia2013Wood charcoalIMPORTS1000 m.t.</v>
      </c>
      <c r="B131">
        <v>2013</v>
      </c>
      <c r="C131" t="s">
        <v>1808</v>
      </c>
      <c r="D131" t="s">
        <v>3842</v>
      </c>
      <c r="E131" t="s">
        <v>794</v>
      </c>
      <c r="F131" t="s">
        <v>1644</v>
      </c>
      <c r="G131" t="s">
        <v>1809</v>
      </c>
      <c r="H131" s="568">
        <v>0.54</v>
      </c>
      <c r="I131" t="s">
        <v>1813</v>
      </c>
    </row>
    <row r="132" spans="1:9">
      <c r="A132" t="str">
        <f t="shared" si="2"/>
        <v>The fYR of Macedonia2013Chips and particlesIMPORTS1000 m3</v>
      </c>
      <c r="B132">
        <v>2013</v>
      </c>
      <c r="C132" t="s">
        <v>1676</v>
      </c>
      <c r="D132" t="s">
        <v>3842</v>
      </c>
      <c r="E132" t="s">
        <v>794</v>
      </c>
      <c r="F132" t="s">
        <v>1644</v>
      </c>
      <c r="G132" t="s">
        <v>811</v>
      </c>
      <c r="H132" s="568">
        <v>7.0000000000000007E-2</v>
      </c>
      <c r="I132" t="s">
        <v>1813</v>
      </c>
    </row>
    <row r="133" spans="1:9">
      <c r="A133" t="str">
        <f t="shared" si="2"/>
        <v>The fYR of Macedonia2013Wood pelletsIMPORTS1000 m.t.</v>
      </c>
      <c r="B133">
        <v>2013</v>
      </c>
      <c r="C133" t="s">
        <v>3525</v>
      </c>
      <c r="D133" t="s">
        <v>3842</v>
      </c>
      <c r="E133" t="s">
        <v>794</v>
      </c>
      <c r="F133" t="s">
        <v>1644</v>
      </c>
      <c r="G133" t="s">
        <v>1809</v>
      </c>
      <c r="H133">
        <v>0.08</v>
      </c>
      <c r="I133" t="s">
        <v>1813</v>
      </c>
    </row>
    <row r="134" spans="1:9">
      <c r="A134" t="str">
        <f t="shared" si="2"/>
        <v>The fYR of Macedonia2013Wood fuel, including wood for charcoalEXPORTS1000 m3</v>
      </c>
      <c r="B134">
        <v>2013</v>
      </c>
      <c r="C134" t="s">
        <v>2134</v>
      </c>
      <c r="D134" t="s">
        <v>3843</v>
      </c>
      <c r="E134" t="s">
        <v>794</v>
      </c>
      <c r="F134" t="s">
        <v>1644</v>
      </c>
      <c r="G134" t="s">
        <v>811</v>
      </c>
      <c r="H134">
        <v>6.12</v>
      </c>
      <c r="I134" t="s">
        <v>1813</v>
      </c>
    </row>
    <row r="135" spans="1:9">
      <c r="A135" t="str">
        <f t="shared" si="2"/>
        <v>The fYR of Macedonia2013Wood charcoalEXPORTS1000 m.t.</v>
      </c>
      <c r="B135">
        <v>2013</v>
      </c>
      <c r="C135" t="s">
        <v>1808</v>
      </c>
      <c r="D135" t="s">
        <v>3843</v>
      </c>
      <c r="E135" t="s">
        <v>794</v>
      </c>
      <c r="F135" t="s">
        <v>1644</v>
      </c>
      <c r="G135" t="s">
        <v>1809</v>
      </c>
      <c r="H135" s="568">
        <v>0</v>
      </c>
      <c r="I135" t="s">
        <v>1813</v>
      </c>
    </row>
    <row r="136" spans="1:9">
      <c r="A136" t="str">
        <f t="shared" si="2"/>
        <v>The fYR of Macedonia2013Chips and particlesEXPORTS1000 m3</v>
      </c>
      <c r="B136">
        <v>2013</v>
      </c>
      <c r="C136" t="s">
        <v>1676</v>
      </c>
      <c r="D136" t="s">
        <v>3843</v>
      </c>
      <c r="E136" t="s">
        <v>794</v>
      </c>
      <c r="F136" t="s">
        <v>1644</v>
      </c>
      <c r="G136" t="s">
        <v>811</v>
      </c>
      <c r="H136">
        <v>0</v>
      </c>
      <c r="I136" t="s">
        <v>1813</v>
      </c>
    </row>
    <row r="137" spans="1:9">
      <c r="A137" t="str">
        <f t="shared" si="2"/>
        <v>The fYR of Macedonia2013Wood pelletsEXPORTS1000 m.t.</v>
      </c>
      <c r="B137">
        <v>2013</v>
      </c>
      <c r="C137" t="s">
        <v>3525</v>
      </c>
      <c r="D137" t="s">
        <v>3843</v>
      </c>
      <c r="E137" t="s">
        <v>794</v>
      </c>
      <c r="F137" t="s">
        <v>1644</v>
      </c>
      <c r="G137" t="s">
        <v>1809</v>
      </c>
      <c r="H137" s="568">
        <v>1.01</v>
      </c>
      <c r="I137" t="s">
        <v>1813</v>
      </c>
    </row>
    <row r="138" spans="1:9">
      <c r="A138" t="str">
        <f t="shared" si="2"/>
        <v>Republic of Moldova2013Wood fuel, including wood for charcoalREMOVALS1000 m3</v>
      </c>
      <c r="B138">
        <v>2013</v>
      </c>
      <c r="C138" t="s">
        <v>2134</v>
      </c>
      <c r="D138" t="s">
        <v>3844</v>
      </c>
      <c r="E138" t="s">
        <v>794</v>
      </c>
      <c r="F138" t="s">
        <v>1653</v>
      </c>
      <c r="G138" t="s">
        <v>811</v>
      </c>
      <c r="H138" s="568">
        <v>521.6</v>
      </c>
      <c r="I138" t="s">
        <v>1812</v>
      </c>
    </row>
    <row r="139" spans="1:9">
      <c r="A139" t="str">
        <f t="shared" si="2"/>
        <v>Republic of Moldova2013Wood charcoalPRODUCTION1000 m.t.</v>
      </c>
      <c r="B139">
        <v>2013</v>
      </c>
      <c r="C139" t="s">
        <v>1808</v>
      </c>
      <c r="D139" t="s">
        <v>3841</v>
      </c>
      <c r="E139" t="s">
        <v>794</v>
      </c>
      <c r="F139" t="s">
        <v>1653</v>
      </c>
      <c r="G139" t="s">
        <v>1809</v>
      </c>
      <c r="H139">
        <v>0</v>
      </c>
      <c r="I139" t="s">
        <v>1813</v>
      </c>
    </row>
    <row r="140" spans="1:9">
      <c r="A140" t="str">
        <f t="shared" si="2"/>
        <v>Republic of Moldova2013Wood residuesPRODUCTION1000 m3</v>
      </c>
      <c r="B140">
        <v>2013</v>
      </c>
      <c r="C140" t="s">
        <v>1677</v>
      </c>
      <c r="D140" t="s">
        <v>3841</v>
      </c>
      <c r="E140" t="s">
        <v>794</v>
      </c>
      <c r="F140" t="s">
        <v>1653</v>
      </c>
      <c r="G140" t="s">
        <v>811</v>
      </c>
      <c r="H140">
        <v>6.3</v>
      </c>
      <c r="I140" t="s">
        <v>1810</v>
      </c>
    </row>
    <row r="141" spans="1:9">
      <c r="A141" t="str">
        <f t="shared" si="2"/>
        <v>Republic of Moldova2013Wood pelletsPRODUCTION1000 m.t.</v>
      </c>
      <c r="B141">
        <v>2013</v>
      </c>
      <c r="C141" t="s">
        <v>3525</v>
      </c>
      <c r="D141" t="s">
        <v>3841</v>
      </c>
      <c r="E141" t="s">
        <v>794</v>
      </c>
      <c r="F141" t="s">
        <v>1653</v>
      </c>
      <c r="G141" t="s">
        <v>1809</v>
      </c>
      <c r="H141">
        <v>0</v>
      </c>
      <c r="I141" t="s">
        <v>1813</v>
      </c>
    </row>
    <row r="142" spans="1:9">
      <c r="A142" t="str">
        <f t="shared" si="2"/>
        <v>Republic of Moldova2013Wood fuel, including wood for charcoalIMPORTS1000 m3</v>
      </c>
      <c r="B142">
        <v>2013</v>
      </c>
      <c r="C142" t="s">
        <v>2134</v>
      </c>
      <c r="D142" t="s">
        <v>3842</v>
      </c>
      <c r="E142" t="s">
        <v>794</v>
      </c>
      <c r="F142" t="s">
        <v>1653</v>
      </c>
      <c r="G142" t="s">
        <v>811</v>
      </c>
      <c r="H142">
        <v>0.55000000000000004</v>
      </c>
      <c r="I142" t="s">
        <v>1813</v>
      </c>
    </row>
    <row r="143" spans="1:9">
      <c r="A143" t="str">
        <f t="shared" si="2"/>
        <v>Republic of Moldova2013Wood charcoalIMPORTS1000 m.t.</v>
      </c>
      <c r="B143">
        <v>2013</v>
      </c>
      <c r="C143" t="s">
        <v>1808</v>
      </c>
      <c r="D143" t="s">
        <v>3842</v>
      </c>
      <c r="E143" t="s">
        <v>794</v>
      </c>
      <c r="F143" t="s">
        <v>1653</v>
      </c>
      <c r="G143" t="s">
        <v>1809</v>
      </c>
      <c r="H143">
        <v>0.46</v>
      </c>
      <c r="I143" t="s">
        <v>1813</v>
      </c>
    </row>
    <row r="144" spans="1:9">
      <c r="A144" t="str">
        <f t="shared" si="2"/>
        <v>Republic of Moldova2013Chips and particlesIMPORTS1000 m3</v>
      </c>
      <c r="B144">
        <v>2013</v>
      </c>
      <c r="C144" t="s">
        <v>1676</v>
      </c>
      <c r="D144" t="s">
        <v>3842</v>
      </c>
      <c r="E144" t="s">
        <v>794</v>
      </c>
      <c r="F144" t="s">
        <v>1653</v>
      </c>
      <c r="G144" t="s">
        <v>811</v>
      </c>
      <c r="H144">
        <v>0.74</v>
      </c>
      <c r="I144" t="s">
        <v>1813</v>
      </c>
    </row>
    <row r="145" spans="1:18">
      <c r="A145" t="str">
        <f t="shared" si="2"/>
        <v>Republic of Moldova2013Wood residuesIMPORTS1000 m3</v>
      </c>
      <c r="B145">
        <v>2013</v>
      </c>
      <c r="C145" t="s">
        <v>1677</v>
      </c>
      <c r="D145" t="s">
        <v>3842</v>
      </c>
      <c r="E145" t="s">
        <v>794</v>
      </c>
      <c r="F145" t="s">
        <v>1653</v>
      </c>
      <c r="G145" t="s">
        <v>811</v>
      </c>
      <c r="H145">
        <v>0.76</v>
      </c>
      <c r="I145" t="s">
        <v>1813</v>
      </c>
    </row>
    <row r="146" spans="1:18">
      <c r="A146" t="str">
        <f t="shared" si="2"/>
        <v>Republic of Moldova2013Wood pelletsIMPORTS1000 m.t.</v>
      </c>
      <c r="B146">
        <v>2013</v>
      </c>
      <c r="C146" t="s">
        <v>3525</v>
      </c>
      <c r="D146" t="s">
        <v>3842</v>
      </c>
      <c r="E146" t="s">
        <v>794</v>
      </c>
      <c r="F146" t="s">
        <v>1653</v>
      </c>
      <c r="G146" t="s">
        <v>1809</v>
      </c>
      <c r="H146">
        <v>0</v>
      </c>
      <c r="I146" t="s">
        <v>1813</v>
      </c>
    </row>
    <row r="147" spans="1:18">
      <c r="A147" t="str">
        <f t="shared" si="2"/>
        <v>Republic of Moldova2013Wood fuel, including wood for charcoalEXPORTS1000 m3</v>
      </c>
      <c r="B147">
        <v>2013</v>
      </c>
      <c r="C147" t="s">
        <v>2134</v>
      </c>
      <c r="D147" t="s">
        <v>3843</v>
      </c>
      <c r="E147" t="s">
        <v>794</v>
      </c>
      <c r="F147" t="s">
        <v>1653</v>
      </c>
      <c r="G147" t="s">
        <v>811</v>
      </c>
      <c r="H147">
        <v>0</v>
      </c>
      <c r="I147" t="s">
        <v>1813</v>
      </c>
    </row>
    <row r="148" spans="1:18">
      <c r="A148" t="str">
        <f t="shared" si="2"/>
        <v>Republic of Moldova2013Wood charcoalEXPORTS1000 m.t.</v>
      </c>
      <c r="B148">
        <v>2013</v>
      </c>
      <c r="C148" t="s">
        <v>1808</v>
      </c>
      <c r="D148" t="s">
        <v>3843</v>
      </c>
      <c r="E148" t="s">
        <v>794</v>
      </c>
      <c r="F148" t="s">
        <v>1653</v>
      </c>
      <c r="G148" t="s">
        <v>1809</v>
      </c>
      <c r="H148">
        <v>0</v>
      </c>
      <c r="I148" t="s">
        <v>1813</v>
      </c>
    </row>
    <row r="149" spans="1:18">
      <c r="A149" t="str">
        <f t="shared" si="2"/>
        <v>Republic of Moldova2013Chips and particlesEXPORTS1000 m3</v>
      </c>
      <c r="B149">
        <v>2013</v>
      </c>
      <c r="C149" t="s">
        <v>1676</v>
      </c>
      <c r="D149" t="s">
        <v>3843</v>
      </c>
      <c r="E149" t="s">
        <v>794</v>
      </c>
      <c r="F149" t="s">
        <v>1653</v>
      </c>
      <c r="G149" t="s">
        <v>811</v>
      </c>
      <c r="H149">
        <v>0</v>
      </c>
      <c r="I149" t="s">
        <v>1813</v>
      </c>
    </row>
    <row r="150" spans="1:18">
      <c r="A150" t="str">
        <f t="shared" si="2"/>
        <v>Republic of Moldova2013Wood residuesEXPORTS1000 m3</v>
      </c>
      <c r="B150">
        <v>2013</v>
      </c>
      <c r="C150" t="s">
        <v>1677</v>
      </c>
      <c r="D150" t="s">
        <v>3843</v>
      </c>
      <c r="E150" t="s">
        <v>794</v>
      </c>
      <c r="F150" t="s">
        <v>1653</v>
      </c>
      <c r="G150" t="s">
        <v>811</v>
      </c>
      <c r="H150">
        <v>0.1</v>
      </c>
      <c r="I150" t="s">
        <v>1813</v>
      </c>
    </row>
    <row r="151" spans="1:18">
      <c r="A151" t="str">
        <f t="shared" si="2"/>
        <v>Republic of Moldova2013Wood pelletsEXPORTS1000 m.t.</v>
      </c>
      <c r="B151">
        <v>2013</v>
      </c>
      <c r="C151" t="s">
        <v>3525</v>
      </c>
      <c r="D151" t="s">
        <v>3843</v>
      </c>
      <c r="E151" t="s">
        <v>794</v>
      </c>
      <c r="F151" t="s">
        <v>1653</v>
      </c>
      <c r="G151" t="s">
        <v>1809</v>
      </c>
      <c r="H151">
        <v>0</v>
      </c>
      <c r="I151" t="s">
        <v>1813</v>
      </c>
    </row>
    <row r="152" spans="1:18">
      <c r="A152" t="str">
        <f t="shared" si="2"/>
        <v>Austria2013Wood fuel, including wood for charcoalREMOVALS1000 m3</v>
      </c>
      <c r="B152">
        <v>2013</v>
      </c>
      <c r="C152" t="s">
        <v>2134</v>
      </c>
      <c r="D152" t="s">
        <v>3844</v>
      </c>
      <c r="E152" t="s">
        <v>794</v>
      </c>
      <c r="F152" t="s">
        <v>1561</v>
      </c>
      <c r="G152" t="s">
        <v>811</v>
      </c>
      <c r="H152" s="568">
        <v>4956.97</v>
      </c>
      <c r="I152" t="s">
        <v>1812</v>
      </c>
      <c r="R152" s="568"/>
    </row>
    <row r="153" spans="1:18">
      <c r="A153" t="str">
        <f t="shared" si="2"/>
        <v>Bulgaria2013Wood fuel, including wood for charcoalREMOVALS1000 m3</v>
      </c>
      <c r="B153">
        <v>2013</v>
      </c>
      <c r="C153" t="s">
        <v>2134</v>
      </c>
      <c r="D153" t="s">
        <v>3844</v>
      </c>
      <c r="E153" t="s">
        <v>794</v>
      </c>
      <c r="F153" t="s">
        <v>1446</v>
      </c>
      <c r="G153" t="s">
        <v>811</v>
      </c>
      <c r="H153" s="568">
        <v>3218.7</v>
      </c>
      <c r="I153" t="s">
        <v>1812</v>
      </c>
      <c r="R153" s="568"/>
    </row>
    <row r="154" spans="1:18">
      <c r="A154" t="str">
        <f t="shared" si="2"/>
        <v>Cyprus2013Wood fuel, including wood for charcoalREMOVALS1000 m3</v>
      </c>
      <c r="B154">
        <v>2013</v>
      </c>
      <c r="C154" t="s">
        <v>2134</v>
      </c>
      <c r="D154" t="s">
        <v>3844</v>
      </c>
      <c r="E154" t="s">
        <v>794</v>
      </c>
      <c r="F154" t="s">
        <v>1448</v>
      </c>
      <c r="G154" t="s">
        <v>811</v>
      </c>
      <c r="H154">
        <v>5.67</v>
      </c>
      <c r="I154" t="s">
        <v>1812</v>
      </c>
    </row>
    <row r="155" spans="1:18">
      <c r="A155" t="str">
        <f t="shared" si="2"/>
        <v>Czech Republic2013Wood fuel, including wood for charcoalREMOVALS1000 m3</v>
      </c>
      <c r="B155">
        <v>2013</v>
      </c>
      <c r="C155" t="s">
        <v>2134</v>
      </c>
      <c r="D155" t="s">
        <v>3844</v>
      </c>
      <c r="E155" t="s">
        <v>794</v>
      </c>
      <c r="F155" t="s">
        <v>1449</v>
      </c>
      <c r="G155" t="s">
        <v>811</v>
      </c>
      <c r="H155">
        <v>2182</v>
      </c>
      <c r="I155" t="s">
        <v>1812</v>
      </c>
      <c r="R155" s="568"/>
    </row>
    <row r="156" spans="1:18">
      <c r="A156" t="str">
        <f t="shared" si="2"/>
        <v>Finland2013Wood fuel, including wood for charcoalREMOVALS1000 m3</v>
      </c>
      <c r="B156">
        <v>2013</v>
      </c>
      <c r="C156" t="s">
        <v>2134</v>
      </c>
      <c r="D156" t="s">
        <v>3844</v>
      </c>
      <c r="E156" t="s">
        <v>794</v>
      </c>
      <c r="F156" t="s">
        <v>1452</v>
      </c>
      <c r="G156" t="s">
        <v>811</v>
      </c>
      <c r="H156">
        <v>7660.18</v>
      </c>
      <c r="I156" t="s">
        <v>1812</v>
      </c>
      <c r="R156" s="568"/>
    </row>
    <row r="157" spans="1:18">
      <c r="A157" t="str">
        <f t="shared" si="2"/>
        <v>France2013Wood fuel, including wood for charcoalREMOVALS1000 m3</v>
      </c>
      <c r="B157">
        <v>2013</v>
      </c>
      <c r="C157" t="s">
        <v>2134</v>
      </c>
      <c r="D157" t="s">
        <v>3844</v>
      </c>
      <c r="E157" t="s">
        <v>794</v>
      </c>
      <c r="F157" t="s">
        <v>1453</v>
      </c>
      <c r="G157" t="s">
        <v>811</v>
      </c>
      <c r="H157" s="568">
        <v>27219.7</v>
      </c>
      <c r="I157" t="s">
        <v>1812</v>
      </c>
      <c r="R157" s="568"/>
    </row>
    <row r="158" spans="1:18">
      <c r="A158" t="str">
        <f t="shared" si="2"/>
        <v>Germany2013Wood fuel, including wood for charcoalREMOVALS1000 m3</v>
      </c>
      <c r="B158">
        <v>2013</v>
      </c>
      <c r="C158" t="s">
        <v>2134</v>
      </c>
      <c r="D158" t="s">
        <v>3844</v>
      </c>
      <c r="E158" t="s">
        <v>794</v>
      </c>
      <c r="F158" t="s">
        <v>1454</v>
      </c>
      <c r="G158" t="s">
        <v>811</v>
      </c>
      <c r="H158">
        <v>11155.25</v>
      </c>
      <c r="I158" t="s">
        <v>1812</v>
      </c>
      <c r="R158" s="568"/>
    </row>
    <row r="159" spans="1:18">
      <c r="A159" t="str">
        <f t="shared" si="2"/>
        <v>Hungary2013Wood fuel, including wood for charcoalREMOVALS1000 m3</v>
      </c>
      <c r="B159">
        <v>2013</v>
      </c>
      <c r="C159" t="s">
        <v>2134</v>
      </c>
      <c r="D159" t="s">
        <v>3844</v>
      </c>
      <c r="E159" t="s">
        <v>794</v>
      </c>
      <c r="F159" t="s">
        <v>1456</v>
      </c>
      <c r="G159" t="s">
        <v>811</v>
      </c>
      <c r="H159">
        <v>2858.47</v>
      </c>
      <c r="I159" t="s">
        <v>1812</v>
      </c>
      <c r="R159" s="568"/>
    </row>
    <row r="160" spans="1:18">
      <c r="A160" t="str">
        <f t="shared" si="2"/>
        <v>Liechtenstein2013Wood fuel, including wood for charcoalREMOVALS1000 m3</v>
      </c>
      <c r="B160">
        <v>2013</v>
      </c>
      <c r="C160" t="s">
        <v>2134</v>
      </c>
      <c r="D160" t="s">
        <v>3844</v>
      </c>
      <c r="E160" t="s">
        <v>794</v>
      </c>
      <c r="F160" t="s">
        <v>1461</v>
      </c>
      <c r="G160" t="s">
        <v>811</v>
      </c>
      <c r="H160">
        <v>4.8899999999999997</v>
      </c>
      <c r="I160" t="s">
        <v>1812</v>
      </c>
    </row>
    <row r="161" spans="1:18">
      <c r="A161" t="str">
        <f t="shared" si="2"/>
        <v>Malta2013Wood fuel, including wood for charcoalREMOVALS1000 m3</v>
      </c>
      <c r="B161">
        <v>2013</v>
      </c>
      <c r="C161" t="s">
        <v>2134</v>
      </c>
      <c r="D161" t="s">
        <v>3844</v>
      </c>
      <c r="E161" t="s">
        <v>794</v>
      </c>
      <c r="F161" t="s">
        <v>1663</v>
      </c>
      <c r="G161" t="s">
        <v>811</v>
      </c>
      <c r="H161">
        <v>0</v>
      </c>
      <c r="I161" t="s">
        <v>1812</v>
      </c>
    </row>
    <row r="162" spans="1:18">
      <c r="A162" t="str">
        <f t="shared" si="2"/>
        <v>Netherlands2013Wood fuel, including wood for charcoalREMOVALS1000 m3</v>
      </c>
      <c r="B162">
        <v>2013</v>
      </c>
      <c r="C162" t="s">
        <v>2134</v>
      </c>
      <c r="D162" t="s">
        <v>3844</v>
      </c>
      <c r="E162" t="s">
        <v>794</v>
      </c>
      <c r="F162" t="s">
        <v>1464</v>
      </c>
      <c r="G162" t="s">
        <v>811</v>
      </c>
      <c r="H162" s="568">
        <v>290</v>
      </c>
      <c r="I162" t="s">
        <v>1812</v>
      </c>
    </row>
    <row r="163" spans="1:18">
      <c r="A163" t="str">
        <f t="shared" si="2"/>
        <v>Norway2013Wood fuel, including wood for charcoalREMOVALS1000 m3</v>
      </c>
      <c r="B163">
        <v>2013</v>
      </c>
      <c r="C163" t="s">
        <v>2134</v>
      </c>
      <c r="D163" t="s">
        <v>3844</v>
      </c>
      <c r="E163" t="s">
        <v>794</v>
      </c>
      <c r="F163" t="s">
        <v>1465</v>
      </c>
      <c r="G163" t="s">
        <v>811</v>
      </c>
      <c r="H163" s="568">
        <v>2578.81</v>
      </c>
      <c r="I163" t="s">
        <v>1812</v>
      </c>
      <c r="R163" s="568"/>
    </row>
    <row r="164" spans="1:18">
      <c r="A164" t="str">
        <f t="shared" si="2"/>
        <v>Poland2013Wood fuel, including wood for charcoalREMOVALS1000 m3</v>
      </c>
      <c r="B164">
        <v>2013</v>
      </c>
      <c r="C164" t="s">
        <v>2134</v>
      </c>
      <c r="D164" t="s">
        <v>3844</v>
      </c>
      <c r="E164" t="s">
        <v>794</v>
      </c>
      <c r="F164" t="s">
        <v>1466</v>
      </c>
      <c r="G164" t="s">
        <v>811</v>
      </c>
      <c r="H164">
        <v>5143.79</v>
      </c>
      <c r="I164" t="s">
        <v>1812</v>
      </c>
      <c r="R164" s="568"/>
    </row>
    <row r="165" spans="1:18">
      <c r="A165" t="str">
        <f t="shared" si="2"/>
        <v>Portugal2013Wood fuel, including wood for charcoalREMOVALS1000 m3</v>
      </c>
      <c r="B165">
        <v>2013</v>
      </c>
      <c r="C165" t="s">
        <v>2134</v>
      </c>
      <c r="D165" t="s">
        <v>3844</v>
      </c>
      <c r="E165" t="s">
        <v>794</v>
      </c>
      <c r="F165" t="s">
        <v>1467</v>
      </c>
      <c r="G165" t="s">
        <v>811</v>
      </c>
      <c r="H165">
        <v>600</v>
      </c>
      <c r="I165" t="s">
        <v>1812</v>
      </c>
    </row>
    <row r="166" spans="1:18">
      <c r="A166" t="str">
        <f t="shared" si="2"/>
        <v>Romania2013Wood fuel, including wood for charcoalREMOVALS1000 m3</v>
      </c>
      <c r="B166">
        <v>2013</v>
      </c>
      <c r="C166" t="s">
        <v>2134</v>
      </c>
      <c r="D166" t="s">
        <v>3844</v>
      </c>
      <c r="E166" t="s">
        <v>794</v>
      </c>
      <c r="F166" t="s">
        <v>1468</v>
      </c>
      <c r="G166" t="s">
        <v>811</v>
      </c>
      <c r="H166" s="568">
        <v>5103.24</v>
      </c>
      <c r="I166" t="s">
        <v>1812</v>
      </c>
      <c r="R166" s="568"/>
    </row>
    <row r="167" spans="1:18">
      <c r="A167" t="str">
        <f t="shared" si="2"/>
        <v>Switzerland2013Wood fuel, including wood for charcoalREMOVALS1000 m3</v>
      </c>
      <c r="B167">
        <v>2013</v>
      </c>
      <c r="C167" t="s">
        <v>2134</v>
      </c>
      <c r="D167" t="s">
        <v>3844</v>
      </c>
      <c r="E167" t="s">
        <v>794</v>
      </c>
      <c r="F167" t="s">
        <v>1643</v>
      </c>
      <c r="G167" t="s">
        <v>811</v>
      </c>
      <c r="H167">
        <v>1810</v>
      </c>
      <c r="I167" t="s">
        <v>1812</v>
      </c>
      <c r="R167" s="568"/>
    </row>
    <row r="168" spans="1:18">
      <c r="A168" t="str">
        <f t="shared" si="2"/>
        <v>United Kingdom2013Wood fuel, including wood for charcoalREMOVALS1000 m3</v>
      </c>
      <c r="B168">
        <v>2013</v>
      </c>
      <c r="C168" t="s">
        <v>2134</v>
      </c>
      <c r="D168" t="s">
        <v>3844</v>
      </c>
      <c r="E168" t="s">
        <v>794</v>
      </c>
      <c r="F168" t="s">
        <v>1646</v>
      </c>
      <c r="G168" t="s">
        <v>811</v>
      </c>
      <c r="H168" s="568">
        <v>1577.5</v>
      </c>
      <c r="I168" t="s">
        <v>1812</v>
      </c>
      <c r="R168" s="568"/>
    </row>
    <row r="169" spans="1:18">
      <c r="A169" t="str">
        <f t="shared" si="2"/>
        <v>Slovenia2013Wood fuel, including wood for charcoalREMOVALS1000 m3</v>
      </c>
      <c r="B169">
        <v>2013</v>
      </c>
      <c r="C169" t="s">
        <v>2134</v>
      </c>
      <c r="D169" t="s">
        <v>3844</v>
      </c>
      <c r="E169" t="s">
        <v>794</v>
      </c>
      <c r="F169" t="s">
        <v>1640</v>
      </c>
      <c r="G169" t="s">
        <v>811</v>
      </c>
      <c r="H169">
        <v>1127.02</v>
      </c>
      <c r="I169" t="s">
        <v>1812</v>
      </c>
      <c r="R169" s="568"/>
    </row>
    <row r="170" spans="1:18">
      <c r="A170" t="str">
        <f t="shared" si="2"/>
        <v>Estonia2013Wood fuel, including wood for charcoalREMOVALS1000 m3</v>
      </c>
      <c r="B170">
        <v>2013</v>
      </c>
      <c r="C170" t="s">
        <v>2134</v>
      </c>
      <c r="D170" t="s">
        <v>3844</v>
      </c>
      <c r="E170" t="s">
        <v>794</v>
      </c>
      <c r="F170" t="s">
        <v>1451</v>
      </c>
      <c r="G170" t="s">
        <v>811</v>
      </c>
      <c r="H170">
        <v>1962</v>
      </c>
      <c r="I170" t="s">
        <v>1812</v>
      </c>
      <c r="R170" s="568"/>
    </row>
    <row r="171" spans="1:18">
      <c r="A171" t="str">
        <f t="shared" si="2"/>
        <v>Latvia2013Wood fuel, including wood for charcoalREMOVALS1000 m3</v>
      </c>
      <c r="B171">
        <v>2013</v>
      </c>
      <c r="C171" t="s">
        <v>2134</v>
      </c>
      <c r="D171" t="s">
        <v>3844</v>
      </c>
      <c r="E171" t="s">
        <v>794</v>
      </c>
      <c r="F171" t="s">
        <v>1460</v>
      </c>
      <c r="G171" t="s">
        <v>811</v>
      </c>
      <c r="H171" s="568">
        <v>1258.3</v>
      </c>
      <c r="I171" t="s">
        <v>1812</v>
      </c>
      <c r="R171" s="568"/>
    </row>
    <row r="172" spans="1:18">
      <c r="A172" t="str">
        <f t="shared" si="2"/>
        <v>Lithuania2013Wood fuel, including wood for charcoalREMOVALS1000 m3</v>
      </c>
      <c r="B172">
        <v>2013</v>
      </c>
      <c r="C172" t="s">
        <v>2134</v>
      </c>
      <c r="D172" t="s">
        <v>3844</v>
      </c>
      <c r="E172" t="s">
        <v>794</v>
      </c>
      <c r="F172" t="s">
        <v>1462</v>
      </c>
      <c r="G172" t="s">
        <v>811</v>
      </c>
      <c r="H172" s="568">
        <v>2431</v>
      </c>
      <c r="I172" t="s">
        <v>1812</v>
      </c>
      <c r="R172" s="568"/>
    </row>
    <row r="173" spans="1:18">
      <c r="A173" t="str">
        <f t="shared" si="2"/>
        <v>Austria2013Wood fuel, including wood for charcoalIMPORTS1000 m3</v>
      </c>
      <c r="B173">
        <v>2013</v>
      </c>
      <c r="C173" t="s">
        <v>2134</v>
      </c>
      <c r="D173" t="s">
        <v>3842</v>
      </c>
      <c r="E173" t="s">
        <v>794</v>
      </c>
      <c r="F173" t="s">
        <v>1561</v>
      </c>
      <c r="G173" t="s">
        <v>811</v>
      </c>
      <c r="H173">
        <v>931.91</v>
      </c>
      <c r="I173" t="s">
        <v>1813</v>
      </c>
    </row>
    <row r="174" spans="1:18">
      <c r="A174" t="str">
        <f t="shared" si="2"/>
        <v>Bulgaria2013Wood fuel, including wood for charcoalIMPORTS1000 m3</v>
      </c>
      <c r="B174">
        <v>2013</v>
      </c>
      <c r="C174" t="s">
        <v>2134</v>
      </c>
      <c r="D174" t="s">
        <v>3842</v>
      </c>
      <c r="E174" t="s">
        <v>794</v>
      </c>
      <c r="F174" t="s">
        <v>1446</v>
      </c>
      <c r="G174" t="s">
        <v>811</v>
      </c>
      <c r="H174">
        <v>4.3600000000000003</v>
      </c>
      <c r="I174" t="s">
        <v>1813</v>
      </c>
    </row>
    <row r="175" spans="1:18">
      <c r="A175" t="str">
        <f t="shared" si="2"/>
        <v>Cyprus2013Wood fuel, including wood for charcoalIMPORTS1000 m3</v>
      </c>
      <c r="B175">
        <v>2013</v>
      </c>
      <c r="C175" t="s">
        <v>2134</v>
      </c>
      <c r="D175" t="s">
        <v>3842</v>
      </c>
      <c r="E175" t="s">
        <v>794</v>
      </c>
      <c r="F175" t="s">
        <v>1448</v>
      </c>
      <c r="G175" t="s">
        <v>811</v>
      </c>
      <c r="H175">
        <v>1.56</v>
      </c>
      <c r="I175" t="s">
        <v>1813</v>
      </c>
    </row>
    <row r="176" spans="1:18">
      <c r="A176" t="str">
        <f t="shared" si="2"/>
        <v>Czech Republic2013Wood fuel, including wood for charcoalIMPORTS1000 m3</v>
      </c>
      <c r="B176">
        <v>2013</v>
      </c>
      <c r="C176" t="s">
        <v>2134</v>
      </c>
      <c r="D176" t="s">
        <v>3842</v>
      </c>
      <c r="E176" t="s">
        <v>794</v>
      </c>
      <c r="F176" t="s">
        <v>1449</v>
      </c>
      <c r="G176" t="s">
        <v>811</v>
      </c>
      <c r="H176">
        <v>56</v>
      </c>
      <c r="I176" t="s">
        <v>1813</v>
      </c>
    </row>
    <row r="177" spans="1:18">
      <c r="A177" t="str">
        <f t="shared" si="2"/>
        <v>Finland2013Wood fuel, including wood for charcoalIMPORTS1000 m3</v>
      </c>
      <c r="B177">
        <v>2013</v>
      </c>
      <c r="C177" t="s">
        <v>2134</v>
      </c>
      <c r="D177" t="s">
        <v>3842</v>
      </c>
      <c r="E177" t="s">
        <v>794</v>
      </c>
      <c r="F177" t="s">
        <v>1452</v>
      </c>
      <c r="G177" t="s">
        <v>811</v>
      </c>
      <c r="H177">
        <v>77.63</v>
      </c>
      <c r="I177" t="s">
        <v>1813</v>
      </c>
    </row>
    <row r="178" spans="1:18">
      <c r="A178" t="str">
        <f t="shared" si="2"/>
        <v>France2013Wood fuel, including wood for charcoalIMPORTS1000 m3</v>
      </c>
      <c r="B178">
        <v>2013</v>
      </c>
      <c r="C178" t="s">
        <v>2134</v>
      </c>
      <c r="D178" t="s">
        <v>3842</v>
      </c>
      <c r="E178" t="s">
        <v>794</v>
      </c>
      <c r="F178" t="s">
        <v>1453</v>
      </c>
      <c r="G178" t="s">
        <v>811</v>
      </c>
      <c r="H178">
        <v>114.43</v>
      </c>
      <c r="I178" t="s">
        <v>1814</v>
      </c>
    </row>
    <row r="179" spans="1:18">
      <c r="A179" t="str">
        <f t="shared" si="2"/>
        <v>Germany2013Wood fuel, including wood for charcoalIMPORTS1000 m3</v>
      </c>
      <c r="B179">
        <v>2013</v>
      </c>
      <c r="C179" t="s">
        <v>2134</v>
      </c>
      <c r="D179" t="s">
        <v>3842</v>
      </c>
      <c r="E179" t="s">
        <v>794</v>
      </c>
      <c r="F179" t="s">
        <v>1454</v>
      </c>
      <c r="G179" t="s">
        <v>811</v>
      </c>
      <c r="H179">
        <v>731.81</v>
      </c>
      <c r="I179" t="s">
        <v>1813</v>
      </c>
    </row>
    <row r="180" spans="1:18">
      <c r="A180" t="str">
        <f t="shared" si="2"/>
        <v>Hungary2013Wood fuel, including wood for charcoalIMPORTS1000 m3</v>
      </c>
      <c r="B180">
        <v>2013</v>
      </c>
      <c r="C180" t="s">
        <v>2134</v>
      </c>
      <c r="D180" t="s">
        <v>3842</v>
      </c>
      <c r="E180" t="s">
        <v>794</v>
      </c>
      <c r="F180" t="s">
        <v>1456</v>
      </c>
      <c r="G180" t="s">
        <v>811</v>
      </c>
      <c r="H180">
        <v>77.62</v>
      </c>
      <c r="I180" t="s">
        <v>1813</v>
      </c>
    </row>
    <row r="181" spans="1:18">
      <c r="A181" t="str">
        <f t="shared" si="2"/>
        <v>Italy2013Wood fuel, including wood for charcoalIMPORTS1000 m3</v>
      </c>
      <c r="B181">
        <v>2013</v>
      </c>
      <c r="C181" t="s">
        <v>2134</v>
      </c>
      <c r="D181" t="s">
        <v>3842</v>
      </c>
      <c r="E181" t="s">
        <v>794</v>
      </c>
      <c r="F181" t="s">
        <v>1459</v>
      </c>
      <c r="G181" t="s">
        <v>811</v>
      </c>
      <c r="H181">
        <v>1051.46</v>
      </c>
      <c r="I181" t="s">
        <v>1813</v>
      </c>
      <c r="R181" s="568"/>
    </row>
    <row r="182" spans="1:18">
      <c r="A182" t="str">
        <f t="shared" si="2"/>
        <v>Liechtenstein2013Wood fuel, including wood for charcoalIMPORTS1000 m3</v>
      </c>
      <c r="B182">
        <v>2013</v>
      </c>
      <c r="C182" t="s">
        <v>2134</v>
      </c>
      <c r="D182" t="s">
        <v>3842</v>
      </c>
      <c r="E182" t="s">
        <v>794</v>
      </c>
      <c r="F182" t="s">
        <v>1461</v>
      </c>
      <c r="G182" t="s">
        <v>811</v>
      </c>
      <c r="H182">
        <v>0</v>
      </c>
      <c r="I182" t="s">
        <v>1813</v>
      </c>
    </row>
    <row r="183" spans="1:18">
      <c r="A183" t="str">
        <f t="shared" si="2"/>
        <v>Malta2013Wood fuel, including wood for charcoalIMPORTS1000 m3</v>
      </c>
      <c r="B183">
        <v>2013</v>
      </c>
      <c r="C183" t="s">
        <v>2134</v>
      </c>
      <c r="D183" t="s">
        <v>3842</v>
      </c>
      <c r="E183" t="s">
        <v>794</v>
      </c>
      <c r="F183" t="s">
        <v>1663</v>
      </c>
      <c r="G183" t="s">
        <v>811</v>
      </c>
      <c r="H183">
        <v>0.37</v>
      </c>
      <c r="I183" t="s">
        <v>1813</v>
      </c>
    </row>
    <row r="184" spans="1:18">
      <c r="A184" t="str">
        <f t="shared" si="2"/>
        <v>Netherlands2013Wood fuel, including wood for charcoalIMPORTS1000 m3</v>
      </c>
      <c r="B184">
        <v>2013</v>
      </c>
      <c r="C184" t="s">
        <v>2134</v>
      </c>
      <c r="D184" t="s">
        <v>3842</v>
      </c>
      <c r="E184" t="s">
        <v>794</v>
      </c>
      <c r="F184" t="s">
        <v>1464</v>
      </c>
      <c r="G184" t="s">
        <v>811</v>
      </c>
      <c r="H184">
        <v>46.9</v>
      </c>
      <c r="I184" t="s">
        <v>1813</v>
      </c>
    </row>
    <row r="185" spans="1:18">
      <c r="A185" t="str">
        <f t="shared" si="2"/>
        <v>Norway2013Wood fuel, including wood for charcoalIMPORTS1000 m3</v>
      </c>
      <c r="B185">
        <v>2013</v>
      </c>
      <c r="C185" t="s">
        <v>2134</v>
      </c>
      <c r="D185" t="s">
        <v>3842</v>
      </c>
      <c r="E185" t="s">
        <v>794</v>
      </c>
      <c r="F185" t="s">
        <v>1465</v>
      </c>
      <c r="G185" t="s">
        <v>811</v>
      </c>
      <c r="H185">
        <v>121.23</v>
      </c>
      <c r="I185" t="s">
        <v>1813</v>
      </c>
    </row>
    <row r="186" spans="1:18">
      <c r="A186" t="str">
        <f t="shared" si="2"/>
        <v>Poland2013Wood fuel, including wood for charcoalIMPORTS1000 m3</v>
      </c>
      <c r="B186">
        <v>2013</v>
      </c>
      <c r="C186" t="s">
        <v>2134</v>
      </c>
      <c r="D186" t="s">
        <v>3842</v>
      </c>
      <c r="E186" t="s">
        <v>794</v>
      </c>
      <c r="F186" t="s">
        <v>1466</v>
      </c>
      <c r="G186" t="s">
        <v>811</v>
      </c>
      <c r="H186">
        <v>57.11</v>
      </c>
      <c r="I186" t="s">
        <v>1813</v>
      </c>
    </row>
    <row r="187" spans="1:18">
      <c r="A187" t="str">
        <f t="shared" si="2"/>
        <v>Portugal2013Wood fuel, including wood for charcoalIMPORTS1000 m3</v>
      </c>
      <c r="B187">
        <v>2013</v>
      </c>
      <c r="C187" t="s">
        <v>2134</v>
      </c>
      <c r="D187" t="s">
        <v>3842</v>
      </c>
      <c r="E187" t="s">
        <v>794</v>
      </c>
      <c r="F187" t="s">
        <v>1467</v>
      </c>
      <c r="G187" t="s">
        <v>811</v>
      </c>
      <c r="H187" s="568">
        <v>2.5</v>
      </c>
      <c r="I187" t="s">
        <v>1813</v>
      </c>
    </row>
    <row r="188" spans="1:18">
      <c r="A188" t="str">
        <f t="shared" si="2"/>
        <v>Romania2013Wood fuel, including wood for charcoalIMPORTS1000 m3</v>
      </c>
      <c r="B188">
        <v>2013</v>
      </c>
      <c r="C188" t="s">
        <v>2134</v>
      </c>
      <c r="D188" t="s">
        <v>3842</v>
      </c>
      <c r="E188" t="s">
        <v>794</v>
      </c>
      <c r="F188" t="s">
        <v>1468</v>
      </c>
      <c r="G188" t="s">
        <v>811</v>
      </c>
      <c r="H188" s="568">
        <v>563.46</v>
      </c>
      <c r="I188" t="s">
        <v>1813</v>
      </c>
    </row>
    <row r="189" spans="1:18">
      <c r="A189" t="str">
        <f t="shared" si="2"/>
        <v>Sweden2013Wood fuel, including wood for charcoalIMPORTS1000 m3</v>
      </c>
      <c r="B189">
        <v>2013</v>
      </c>
      <c r="C189" t="s">
        <v>2134</v>
      </c>
      <c r="D189" t="s">
        <v>3842</v>
      </c>
      <c r="E189" t="s">
        <v>794</v>
      </c>
      <c r="F189" t="s">
        <v>1642</v>
      </c>
      <c r="G189" t="s">
        <v>811</v>
      </c>
      <c r="H189" s="568">
        <v>497.31</v>
      </c>
      <c r="I189" t="s">
        <v>1813</v>
      </c>
    </row>
    <row r="190" spans="1:18">
      <c r="A190" t="str">
        <f t="shared" si="2"/>
        <v>Switzerland2013Wood fuel, including wood for charcoalIMPORTS1000 m3</v>
      </c>
      <c r="B190">
        <v>2013</v>
      </c>
      <c r="C190" t="s">
        <v>2134</v>
      </c>
      <c r="D190" t="s">
        <v>3842</v>
      </c>
      <c r="E190" t="s">
        <v>794</v>
      </c>
      <c r="F190" t="s">
        <v>1643</v>
      </c>
      <c r="G190" t="s">
        <v>811</v>
      </c>
      <c r="H190">
        <v>14.03</v>
      </c>
      <c r="I190" t="s">
        <v>1813</v>
      </c>
    </row>
    <row r="191" spans="1:18">
      <c r="A191" t="str">
        <f t="shared" si="2"/>
        <v>United Kingdom2013Wood fuel, including wood for charcoalIMPORTS1000 m3</v>
      </c>
      <c r="B191">
        <v>2013</v>
      </c>
      <c r="C191" t="s">
        <v>2134</v>
      </c>
      <c r="D191" t="s">
        <v>3842</v>
      </c>
      <c r="E191" t="s">
        <v>794</v>
      </c>
      <c r="F191" t="s">
        <v>1646</v>
      </c>
      <c r="G191" t="s">
        <v>811</v>
      </c>
      <c r="H191">
        <v>18.760000000000002</v>
      </c>
      <c r="I191" t="s">
        <v>1813</v>
      </c>
    </row>
    <row r="192" spans="1:18">
      <c r="A192" t="str">
        <f t="shared" si="2"/>
        <v>Slovenia2013Wood fuel, including wood for charcoalIMPORTS1000 m3</v>
      </c>
      <c r="B192">
        <v>2013</v>
      </c>
      <c r="C192" t="s">
        <v>2134</v>
      </c>
      <c r="D192" t="s">
        <v>3842</v>
      </c>
      <c r="E192" t="s">
        <v>794</v>
      </c>
      <c r="F192" t="s">
        <v>1640</v>
      </c>
      <c r="G192" t="s">
        <v>811</v>
      </c>
      <c r="H192">
        <v>246.59</v>
      </c>
      <c r="I192" t="s">
        <v>1813</v>
      </c>
    </row>
    <row r="193" spans="1:9">
      <c r="A193" t="str">
        <f t="shared" si="2"/>
        <v>Estonia2013Wood fuel, including wood for charcoalIMPORTS1000 m3</v>
      </c>
      <c r="B193">
        <v>2013</v>
      </c>
      <c r="C193" t="s">
        <v>2134</v>
      </c>
      <c r="D193" t="s">
        <v>3842</v>
      </c>
      <c r="E193" t="s">
        <v>794</v>
      </c>
      <c r="F193" t="s">
        <v>1451</v>
      </c>
      <c r="G193" t="s">
        <v>811</v>
      </c>
      <c r="H193">
        <v>18.7</v>
      </c>
      <c r="I193" t="s">
        <v>1813</v>
      </c>
    </row>
    <row r="194" spans="1:9">
      <c r="A194" t="str">
        <f t="shared" si="2"/>
        <v>Latvia2013Wood fuel, including wood for charcoalIMPORTS1000 m3</v>
      </c>
      <c r="B194">
        <v>2013</v>
      </c>
      <c r="C194" t="s">
        <v>2134</v>
      </c>
      <c r="D194" t="s">
        <v>3842</v>
      </c>
      <c r="E194" t="s">
        <v>794</v>
      </c>
      <c r="F194" t="s">
        <v>1460</v>
      </c>
      <c r="G194" t="s">
        <v>811</v>
      </c>
      <c r="H194">
        <v>3.48</v>
      </c>
      <c r="I194" t="s">
        <v>1813</v>
      </c>
    </row>
    <row r="195" spans="1:9">
      <c r="A195" t="str">
        <f t="shared" ref="A195:A258" si="3">CONCATENATE(F195,B195,C195,D195,G195)</f>
        <v>Lithuania2013Wood fuel, including wood for charcoalIMPORTS1000 m3</v>
      </c>
      <c r="B195">
        <v>2013</v>
      </c>
      <c r="C195" t="s">
        <v>2134</v>
      </c>
      <c r="D195" t="s">
        <v>3842</v>
      </c>
      <c r="E195" t="s">
        <v>794</v>
      </c>
      <c r="F195" t="s">
        <v>1462</v>
      </c>
      <c r="G195" t="s">
        <v>811</v>
      </c>
      <c r="H195">
        <v>23.62</v>
      </c>
      <c r="I195" t="s">
        <v>1813</v>
      </c>
    </row>
    <row r="196" spans="1:9">
      <c r="A196" t="str">
        <f t="shared" si="3"/>
        <v>Austria2013Wood fuel, including wood for charcoalEXPORTS1000 m3</v>
      </c>
      <c r="B196">
        <v>2013</v>
      </c>
      <c r="C196" t="s">
        <v>2134</v>
      </c>
      <c r="D196" t="s">
        <v>3843</v>
      </c>
      <c r="E196" t="s">
        <v>794</v>
      </c>
      <c r="F196" t="s">
        <v>1561</v>
      </c>
      <c r="G196" t="s">
        <v>811</v>
      </c>
      <c r="H196">
        <v>58.25</v>
      </c>
      <c r="I196" t="s">
        <v>1813</v>
      </c>
    </row>
    <row r="197" spans="1:9">
      <c r="A197" t="str">
        <f t="shared" si="3"/>
        <v>Bulgaria2013Wood fuel, including wood for charcoalEXPORTS1000 m3</v>
      </c>
      <c r="B197">
        <v>2013</v>
      </c>
      <c r="C197" t="s">
        <v>2134</v>
      </c>
      <c r="D197" t="s">
        <v>3843</v>
      </c>
      <c r="E197" t="s">
        <v>794</v>
      </c>
      <c r="F197" t="s">
        <v>1446</v>
      </c>
      <c r="G197" t="s">
        <v>811</v>
      </c>
      <c r="H197">
        <v>372.75</v>
      </c>
      <c r="I197" t="s">
        <v>1813</v>
      </c>
    </row>
    <row r="198" spans="1:9">
      <c r="A198" t="str">
        <f t="shared" si="3"/>
        <v>Cyprus2013Wood fuel, including wood for charcoalEXPORTS1000 m3</v>
      </c>
      <c r="B198">
        <v>2013</v>
      </c>
      <c r="C198" t="s">
        <v>2134</v>
      </c>
      <c r="D198" t="s">
        <v>3843</v>
      </c>
      <c r="E198" t="s">
        <v>794</v>
      </c>
      <c r="F198" t="s">
        <v>1448</v>
      </c>
      <c r="G198" t="s">
        <v>811</v>
      </c>
      <c r="H198">
        <v>0</v>
      </c>
      <c r="I198" t="s">
        <v>1813</v>
      </c>
    </row>
    <row r="199" spans="1:9">
      <c r="A199" t="str">
        <f t="shared" si="3"/>
        <v>Czech Republic2013Wood fuel, including wood for charcoalEXPORTS1000 m3</v>
      </c>
      <c r="B199">
        <v>2013</v>
      </c>
      <c r="C199" t="s">
        <v>2134</v>
      </c>
      <c r="D199" t="s">
        <v>3843</v>
      </c>
      <c r="E199" t="s">
        <v>794</v>
      </c>
      <c r="F199" t="s">
        <v>1449</v>
      </c>
      <c r="G199" t="s">
        <v>811</v>
      </c>
      <c r="H199">
        <v>172</v>
      </c>
      <c r="I199" t="s">
        <v>1813</v>
      </c>
    </row>
    <row r="200" spans="1:9">
      <c r="A200" t="str">
        <f t="shared" si="3"/>
        <v>Finland2013Wood fuel, including wood for charcoalEXPORTS1000 m3</v>
      </c>
      <c r="B200">
        <v>2013</v>
      </c>
      <c r="C200" t="s">
        <v>2134</v>
      </c>
      <c r="D200" t="s">
        <v>3843</v>
      </c>
      <c r="E200" t="s">
        <v>794</v>
      </c>
      <c r="F200" t="s">
        <v>1452</v>
      </c>
      <c r="G200" t="s">
        <v>811</v>
      </c>
      <c r="H200">
        <v>109.21</v>
      </c>
      <c r="I200" t="s">
        <v>1813</v>
      </c>
    </row>
    <row r="201" spans="1:9">
      <c r="A201" t="str">
        <f t="shared" si="3"/>
        <v>France2013Wood fuel, including wood for charcoalEXPORTS1000 m3</v>
      </c>
      <c r="B201">
        <v>2013</v>
      </c>
      <c r="C201" t="s">
        <v>2134</v>
      </c>
      <c r="D201" t="s">
        <v>3843</v>
      </c>
      <c r="E201" t="s">
        <v>794</v>
      </c>
      <c r="F201" t="s">
        <v>1453</v>
      </c>
      <c r="G201" t="s">
        <v>811</v>
      </c>
      <c r="H201">
        <v>750.21</v>
      </c>
      <c r="I201" t="s">
        <v>1814</v>
      </c>
    </row>
    <row r="202" spans="1:9">
      <c r="A202" t="str">
        <f t="shared" si="3"/>
        <v>Germany2013Wood fuel, including wood for charcoalEXPORTS1000 m3</v>
      </c>
      <c r="B202">
        <v>2013</v>
      </c>
      <c r="C202" t="s">
        <v>2134</v>
      </c>
      <c r="D202" t="s">
        <v>3843</v>
      </c>
      <c r="E202" t="s">
        <v>794</v>
      </c>
      <c r="F202" t="s">
        <v>1454</v>
      </c>
      <c r="G202" t="s">
        <v>811</v>
      </c>
      <c r="H202">
        <v>106.76</v>
      </c>
      <c r="I202" t="s">
        <v>1813</v>
      </c>
    </row>
    <row r="203" spans="1:9">
      <c r="A203" t="str">
        <f t="shared" si="3"/>
        <v>Hungary2013Wood fuel, including wood for charcoalEXPORTS1000 m3</v>
      </c>
      <c r="B203">
        <v>2013</v>
      </c>
      <c r="C203" t="s">
        <v>2134</v>
      </c>
      <c r="D203" t="s">
        <v>3843</v>
      </c>
      <c r="E203" t="s">
        <v>794</v>
      </c>
      <c r="F203" t="s">
        <v>1456</v>
      </c>
      <c r="G203" t="s">
        <v>811</v>
      </c>
      <c r="H203" s="568">
        <v>322.13</v>
      </c>
      <c r="I203" t="s">
        <v>1813</v>
      </c>
    </row>
    <row r="204" spans="1:9">
      <c r="A204" t="str">
        <f t="shared" si="3"/>
        <v>Italy2013Wood fuel, including wood for charcoalEXPORTS1000 m3</v>
      </c>
      <c r="B204">
        <v>2013</v>
      </c>
      <c r="C204" t="s">
        <v>2134</v>
      </c>
      <c r="D204" t="s">
        <v>3843</v>
      </c>
      <c r="E204" t="s">
        <v>794</v>
      </c>
      <c r="F204" t="s">
        <v>1459</v>
      </c>
      <c r="G204" t="s">
        <v>811</v>
      </c>
      <c r="H204">
        <v>11.18</v>
      </c>
      <c r="I204" t="s">
        <v>1813</v>
      </c>
    </row>
    <row r="205" spans="1:9">
      <c r="A205" t="str">
        <f t="shared" si="3"/>
        <v>Liechtenstein2013Wood fuel, including wood for charcoalEXPORTS1000 m3</v>
      </c>
      <c r="B205">
        <v>2013</v>
      </c>
      <c r="C205" t="s">
        <v>2134</v>
      </c>
      <c r="D205" t="s">
        <v>3843</v>
      </c>
      <c r="E205" t="s">
        <v>794</v>
      </c>
      <c r="F205" t="s">
        <v>1461</v>
      </c>
      <c r="G205" t="s">
        <v>811</v>
      </c>
      <c r="H205">
        <v>0</v>
      </c>
      <c r="I205" t="s">
        <v>1813</v>
      </c>
    </row>
    <row r="206" spans="1:9">
      <c r="A206" t="str">
        <f t="shared" si="3"/>
        <v>Malta2013Wood fuel, including wood for charcoalEXPORTS1000 m3</v>
      </c>
      <c r="B206">
        <v>2013</v>
      </c>
      <c r="C206" t="s">
        <v>2134</v>
      </c>
      <c r="D206" t="s">
        <v>3843</v>
      </c>
      <c r="E206" t="s">
        <v>794</v>
      </c>
      <c r="F206" t="s">
        <v>1663</v>
      </c>
      <c r="G206" t="s">
        <v>811</v>
      </c>
      <c r="H206">
        <v>0</v>
      </c>
      <c r="I206" t="s">
        <v>1813</v>
      </c>
    </row>
    <row r="207" spans="1:9">
      <c r="A207" t="str">
        <f t="shared" si="3"/>
        <v>Netherlands2013Wood fuel, including wood for charcoalEXPORTS1000 m3</v>
      </c>
      <c r="B207">
        <v>2013</v>
      </c>
      <c r="C207" t="s">
        <v>2134</v>
      </c>
      <c r="D207" t="s">
        <v>3843</v>
      </c>
      <c r="E207" t="s">
        <v>794</v>
      </c>
      <c r="F207" t="s">
        <v>1464</v>
      </c>
      <c r="G207" t="s">
        <v>811</v>
      </c>
      <c r="H207">
        <v>69.5</v>
      </c>
      <c r="I207" t="s">
        <v>1813</v>
      </c>
    </row>
    <row r="208" spans="1:9">
      <c r="A208" t="str">
        <f t="shared" si="3"/>
        <v>Norway2013Wood fuel, including wood for charcoalEXPORTS1000 m3</v>
      </c>
      <c r="B208">
        <v>2013</v>
      </c>
      <c r="C208" t="s">
        <v>2134</v>
      </c>
      <c r="D208" t="s">
        <v>3843</v>
      </c>
      <c r="E208" t="s">
        <v>794</v>
      </c>
      <c r="F208" t="s">
        <v>1465</v>
      </c>
      <c r="G208" t="s">
        <v>811</v>
      </c>
      <c r="H208">
        <v>10.39</v>
      </c>
      <c r="I208" t="s">
        <v>1813</v>
      </c>
    </row>
    <row r="209" spans="1:9">
      <c r="A209" t="str">
        <f t="shared" si="3"/>
        <v>Poland2013Wood fuel, including wood for charcoalEXPORTS1000 m3</v>
      </c>
      <c r="B209">
        <v>2013</v>
      </c>
      <c r="C209" t="s">
        <v>2134</v>
      </c>
      <c r="D209" t="s">
        <v>3843</v>
      </c>
      <c r="E209" t="s">
        <v>794</v>
      </c>
      <c r="F209" t="s">
        <v>1466</v>
      </c>
      <c r="G209" t="s">
        <v>811</v>
      </c>
      <c r="H209">
        <v>236.74</v>
      </c>
      <c r="I209" t="s">
        <v>1813</v>
      </c>
    </row>
    <row r="210" spans="1:9">
      <c r="A210" t="str">
        <f t="shared" si="3"/>
        <v>Portugal2013Wood fuel, including wood for charcoalEXPORTS1000 m3</v>
      </c>
      <c r="B210">
        <v>2013</v>
      </c>
      <c r="C210" t="s">
        <v>2134</v>
      </c>
      <c r="D210" t="s">
        <v>3843</v>
      </c>
      <c r="E210" t="s">
        <v>794</v>
      </c>
      <c r="F210" t="s">
        <v>1467</v>
      </c>
      <c r="G210" t="s">
        <v>811</v>
      </c>
      <c r="H210" s="568">
        <v>9.85</v>
      </c>
      <c r="I210" t="s">
        <v>1813</v>
      </c>
    </row>
    <row r="211" spans="1:9">
      <c r="A211" t="str">
        <f t="shared" si="3"/>
        <v>Romania2013Wood fuel, including wood for charcoalEXPORTS1000 m3</v>
      </c>
      <c r="B211">
        <v>2013</v>
      </c>
      <c r="C211" t="s">
        <v>2134</v>
      </c>
      <c r="D211" t="s">
        <v>3843</v>
      </c>
      <c r="E211" t="s">
        <v>794</v>
      </c>
      <c r="F211" t="s">
        <v>1468</v>
      </c>
      <c r="G211" t="s">
        <v>811</v>
      </c>
      <c r="H211" s="568">
        <v>293.14999999999998</v>
      </c>
      <c r="I211" t="s">
        <v>1813</v>
      </c>
    </row>
    <row r="212" spans="1:9">
      <c r="A212" t="str">
        <f t="shared" si="3"/>
        <v>Sweden2013Wood fuel, including wood for charcoalEXPORTS1000 m3</v>
      </c>
      <c r="B212">
        <v>2013</v>
      </c>
      <c r="C212" t="s">
        <v>2134</v>
      </c>
      <c r="D212" t="s">
        <v>3843</v>
      </c>
      <c r="E212" t="s">
        <v>794</v>
      </c>
      <c r="F212" t="s">
        <v>1642</v>
      </c>
      <c r="G212" t="s">
        <v>811</v>
      </c>
      <c r="H212">
        <v>18.91</v>
      </c>
      <c r="I212" t="s">
        <v>1813</v>
      </c>
    </row>
    <row r="213" spans="1:9">
      <c r="A213" t="str">
        <f t="shared" si="3"/>
        <v>Switzerland2013Wood fuel, including wood for charcoalEXPORTS1000 m3</v>
      </c>
      <c r="B213">
        <v>2013</v>
      </c>
      <c r="C213" t="s">
        <v>2134</v>
      </c>
      <c r="D213" t="s">
        <v>3843</v>
      </c>
      <c r="E213" t="s">
        <v>794</v>
      </c>
      <c r="F213" t="s">
        <v>1643</v>
      </c>
      <c r="G213" t="s">
        <v>811</v>
      </c>
      <c r="H213">
        <v>10</v>
      </c>
      <c r="I213" t="s">
        <v>1813</v>
      </c>
    </row>
    <row r="214" spans="1:9">
      <c r="A214" t="str">
        <f t="shared" si="3"/>
        <v>United Kingdom2013Wood fuel, including wood for charcoalEXPORTS1000 m3</v>
      </c>
      <c r="B214">
        <v>2013</v>
      </c>
      <c r="C214" t="s">
        <v>2134</v>
      </c>
      <c r="D214" t="s">
        <v>3843</v>
      </c>
      <c r="E214" t="s">
        <v>794</v>
      </c>
      <c r="F214" t="s">
        <v>1646</v>
      </c>
      <c r="G214" t="s">
        <v>811</v>
      </c>
      <c r="H214">
        <v>431.83</v>
      </c>
      <c r="I214" t="s">
        <v>1813</v>
      </c>
    </row>
    <row r="215" spans="1:9">
      <c r="A215" t="str">
        <f t="shared" si="3"/>
        <v>Slovenia2013Wood fuel, including wood for charcoalEXPORTS1000 m3</v>
      </c>
      <c r="B215">
        <v>2013</v>
      </c>
      <c r="C215" t="s">
        <v>2134</v>
      </c>
      <c r="D215" t="s">
        <v>3843</v>
      </c>
      <c r="E215" t="s">
        <v>794</v>
      </c>
      <c r="F215" t="s">
        <v>1640</v>
      </c>
      <c r="G215" t="s">
        <v>811</v>
      </c>
      <c r="H215">
        <v>351.44</v>
      </c>
      <c r="I215" t="s">
        <v>1813</v>
      </c>
    </row>
    <row r="216" spans="1:9">
      <c r="A216" t="str">
        <f t="shared" si="3"/>
        <v>Estonia2013Wood fuel, including wood for charcoalEXPORTS1000 m3</v>
      </c>
      <c r="B216">
        <v>2013</v>
      </c>
      <c r="C216" t="s">
        <v>2134</v>
      </c>
      <c r="D216" t="s">
        <v>3843</v>
      </c>
      <c r="E216" t="s">
        <v>794</v>
      </c>
      <c r="F216" t="s">
        <v>1451</v>
      </c>
      <c r="G216" t="s">
        <v>811</v>
      </c>
      <c r="H216">
        <v>333.61</v>
      </c>
      <c r="I216" t="s">
        <v>1813</v>
      </c>
    </row>
    <row r="217" spans="1:9">
      <c r="A217" t="str">
        <f t="shared" si="3"/>
        <v>Latvia2013Wood fuel, including wood for charcoalEXPORTS1000 m3</v>
      </c>
      <c r="B217">
        <v>2013</v>
      </c>
      <c r="C217" t="s">
        <v>2134</v>
      </c>
      <c r="D217" t="s">
        <v>3843</v>
      </c>
      <c r="E217" t="s">
        <v>794</v>
      </c>
      <c r="F217" t="s">
        <v>1460</v>
      </c>
      <c r="G217" t="s">
        <v>811</v>
      </c>
      <c r="H217">
        <v>293.95999999999998</v>
      </c>
      <c r="I217" t="s">
        <v>1813</v>
      </c>
    </row>
    <row r="218" spans="1:9">
      <c r="A218" t="str">
        <f t="shared" si="3"/>
        <v>Lithuania2013Wood fuel, including wood for charcoalEXPORTS1000 m3</v>
      </c>
      <c r="B218">
        <v>2013</v>
      </c>
      <c r="C218" t="s">
        <v>2134</v>
      </c>
      <c r="D218" t="s">
        <v>3843</v>
      </c>
      <c r="E218" t="s">
        <v>794</v>
      </c>
      <c r="F218" t="s">
        <v>1462</v>
      </c>
      <c r="G218" t="s">
        <v>811</v>
      </c>
      <c r="H218">
        <v>235.6</v>
      </c>
      <c r="I218" t="s">
        <v>1813</v>
      </c>
    </row>
    <row r="219" spans="1:9">
      <c r="A219" t="str">
        <f t="shared" si="3"/>
        <v>Russian Federation2013Wood charcoalEXPORTS1000 m.t.</v>
      </c>
      <c r="B219">
        <v>2013</v>
      </c>
      <c r="C219" t="s">
        <v>1808</v>
      </c>
      <c r="D219" t="s">
        <v>3843</v>
      </c>
      <c r="E219" t="s">
        <v>794</v>
      </c>
      <c r="F219" t="s">
        <v>1654</v>
      </c>
      <c r="G219" t="s">
        <v>1809</v>
      </c>
      <c r="H219">
        <v>7.91</v>
      </c>
      <c r="I219" t="s">
        <v>1813</v>
      </c>
    </row>
    <row r="220" spans="1:9">
      <c r="A220" t="str">
        <f t="shared" si="3"/>
        <v>Tajikistan2013Wood fuel, including wood for charcoalEXPORTS1000 m3</v>
      </c>
      <c r="B220">
        <v>2013</v>
      </c>
      <c r="C220" t="s">
        <v>2134</v>
      </c>
      <c r="D220" t="s">
        <v>3843</v>
      </c>
      <c r="E220" t="s">
        <v>794</v>
      </c>
      <c r="F220" t="s">
        <v>1655</v>
      </c>
      <c r="G220" t="s">
        <v>811</v>
      </c>
      <c r="H220">
        <v>0</v>
      </c>
      <c r="I220" t="s">
        <v>1813</v>
      </c>
    </row>
    <row r="221" spans="1:9">
      <c r="A221" t="str">
        <f t="shared" si="3"/>
        <v>Tajikistan2013Wood charcoalEXPORTS1000 m.t.</v>
      </c>
      <c r="B221">
        <v>2013</v>
      </c>
      <c r="C221" t="s">
        <v>1808</v>
      </c>
      <c r="D221" t="s">
        <v>3843</v>
      </c>
      <c r="E221" t="s">
        <v>794</v>
      </c>
      <c r="F221" t="s">
        <v>1655</v>
      </c>
      <c r="G221" t="s">
        <v>1809</v>
      </c>
      <c r="H221">
        <v>0</v>
      </c>
      <c r="I221" t="s">
        <v>1813</v>
      </c>
    </row>
    <row r="222" spans="1:9">
      <c r="A222" t="str">
        <f t="shared" si="3"/>
        <v>Tajikistan2013Chips and particlesEXPORTS1000 m3</v>
      </c>
      <c r="B222">
        <v>2013</v>
      </c>
      <c r="C222" t="s">
        <v>1676</v>
      </c>
      <c r="D222" t="s">
        <v>3843</v>
      </c>
      <c r="E222" t="s">
        <v>794</v>
      </c>
      <c r="F222" t="s">
        <v>1655</v>
      </c>
      <c r="G222" t="s">
        <v>811</v>
      </c>
      <c r="H222">
        <v>0</v>
      </c>
      <c r="I222" t="s">
        <v>1813</v>
      </c>
    </row>
    <row r="223" spans="1:9">
      <c r="A223" t="str">
        <f t="shared" si="3"/>
        <v>Tajikistan2013Wood residuesEXPORTS1000 m3</v>
      </c>
      <c r="B223">
        <v>2013</v>
      </c>
      <c r="C223" t="s">
        <v>1677</v>
      </c>
      <c r="D223" t="s">
        <v>3843</v>
      </c>
      <c r="E223" t="s">
        <v>794</v>
      </c>
      <c r="F223" t="s">
        <v>1655</v>
      </c>
      <c r="G223" t="s">
        <v>811</v>
      </c>
      <c r="H223">
        <v>0</v>
      </c>
      <c r="I223" t="s">
        <v>1813</v>
      </c>
    </row>
    <row r="224" spans="1:9">
      <c r="A224" t="str">
        <f t="shared" si="3"/>
        <v>Tajikistan2013Wood pelletsEXPORTS1000 m.t.</v>
      </c>
      <c r="B224">
        <v>2013</v>
      </c>
      <c r="C224" t="s">
        <v>3525</v>
      </c>
      <c r="D224" t="s">
        <v>3843</v>
      </c>
      <c r="E224" t="s">
        <v>794</v>
      </c>
      <c r="F224" t="s">
        <v>1655</v>
      </c>
      <c r="G224" t="s">
        <v>1809</v>
      </c>
      <c r="H224">
        <v>0</v>
      </c>
      <c r="I224" t="s">
        <v>1813</v>
      </c>
    </row>
    <row r="225" spans="1:18">
      <c r="A225" t="str">
        <f t="shared" si="3"/>
        <v>Turkmenistan2013Wood charcoalPRODUCTION1000 m.t.</v>
      </c>
      <c r="B225">
        <v>2013</v>
      </c>
      <c r="C225" t="s">
        <v>1808</v>
      </c>
      <c r="D225" t="s">
        <v>3841</v>
      </c>
      <c r="E225" t="s">
        <v>794</v>
      </c>
      <c r="F225" t="s">
        <v>1656</v>
      </c>
      <c r="G225" t="s">
        <v>1809</v>
      </c>
      <c r="H225">
        <v>0</v>
      </c>
      <c r="I225" t="s">
        <v>1813</v>
      </c>
    </row>
    <row r="226" spans="1:18">
      <c r="A226" t="str">
        <f t="shared" si="3"/>
        <v>Turkmenistan2013Chips and particlesPRODUCTION1000 m3</v>
      </c>
      <c r="B226">
        <v>2013</v>
      </c>
      <c r="C226" t="s">
        <v>1676</v>
      </c>
      <c r="D226" t="s">
        <v>3841</v>
      </c>
      <c r="E226" t="s">
        <v>794</v>
      </c>
      <c r="F226" t="s">
        <v>1656</v>
      </c>
      <c r="G226" t="s">
        <v>811</v>
      </c>
      <c r="H226">
        <v>0</v>
      </c>
      <c r="I226" t="s">
        <v>1813</v>
      </c>
    </row>
    <row r="227" spans="1:18">
      <c r="A227" t="str">
        <f t="shared" si="3"/>
        <v>Turkmenistan2013Wood residuesPRODUCTION1000 m3</v>
      </c>
      <c r="B227">
        <v>2013</v>
      </c>
      <c r="C227" t="s">
        <v>1677</v>
      </c>
      <c r="D227" t="s">
        <v>3841</v>
      </c>
      <c r="E227" t="s">
        <v>794</v>
      </c>
      <c r="F227" t="s">
        <v>1656</v>
      </c>
      <c r="G227" t="s">
        <v>811</v>
      </c>
      <c r="H227">
        <v>0</v>
      </c>
      <c r="I227" t="s">
        <v>1813</v>
      </c>
    </row>
    <row r="228" spans="1:18">
      <c r="A228" t="str">
        <f t="shared" si="3"/>
        <v>Turkmenistan2013Wood pelletsPRODUCTION1000 m.t.</v>
      </c>
      <c r="B228">
        <v>2013</v>
      </c>
      <c r="C228" t="s">
        <v>3525</v>
      </c>
      <c r="D228" t="s">
        <v>3841</v>
      </c>
      <c r="E228" t="s">
        <v>794</v>
      </c>
      <c r="F228" t="s">
        <v>1656</v>
      </c>
      <c r="G228" t="s">
        <v>1809</v>
      </c>
      <c r="H228" s="568">
        <v>0</v>
      </c>
      <c r="I228" t="s">
        <v>1813</v>
      </c>
    </row>
    <row r="229" spans="1:18">
      <c r="A229" t="str">
        <f t="shared" si="3"/>
        <v>Turkmenistan2013Wood fuel, including wood for charcoalIMPORTS1000 m3</v>
      </c>
      <c r="B229">
        <v>2013</v>
      </c>
      <c r="C229" t="s">
        <v>2134</v>
      </c>
      <c r="D229" t="s">
        <v>3842</v>
      </c>
      <c r="E229" t="s">
        <v>794</v>
      </c>
      <c r="F229" t="s">
        <v>1656</v>
      </c>
      <c r="G229" t="s">
        <v>811</v>
      </c>
      <c r="H229">
        <v>0</v>
      </c>
      <c r="I229" t="s">
        <v>1813</v>
      </c>
    </row>
    <row r="230" spans="1:18">
      <c r="A230" t="str">
        <f t="shared" si="3"/>
        <v>Turkmenistan2013Industrial roundwood (wood in the rough)IMPORTS1000 m3</v>
      </c>
      <c r="B230">
        <v>2013</v>
      </c>
      <c r="C230" t="s">
        <v>1811</v>
      </c>
      <c r="D230" t="s">
        <v>3842</v>
      </c>
      <c r="E230" t="s">
        <v>794</v>
      </c>
      <c r="F230" t="s">
        <v>1656</v>
      </c>
      <c r="G230" t="s">
        <v>811</v>
      </c>
      <c r="H230" s="568">
        <v>12.99</v>
      </c>
      <c r="I230" t="s">
        <v>1812</v>
      </c>
    </row>
    <row r="231" spans="1:18">
      <c r="A231" t="str">
        <f t="shared" si="3"/>
        <v>Turkmenistan2013Chips and particlesIMPORTS1000 m3</v>
      </c>
      <c r="B231">
        <v>2013</v>
      </c>
      <c r="C231" t="s">
        <v>1676</v>
      </c>
      <c r="D231" t="s">
        <v>3842</v>
      </c>
      <c r="E231" t="s">
        <v>794</v>
      </c>
      <c r="F231" t="s">
        <v>1656</v>
      </c>
      <c r="G231" t="s">
        <v>811</v>
      </c>
      <c r="H231">
        <v>0</v>
      </c>
      <c r="I231" t="s">
        <v>1815</v>
      </c>
    </row>
    <row r="232" spans="1:18">
      <c r="A232" t="str">
        <f t="shared" si="3"/>
        <v>Turkmenistan2013Wood residuesIMPORTS1000 m3</v>
      </c>
      <c r="B232">
        <v>2013</v>
      </c>
      <c r="C232" t="s">
        <v>1677</v>
      </c>
      <c r="D232" t="s">
        <v>3842</v>
      </c>
      <c r="E232" t="s">
        <v>794</v>
      </c>
      <c r="F232" t="s">
        <v>1656</v>
      </c>
      <c r="G232" t="s">
        <v>811</v>
      </c>
      <c r="H232">
        <v>0</v>
      </c>
      <c r="I232" t="s">
        <v>1815</v>
      </c>
    </row>
    <row r="233" spans="1:18">
      <c r="A233" t="str">
        <f t="shared" si="3"/>
        <v>Turkmenistan2013Wood pelletsIMPORTS1000 m.t.</v>
      </c>
      <c r="B233">
        <v>2013</v>
      </c>
      <c r="C233" t="s">
        <v>3525</v>
      </c>
      <c r="D233" t="s">
        <v>3842</v>
      </c>
      <c r="E233" t="s">
        <v>794</v>
      </c>
      <c r="F233" t="s">
        <v>1656</v>
      </c>
      <c r="G233" t="s">
        <v>1809</v>
      </c>
      <c r="H233">
        <v>0</v>
      </c>
      <c r="I233" t="s">
        <v>1815</v>
      </c>
    </row>
    <row r="234" spans="1:18">
      <c r="A234" t="str">
        <f t="shared" si="3"/>
        <v>Turkey2013Wood fuel, including wood for charcoalEXPORTS1000 m3</v>
      </c>
      <c r="B234">
        <v>2013</v>
      </c>
      <c r="C234" t="s">
        <v>2134</v>
      </c>
      <c r="D234" t="s">
        <v>3843</v>
      </c>
      <c r="E234" t="s">
        <v>794</v>
      </c>
      <c r="F234" t="s">
        <v>1645</v>
      </c>
      <c r="G234" t="s">
        <v>811</v>
      </c>
      <c r="H234">
        <v>0</v>
      </c>
      <c r="I234" t="s">
        <v>1813</v>
      </c>
    </row>
    <row r="235" spans="1:18">
      <c r="A235" t="str">
        <f t="shared" si="3"/>
        <v>Turkey2013Wood charcoalEXPORTS1000 m.t.</v>
      </c>
      <c r="B235">
        <v>2013</v>
      </c>
      <c r="C235" t="s">
        <v>1808</v>
      </c>
      <c r="D235" t="s">
        <v>3843</v>
      </c>
      <c r="E235" t="s">
        <v>794</v>
      </c>
      <c r="F235" t="s">
        <v>1645</v>
      </c>
      <c r="G235" t="s">
        <v>1809</v>
      </c>
      <c r="H235" s="568">
        <v>0.8</v>
      </c>
      <c r="I235" t="s">
        <v>1813</v>
      </c>
    </row>
    <row r="236" spans="1:18">
      <c r="A236" t="str">
        <f t="shared" si="3"/>
        <v>Turkey2013Chips and particlesEXPORTS1000 m3</v>
      </c>
      <c r="B236">
        <v>2013</v>
      </c>
      <c r="C236" t="s">
        <v>1676</v>
      </c>
      <c r="D236" t="s">
        <v>3843</v>
      </c>
      <c r="E236" t="s">
        <v>794</v>
      </c>
      <c r="F236" t="s">
        <v>1645</v>
      </c>
      <c r="G236" t="s">
        <v>811</v>
      </c>
      <c r="H236">
        <v>0</v>
      </c>
      <c r="I236" t="s">
        <v>1813</v>
      </c>
    </row>
    <row r="237" spans="1:18">
      <c r="A237" t="str">
        <f t="shared" si="3"/>
        <v>Turkey2013Wood residuesEXPORTS1000 m3</v>
      </c>
      <c r="B237">
        <v>2013</v>
      </c>
      <c r="C237" t="s">
        <v>1677</v>
      </c>
      <c r="D237" t="s">
        <v>3843</v>
      </c>
      <c r="E237" t="s">
        <v>794</v>
      </c>
      <c r="F237" t="s">
        <v>1645</v>
      </c>
      <c r="G237" t="s">
        <v>811</v>
      </c>
      <c r="H237">
        <v>0.8</v>
      </c>
      <c r="I237" t="s">
        <v>1813</v>
      </c>
    </row>
    <row r="238" spans="1:18">
      <c r="A238" t="str">
        <f t="shared" si="3"/>
        <v>Turkey2013Wood pelletsEXPORTS1000 m.t.</v>
      </c>
      <c r="B238">
        <v>2013</v>
      </c>
      <c r="C238" t="s">
        <v>3525</v>
      </c>
      <c r="D238" t="s">
        <v>3843</v>
      </c>
      <c r="E238" t="s">
        <v>794</v>
      </c>
      <c r="F238" t="s">
        <v>1645</v>
      </c>
      <c r="G238" t="s">
        <v>1809</v>
      </c>
      <c r="H238">
        <v>0</v>
      </c>
      <c r="I238" t="s">
        <v>1813</v>
      </c>
    </row>
    <row r="239" spans="1:18">
      <c r="A239" t="str">
        <f t="shared" si="3"/>
        <v>United States2013Wood charcoalPRODUCTION1000 m.t.</v>
      </c>
      <c r="B239">
        <v>2013</v>
      </c>
      <c r="C239" t="s">
        <v>1808</v>
      </c>
      <c r="D239" t="s">
        <v>3841</v>
      </c>
      <c r="E239" t="s">
        <v>794</v>
      </c>
      <c r="F239" t="s">
        <v>1660</v>
      </c>
      <c r="G239" t="s">
        <v>1809</v>
      </c>
      <c r="H239">
        <v>852</v>
      </c>
      <c r="I239" t="s">
        <v>1813</v>
      </c>
    </row>
    <row r="240" spans="1:18">
      <c r="A240" t="str">
        <f t="shared" si="3"/>
        <v>United States2013Wood pelletsPRODUCTION1000 m.t.</v>
      </c>
      <c r="B240">
        <v>2013</v>
      </c>
      <c r="C240" t="s">
        <v>3525</v>
      </c>
      <c r="D240" t="s">
        <v>3841</v>
      </c>
      <c r="E240" t="s">
        <v>794</v>
      </c>
      <c r="F240" t="s">
        <v>1660</v>
      </c>
      <c r="G240" t="s">
        <v>1809</v>
      </c>
      <c r="H240">
        <v>5700</v>
      </c>
      <c r="I240" t="s">
        <v>1816</v>
      </c>
      <c r="R240" s="568"/>
    </row>
    <row r="241" spans="1:18">
      <c r="A241" t="str">
        <f t="shared" si="3"/>
        <v>United States2013Wood fuel, including wood for charcoalIMPORTS1000 m3</v>
      </c>
      <c r="B241">
        <v>2013</v>
      </c>
      <c r="C241" t="s">
        <v>2134</v>
      </c>
      <c r="D241" t="s">
        <v>3842</v>
      </c>
      <c r="E241" t="s">
        <v>794</v>
      </c>
      <c r="F241" t="s">
        <v>1660</v>
      </c>
      <c r="G241" t="s">
        <v>811</v>
      </c>
      <c r="H241">
        <v>116</v>
      </c>
      <c r="I241" t="s">
        <v>1813</v>
      </c>
    </row>
    <row r="242" spans="1:18">
      <c r="A242" t="str">
        <f t="shared" si="3"/>
        <v>United States2013Wood charcoalIMPORTS1000 m.t.</v>
      </c>
      <c r="B242">
        <v>2013</v>
      </c>
      <c r="C242" t="s">
        <v>1808</v>
      </c>
      <c r="D242" t="s">
        <v>3842</v>
      </c>
      <c r="E242" t="s">
        <v>794</v>
      </c>
      <c r="F242" t="s">
        <v>1660</v>
      </c>
      <c r="G242" t="s">
        <v>1809</v>
      </c>
      <c r="H242">
        <v>85</v>
      </c>
      <c r="I242" t="s">
        <v>1813</v>
      </c>
    </row>
    <row r="243" spans="1:18">
      <c r="A243" t="str">
        <f t="shared" si="3"/>
        <v>United States2013Chips and particlesIMPORTS1000 m3</v>
      </c>
      <c r="B243">
        <v>2013</v>
      </c>
      <c r="C243" t="s">
        <v>1676</v>
      </c>
      <c r="D243" t="s">
        <v>3842</v>
      </c>
      <c r="E243" t="s">
        <v>794</v>
      </c>
      <c r="F243" t="s">
        <v>1660</v>
      </c>
      <c r="G243" t="s">
        <v>811</v>
      </c>
      <c r="H243">
        <v>85.5</v>
      </c>
      <c r="I243" t="s">
        <v>1813</v>
      </c>
    </row>
    <row r="244" spans="1:18">
      <c r="A244" t="str">
        <f t="shared" si="3"/>
        <v>United States2013Wood residuesIMPORTS1000 m3</v>
      </c>
      <c r="B244">
        <v>2013</v>
      </c>
      <c r="C244" t="s">
        <v>1677</v>
      </c>
      <c r="D244" t="s">
        <v>3842</v>
      </c>
      <c r="E244" t="s">
        <v>794</v>
      </c>
      <c r="F244" t="s">
        <v>1660</v>
      </c>
      <c r="G244" t="s">
        <v>811</v>
      </c>
      <c r="H244">
        <v>137.5</v>
      </c>
      <c r="I244" t="s">
        <v>1816</v>
      </c>
    </row>
    <row r="245" spans="1:18">
      <c r="A245" t="str">
        <f t="shared" si="3"/>
        <v>United States2013Wood pelletsIMPORTS1000 m.t.</v>
      </c>
      <c r="B245">
        <v>2013</v>
      </c>
      <c r="C245" t="s">
        <v>3525</v>
      </c>
      <c r="D245" t="s">
        <v>3842</v>
      </c>
      <c r="E245" t="s">
        <v>794</v>
      </c>
      <c r="F245" t="s">
        <v>1660</v>
      </c>
      <c r="G245" t="s">
        <v>1809</v>
      </c>
      <c r="H245">
        <v>152.4</v>
      </c>
      <c r="I245" t="s">
        <v>1813</v>
      </c>
    </row>
    <row r="246" spans="1:18">
      <c r="A246" t="str">
        <f t="shared" si="3"/>
        <v>Ukraine2013Wood fuel, including wood for charcoalEXPORTS1000 m3</v>
      </c>
      <c r="B246">
        <v>2013</v>
      </c>
      <c r="C246" t="s">
        <v>2134</v>
      </c>
      <c r="D246" t="s">
        <v>3843</v>
      </c>
      <c r="E246" t="s">
        <v>794</v>
      </c>
      <c r="F246" t="s">
        <v>1657</v>
      </c>
      <c r="G246" t="s">
        <v>811</v>
      </c>
      <c r="H246">
        <v>1064.56</v>
      </c>
      <c r="I246" t="s">
        <v>1813</v>
      </c>
      <c r="R246" s="568"/>
    </row>
    <row r="247" spans="1:18">
      <c r="A247" t="str">
        <f t="shared" si="3"/>
        <v>Ukraine2013Wood charcoalEXPORTS1000 m.t.</v>
      </c>
      <c r="B247">
        <v>2013</v>
      </c>
      <c r="C247" t="s">
        <v>1808</v>
      </c>
      <c r="D247" t="s">
        <v>3843</v>
      </c>
      <c r="E247" t="s">
        <v>794</v>
      </c>
      <c r="F247" t="s">
        <v>1657</v>
      </c>
      <c r="G247" t="s">
        <v>1809</v>
      </c>
      <c r="H247">
        <v>89.11</v>
      </c>
      <c r="I247" t="s">
        <v>1813</v>
      </c>
    </row>
    <row r="248" spans="1:18">
      <c r="A248" t="str">
        <f t="shared" si="3"/>
        <v>Ukraine2013Chips and particlesEXPORTS1000 m3</v>
      </c>
      <c r="B248">
        <v>2013</v>
      </c>
      <c r="C248" t="s">
        <v>1676</v>
      </c>
      <c r="D248" t="s">
        <v>3843</v>
      </c>
      <c r="E248" t="s">
        <v>794</v>
      </c>
      <c r="F248" t="s">
        <v>1657</v>
      </c>
      <c r="G248" t="s">
        <v>811</v>
      </c>
      <c r="H248">
        <v>202.51</v>
      </c>
      <c r="I248" t="s">
        <v>1813</v>
      </c>
    </row>
    <row r="249" spans="1:18">
      <c r="A249" t="str">
        <f t="shared" si="3"/>
        <v>Ukraine2013Wood residuesEXPORTS1000 m3</v>
      </c>
      <c r="B249">
        <v>2013</v>
      </c>
      <c r="C249" t="s">
        <v>1677</v>
      </c>
      <c r="D249" t="s">
        <v>3843</v>
      </c>
      <c r="E249" t="s">
        <v>794</v>
      </c>
      <c r="F249" t="s">
        <v>1657</v>
      </c>
      <c r="G249" t="s">
        <v>811</v>
      </c>
      <c r="H249">
        <v>528.96</v>
      </c>
      <c r="I249" t="s">
        <v>1813</v>
      </c>
    </row>
    <row r="250" spans="1:18">
      <c r="A250" t="str">
        <f t="shared" si="3"/>
        <v>Ukraine2013Wood pelletsEXPORTS1000 m.t.</v>
      </c>
      <c r="B250">
        <v>2013</v>
      </c>
      <c r="C250" t="s">
        <v>3525</v>
      </c>
      <c r="D250" t="s">
        <v>3843</v>
      </c>
      <c r="E250" t="s">
        <v>794</v>
      </c>
      <c r="F250" t="s">
        <v>1657</v>
      </c>
      <c r="G250" t="s">
        <v>1809</v>
      </c>
      <c r="H250">
        <v>0</v>
      </c>
      <c r="I250" t="s">
        <v>1813</v>
      </c>
    </row>
    <row r="251" spans="1:18">
      <c r="A251" t="str">
        <f t="shared" si="3"/>
        <v>Uzbekistan2013Wood fuel, including wood for charcoalIMPORTS1000 m3</v>
      </c>
      <c r="B251">
        <v>2013</v>
      </c>
      <c r="C251" t="s">
        <v>2134</v>
      </c>
      <c r="D251" t="s">
        <v>3842</v>
      </c>
      <c r="E251" t="s">
        <v>794</v>
      </c>
      <c r="F251" t="s">
        <v>1658</v>
      </c>
      <c r="G251" t="s">
        <v>811</v>
      </c>
      <c r="H251">
        <v>0</v>
      </c>
      <c r="I251" t="s">
        <v>1813</v>
      </c>
    </row>
    <row r="252" spans="1:18">
      <c r="A252" t="str">
        <f t="shared" si="3"/>
        <v>Uzbekistan2013Industrial roundwood (wood in the rough)IMPORTS1000 m3</v>
      </c>
      <c r="B252">
        <v>2013</v>
      </c>
      <c r="C252" t="s">
        <v>1811</v>
      </c>
      <c r="D252" t="s">
        <v>3842</v>
      </c>
      <c r="E252" t="s">
        <v>794</v>
      </c>
      <c r="F252" t="s">
        <v>1658</v>
      </c>
      <c r="G252" t="s">
        <v>811</v>
      </c>
      <c r="H252">
        <v>287.87</v>
      </c>
      <c r="I252" t="s">
        <v>1812</v>
      </c>
    </row>
    <row r="253" spans="1:18">
      <c r="A253" t="str">
        <f t="shared" si="3"/>
        <v>Uzbekistan2013Wood charcoalIMPORTS1000 m.t.</v>
      </c>
      <c r="B253">
        <v>2013</v>
      </c>
      <c r="C253" t="s">
        <v>1808</v>
      </c>
      <c r="D253" t="s">
        <v>3842</v>
      </c>
      <c r="E253" t="s">
        <v>794</v>
      </c>
      <c r="F253" t="s">
        <v>1658</v>
      </c>
      <c r="G253" t="s">
        <v>1809</v>
      </c>
      <c r="H253">
        <v>0.23</v>
      </c>
      <c r="I253" t="s">
        <v>1813</v>
      </c>
    </row>
    <row r="254" spans="1:18">
      <c r="A254" t="str">
        <f t="shared" si="3"/>
        <v>Uzbekistan2013Chips and particlesIMPORTS1000 m3</v>
      </c>
      <c r="B254">
        <v>2013</v>
      </c>
      <c r="C254" t="s">
        <v>1676</v>
      </c>
      <c r="D254" t="s">
        <v>3842</v>
      </c>
      <c r="E254" t="s">
        <v>794</v>
      </c>
      <c r="F254" t="s">
        <v>1658</v>
      </c>
      <c r="G254" t="s">
        <v>811</v>
      </c>
      <c r="H254" s="568">
        <v>0</v>
      </c>
      <c r="I254" t="s">
        <v>1813</v>
      </c>
    </row>
    <row r="255" spans="1:18">
      <c r="A255" t="str">
        <f t="shared" si="3"/>
        <v>Uzbekistan2013Wood residuesIMPORTS1000 m3</v>
      </c>
      <c r="B255">
        <v>2013</v>
      </c>
      <c r="C255" t="s">
        <v>1677</v>
      </c>
      <c r="D255" t="s">
        <v>3842</v>
      </c>
      <c r="E255" t="s">
        <v>794</v>
      </c>
      <c r="F255" t="s">
        <v>1658</v>
      </c>
      <c r="G255" t="s">
        <v>811</v>
      </c>
      <c r="H255" s="568">
        <v>0</v>
      </c>
      <c r="I255" t="s">
        <v>1813</v>
      </c>
    </row>
    <row r="256" spans="1:18">
      <c r="A256" t="str">
        <f t="shared" si="3"/>
        <v>Uzbekistan2013Wood pelletsIMPORTS1000 m.t.</v>
      </c>
      <c r="B256">
        <v>2013</v>
      </c>
      <c r="C256" t="s">
        <v>3525</v>
      </c>
      <c r="D256" t="s">
        <v>3842</v>
      </c>
      <c r="E256" t="s">
        <v>794</v>
      </c>
      <c r="F256" t="s">
        <v>1658</v>
      </c>
      <c r="G256" t="s">
        <v>1809</v>
      </c>
      <c r="H256">
        <v>0</v>
      </c>
      <c r="I256" t="s">
        <v>1813</v>
      </c>
    </row>
    <row r="257" spans="1:18">
      <c r="A257" t="str">
        <f t="shared" si="3"/>
        <v>Uzbekistan2013Wood fuel, including wood for charcoalEXPORTS1000 m3</v>
      </c>
      <c r="B257">
        <v>2013</v>
      </c>
      <c r="C257" t="s">
        <v>2134</v>
      </c>
      <c r="D257" t="s">
        <v>3843</v>
      </c>
      <c r="E257" t="s">
        <v>794</v>
      </c>
      <c r="F257" t="s">
        <v>1658</v>
      </c>
      <c r="G257" t="s">
        <v>811</v>
      </c>
      <c r="H257" s="568">
        <v>0</v>
      </c>
      <c r="I257" t="s">
        <v>1816</v>
      </c>
    </row>
    <row r="258" spans="1:18">
      <c r="A258" t="str">
        <f t="shared" si="3"/>
        <v>Uzbekistan2013Industrial roundwood (wood in the rough)EXPORTS1000 m3</v>
      </c>
      <c r="B258">
        <v>2013</v>
      </c>
      <c r="C258" t="s">
        <v>1811</v>
      </c>
      <c r="D258" t="s">
        <v>3843</v>
      </c>
      <c r="E258" t="s">
        <v>794</v>
      </c>
      <c r="F258" t="s">
        <v>1658</v>
      </c>
      <c r="G258" t="s">
        <v>811</v>
      </c>
      <c r="H258">
        <v>0.05</v>
      </c>
      <c r="I258" t="s">
        <v>1812</v>
      </c>
    </row>
    <row r="259" spans="1:18">
      <c r="A259" t="str">
        <f t="shared" ref="A259:A322" si="4">CONCATENATE(F259,B259,C259,D259,G259)</f>
        <v>Uzbekistan2013Wood charcoalEXPORTS1000 m.t.</v>
      </c>
      <c r="B259">
        <v>2013</v>
      </c>
      <c r="C259" t="s">
        <v>1808</v>
      </c>
      <c r="D259" t="s">
        <v>3843</v>
      </c>
      <c r="E259" t="s">
        <v>794</v>
      </c>
      <c r="F259" t="s">
        <v>1658</v>
      </c>
      <c r="G259" t="s">
        <v>1809</v>
      </c>
      <c r="H259">
        <v>0</v>
      </c>
      <c r="I259" t="s">
        <v>1813</v>
      </c>
    </row>
    <row r="260" spans="1:18">
      <c r="A260" t="str">
        <f t="shared" si="4"/>
        <v>Uzbekistan2013Chips and particlesEXPORTS1000 m3</v>
      </c>
      <c r="B260">
        <v>2013</v>
      </c>
      <c r="C260" t="s">
        <v>1676</v>
      </c>
      <c r="D260" t="s">
        <v>3843</v>
      </c>
      <c r="E260" t="s">
        <v>794</v>
      </c>
      <c r="F260" t="s">
        <v>1658</v>
      </c>
      <c r="G260" t="s">
        <v>811</v>
      </c>
      <c r="H260">
        <v>0</v>
      </c>
      <c r="I260" t="s">
        <v>1813</v>
      </c>
    </row>
    <row r="261" spans="1:18">
      <c r="A261" t="str">
        <f t="shared" si="4"/>
        <v>Uzbekistan2013Wood residuesEXPORTS1000 m3</v>
      </c>
      <c r="B261">
        <v>2013</v>
      </c>
      <c r="C261" t="s">
        <v>1677</v>
      </c>
      <c r="D261" t="s">
        <v>3843</v>
      </c>
      <c r="E261" t="s">
        <v>794</v>
      </c>
      <c r="F261" t="s">
        <v>1658</v>
      </c>
      <c r="G261" t="s">
        <v>811</v>
      </c>
      <c r="H261">
        <v>0</v>
      </c>
      <c r="I261" t="s">
        <v>1813</v>
      </c>
    </row>
    <row r="262" spans="1:18">
      <c r="A262" t="str">
        <f t="shared" si="4"/>
        <v>Uzbekistan2013Wood pelletsEXPORTS1000 m.t.</v>
      </c>
      <c r="B262">
        <v>2013</v>
      </c>
      <c r="C262" t="s">
        <v>3525</v>
      </c>
      <c r="D262" t="s">
        <v>3843</v>
      </c>
      <c r="E262" t="s">
        <v>794</v>
      </c>
      <c r="F262" t="s">
        <v>1658</v>
      </c>
      <c r="G262" t="s">
        <v>1809</v>
      </c>
      <c r="H262">
        <v>0</v>
      </c>
      <c r="I262" t="s">
        <v>1813</v>
      </c>
    </row>
    <row r="263" spans="1:18">
      <c r="A263" t="str">
        <f t="shared" si="4"/>
        <v>Ukraine2013Wood charcoalPRODUCTION1000 m.t.</v>
      </c>
      <c r="B263">
        <v>2013</v>
      </c>
      <c r="C263" t="s">
        <v>1808</v>
      </c>
      <c r="D263" t="s">
        <v>3841</v>
      </c>
      <c r="E263" t="s">
        <v>794</v>
      </c>
      <c r="F263" t="s">
        <v>1657</v>
      </c>
      <c r="G263" t="s">
        <v>1809</v>
      </c>
      <c r="H263">
        <v>53</v>
      </c>
      <c r="I263" t="s">
        <v>1813</v>
      </c>
    </row>
    <row r="264" spans="1:18">
      <c r="A264" t="str">
        <f t="shared" si="4"/>
        <v>Ukraine2013Chips and particlesPRODUCTION1000 m3</v>
      </c>
      <c r="B264">
        <v>2013</v>
      </c>
      <c r="C264" t="s">
        <v>1676</v>
      </c>
      <c r="D264" t="s">
        <v>3841</v>
      </c>
      <c r="E264" t="s">
        <v>794</v>
      </c>
      <c r="F264" t="s">
        <v>1657</v>
      </c>
      <c r="G264" t="s">
        <v>811</v>
      </c>
      <c r="H264">
        <v>560.20000000000005</v>
      </c>
      <c r="I264" t="s">
        <v>1813</v>
      </c>
    </row>
    <row r="265" spans="1:18">
      <c r="A265" t="str">
        <f t="shared" si="4"/>
        <v>Ukraine2013Wood residuesPRODUCTION1000 m3</v>
      </c>
      <c r="B265">
        <v>2013</v>
      </c>
      <c r="C265" t="s">
        <v>1677</v>
      </c>
      <c r="D265" t="s">
        <v>3841</v>
      </c>
      <c r="E265" t="s">
        <v>794</v>
      </c>
      <c r="F265" t="s">
        <v>1657</v>
      </c>
      <c r="G265" t="s">
        <v>811</v>
      </c>
      <c r="H265">
        <v>815.8</v>
      </c>
      <c r="I265" t="s">
        <v>1813</v>
      </c>
    </row>
    <row r="266" spans="1:18">
      <c r="A266" t="str">
        <f t="shared" si="4"/>
        <v>Ukraine2013Wood pelletsPRODUCTION1000 m.t.</v>
      </c>
      <c r="B266">
        <v>2013</v>
      </c>
      <c r="C266" t="s">
        <v>3525</v>
      </c>
      <c r="D266" t="s">
        <v>3841</v>
      </c>
      <c r="E266" t="s">
        <v>794</v>
      </c>
      <c r="F266" t="s">
        <v>1657</v>
      </c>
      <c r="G266" t="s">
        <v>1809</v>
      </c>
      <c r="H266">
        <v>705.9</v>
      </c>
      <c r="I266" t="s">
        <v>1813</v>
      </c>
    </row>
    <row r="267" spans="1:18">
      <c r="A267" t="str">
        <f t="shared" si="4"/>
        <v>Ukraine2013Wood fuel, including wood for charcoalIMPORTS1000 m3</v>
      </c>
      <c r="B267">
        <v>2013</v>
      </c>
      <c r="C267" t="s">
        <v>2134</v>
      </c>
      <c r="D267" t="s">
        <v>3842</v>
      </c>
      <c r="E267" t="s">
        <v>794</v>
      </c>
      <c r="F267" t="s">
        <v>1657</v>
      </c>
      <c r="G267" t="s">
        <v>811</v>
      </c>
      <c r="H267">
        <v>0.2</v>
      </c>
      <c r="I267" t="s">
        <v>1813</v>
      </c>
    </row>
    <row r="268" spans="1:18">
      <c r="A268" t="str">
        <f t="shared" si="4"/>
        <v>Ukraine2013Wood charcoalIMPORTS1000 m.t.</v>
      </c>
      <c r="B268">
        <v>2013</v>
      </c>
      <c r="C268" t="s">
        <v>1808</v>
      </c>
      <c r="D268" t="s">
        <v>3842</v>
      </c>
      <c r="E268" t="s">
        <v>794</v>
      </c>
      <c r="F268" t="s">
        <v>1657</v>
      </c>
      <c r="G268" t="s">
        <v>1809</v>
      </c>
      <c r="H268">
        <v>1.35</v>
      </c>
      <c r="I268" t="s">
        <v>1813</v>
      </c>
    </row>
    <row r="269" spans="1:18">
      <c r="A269" t="str">
        <f t="shared" si="4"/>
        <v>Ukraine2013Chips and particlesIMPORTS1000 m3</v>
      </c>
      <c r="B269">
        <v>2013</v>
      </c>
      <c r="C269" t="s">
        <v>1676</v>
      </c>
      <c r="D269" t="s">
        <v>3842</v>
      </c>
      <c r="E269" t="s">
        <v>794</v>
      </c>
      <c r="F269" t="s">
        <v>1657</v>
      </c>
      <c r="G269" t="s">
        <v>811</v>
      </c>
      <c r="H269" s="568">
        <v>0.37</v>
      </c>
      <c r="I269" t="s">
        <v>1813</v>
      </c>
    </row>
    <row r="270" spans="1:18">
      <c r="A270" t="str">
        <f t="shared" si="4"/>
        <v>Ukraine2013Wood residuesIMPORTS1000 m3</v>
      </c>
      <c r="B270">
        <v>2013</v>
      </c>
      <c r="C270" t="s">
        <v>1677</v>
      </c>
      <c r="D270" t="s">
        <v>3842</v>
      </c>
      <c r="E270" t="s">
        <v>794</v>
      </c>
      <c r="F270" t="s">
        <v>1657</v>
      </c>
      <c r="G270" t="s">
        <v>811</v>
      </c>
      <c r="H270">
        <v>0.22</v>
      </c>
      <c r="I270" t="s">
        <v>1813</v>
      </c>
    </row>
    <row r="271" spans="1:18">
      <c r="A271" t="str">
        <f t="shared" si="4"/>
        <v>Ukraine2013Wood pelletsIMPORTS1000 m.t.</v>
      </c>
      <c r="B271">
        <v>2013</v>
      </c>
      <c r="C271" t="s">
        <v>3525</v>
      </c>
      <c r="D271" t="s">
        <v>3842</v>
      </c>
      <c r="E271" t="s">
        <v>794</v>
      </c>
      <c r="F271" t="s">
        <v>1657</v>
      </c>
      <c r="G271" t="s">
        <v>1809</v>
      </c>
      <c r="H271">
        <v>0</v>
      </c>
      <c r="I271" t="s">
        <v>1813</v>
      </c>
    </row>
    <row r="272" spans="1:18">
      <c r="A272" t="str">
        <f t="shared" si="4"/>
        <v>Austria2013Industrial roundwood (wood in the rough)REMOVALS1000 m3</v>
      </c>
      <c r="B272">
        <v>2013</v>
      </c>
      <c r="C272" t="s">
        <v>1811</v>
      </c>
      <c r="D272" t="s">
        <v>3844</v>
      </c>
      <c r="E272" t="s">
        <v>794</v>
      </c>
      <c r="F272" t="s">
        <v>1561</v>
      </c>
      <c r="G272" t="s">
        <v>811</v>
      </c>
      <c r="H272">
        <v>12432.76</v>
      </c>
      <c r="I272" t="s">
        <v>1812</v>
      </c>
      <c r="R272" s="568"/>
    </row>
    <row r="273" spans="1:18">
      <c r="A273" t="str">
        <f t="shared" si="4"/>
        <v>Bulgaria2013Industrial roundwood (wood in the rough)REMOVALS1000 m3</v>
      </c>
      <c r="B273">
        <v>2013</v>
      </c>
      <c r="C273" t="s">
        <v>1811</v>
      </c>
      <c r="D273" t="s">
        <v>3844</v>
      </c>
      <c r="E273" t="s">
        <v>794</v>
      </c>
      <c r="F273" t="s">
        <v>1446</v>
      </c>
      <c r="G273" t="s">
        <v>811</v>
      </c>
      <c r="H273">
        <v>3452.86</v>
      </c>
      <c r="I273" t="s">
        <v>1812</v>
      </c>
      <c r="R273" s="568"/>
    </row>
    <row r="274" spans="1:18">
      <c r="A274" t="str">
        <f t="shared" si="4"/>
        <v>Cyprus2013Industrial roundwood (wood in the rough)REMOVALS1000 m3</v>
      </c>
      <c r="B274">
        <v>2013</v>
      </c>
      <c r="C274" t="s">
        <v>1811</v>
      </c>
      <c r="D274" t="s">
        <v>3844</v>
      </c>
      <c r="E274" t="s">
        <v>794</v>
      </c>
      <c r="F274" t="s">
        <v>1448</v>
      </c>
      <c r="G274" t="s">
        <v>811</v>
      </c>
      <c r="H274">
        <v>3.73</v>
      </c>
      <c r="I274" t="s">
        <v>1812</v>
      </c>
    </row>
    <row r="275" spans="1:18">
      <c r="A275" t="str">
        <f t="shared" si="4"/>
        <v>Czech Republic2013Industrial roundwood (wood in the rough)REMOVALS1000 m3</v>
      </c>
      <c r="B275">
        <v>2013</v>
      </c>
      <c r="C275" t="s">
        <v>1811</v>
      </c>
      <c r="D275" t="s">
        <v>3844</v>
      </c>
      <c r="E275" t="s">
        <v>794</v>
      </c>
      <c r="F275" t="s">
        <v>1449</v>
      </c>
      <c r="G275" t="s">
        <v>811</v>
      </c>
      <c r="H275">
        <v>13149</v>
      </c>
      <c r="I275" t="s">
        <v>1812</v>
      </c>
      <c r="R275" s="568"/>
    </row>
    <row r="276" spans="1:18">
      <c r="A276" t="str">
        <f t="shared" si="4"/>
        <v>Finland2013Industrial roundwood (wood in the rough)REMOVALS1000 m3</v>
      </c>
      <c r="B276">
        <v>2013</v>
      </c>
      <c r="C276" t="s">
        <v>1811</v>
      </c>
      <c r="D276" t="s">
        <v>3844</v>
      </c>
      <c r="E276" t="s">
        <v>794</v>
      </c>
      <c r="F276" t="s">
        <v>1452</v>
      </c>
      <c r="G276" t="s">
        <v>811</v>
      </c>
      <c r="H276">
        <v>49331.4</v>
      </c>
      <c r="I276" t="s">
        <v>1812</v>
      </c>
      <c r="R276" s="568"/>
    </row>
    <row r="277" spans="1:18">
      <c r="A277" t="str">
        <f t="shared" si="4"/>
        <v>France2013Industrial roundwood (wood in the rough)REMOVALS1000 m3</v>
      </c>
      <c r="B277">
        <v>2013</v>
      </c>
      <c r="C277" t="s">
        <v>1811</v>
      </c>
      <c r="D277" t="s">
        <v>3844</v>
      </c>
      <c r="E277" t="s">
        <v>794</v>
      </c>
      <c r="F277" t="s">
        <v>1453</v>
      </c>
      <c r="G277" t="s">
        <v>811</v>
      </c>
      <c r="H277">
        <v>24451.17</v>
      </c>
      <c r="I277" t="s">
        <v>1812</v>
      </c>
      <c r="R277" s="568"/>
    </row>
    <row r="278" spans="1:18">
      <c r="A278" t="str">
        <f t="shared" si="4"/>
        <v>Germany2013Industrial roundwood (wood in the rough)REMOVALS1000 m3</v>
      </c>
      <c r="B278">
        <v>2013</v>
      </c>
      <c r="C278" t="s">
        <v>1811</v>
      </c>
      <c r="D278" t="s">
        <v>3844</v>
      </c>
      <c r="E278" t="s">
        <v>794</v>
      </c>
      <c r="F278" t="s">
        <v>1454</v>
      </c>
      <c r="G278" t="s">
        <v>811</v>
      </c>
      <c r="H278">
        <v>42052.18</v>
      </c>
      <c r="I278" t="s">
        <v>1812</v>
      </c>
      <c r="R278" s="568"/>
    </row>
    <row r="279" spans="1:18">
      <c r="A279" t="str">
        <f t="shared" si="4"/>
        <v>Hungary2013Industrial roundwood (wood in the rough)REMOVALS1000 m3</v>
      </c>
      <c r="B279">
        <v>2013</v>
      </c>
      <c r="C279" t="s">
        <v>1811</v>
      </c>
      <c r="D279" t="s">
        <v>3844</v>
      </c>
      <c r="E279" t="s">
        <v>794</v>
      </c>
      <c r="F279" t="s">
        <v>1456</v>
      </c>
      <c r="G279" t="s">
        <v>811</v>
      </c>
      <c r="H279">
        <v>3168.73</v>
      </c>
      <c r="I279" t="s">
        <v>1812</v>
      </c>
      <c r="R279" s="568"/>
    </row>
    <row r="280" spans="1:18">
      <c r="A280" t="str">
        <f t="shared" si="4"/>
        <v>Liechtenstein2013Industrial roundwood (wood in the rough)REMOVALS1000 m3</v>
      </c>
      <c r="B280">
        <v>2013</v>
      </c>
      <c r="C280" t="s">
        <v>1811</v>
      </c>
      <c r="D280" t="s">
        <v>3844</v>
      </c>
      <c r="E280" t="s">
        <v>794</v>
      </c>
      <c r="F280" t="s">
        <v>1461</v>
      </c>
      <c r="G280" t="s">
        <v>811</v>
      </c>
      <c r="H280">
        <v>14.33</v>
      </c>
      <c r="I280" t="s">
        <v>1812</v>
      </c>
    </row>
    <row r="281" spans="1:18">
      <c r="A281" t="str">
        <f t="shared" si="4"/>
        <v>Malta2013Industrial roundwood (wood in the rough)REMOVALS1000 m3</v>
      </c>
      <c r="B281">
        <v>2013</v>
      </c>
      <c r="C281" t="s">
        <v>1811</v>
      </c>
      <c r="D281" t="s">
        <v>3844</v>
      </c>
      <c r="E281" t="s">
        <v>794</v>
      </c>
      <c r="F281" t="s">
        <v>1663</v>
      </c>
      <c r="G281" t="s">
        <v>811</v>
      </c>
      <c r="H281">
        <v>0</v>
      </c>
      <c r="I281" t="s">
        <v>1812</v>
      </c>
    </row>
    <row r="282" spans="1:18">
      <c r="A282" t="str">
        <f t="shared" si="4"/>
        <v>Netherlands2013Industrial roundwood (wood in the rough)REMOVALS1000 m3</v>
      </c>
      <c r="B282">
        <v>2013</v>
      </c>
      <c r="C282" t="s">
        <v>1811</v>
      </c>
      <c r="D282" t="s">
        <v>3844</v>
      </c>
      <c r="E282" t="s">
        <v>794</v>
      </c>
      <c r="F282" t="s">
        <v>1464</v>
      </c>
      <c r="G282" t="s">
        <v>811</v>
      </c>
      <c r="H282">
        <v>818.2</v>
      </c>
      <c r="I282" t="s">
        <v>1812</v>
      </c>
    </row>
    <row r="283" spans="1:18">
      <c r="A283" t="str">
        <f t="shared" si="4"/>
        <v>Norway2013Industrial roundwood (wood in the rough)REMOVALS1000 m3</v>
      </c>
      <c r="B283">
        <v>2013</v>
      </c>
      <c r="C283" t="s">
        <v>1811</v>
      </c>
      <c r="D283" t="s">
        <v>3844</v>
      </c>
      <c r="E283" t="s">
        <v>794</v>
      </c>
      <c r="F283" t="s">
        <v>1465</v>
      </c>
      <c r="G283" t="s">
        <v>811</v>
      </c>
      <c r="H283">
        <v>9019.48</v>
      </c>
      <c r="I283" t="s">
        <v>1812</v>
      </c>
      <c r="R283" s="568"/>
    </row>
    <row r="284" spans="1:18">
      <c r="A284" t="str">
        <f t="shared" si="4"/>
        <v>Poland2013Industrial roundwood (wood in the rough)REMOVALS1000 m3</v>
      </c>
      <c r="B284">
        <v>2013</v>
      </c>
      <c r="C284" t="s">
        <v>1811</v>
      </c>
      <c r="D284" t="s">
        <v>3844</v>
      </c>
      <c r="E284" t="s">
        <v>794</v>
      </c>
      <c r="F284" t="s">
        <v>1466</v>
      </c>
      <c r="G284" t="s">
        <v>811</v>
      </c>
      <c r="H284">
        <v>33795.050000000003</v>
      </c>
      <c r="I284" t="s">
        <v>1812</v>
      </c>
      <c r="R284" s="568"/>
    </row>
    <row r="285" spans="1:18">
      <c r="A285" t="str">
        <f t="shared" si="4"/>
        <v>Portugal2013Industrial roundwood (wood in the rough)REMOVALS1000 m3</v>
      </c>
      <c r="B285">
        <v>2013</v>
      </c>
      <c r="C285" t="s">
        <v>1811</v>
      </c>
      <c r="D285" t="s">
        <v>3844</v>
      </c>
      <c r="E285" t="s">
        <v>794</v>
      </c>
      <c r="F285" t="s">
        <v>1467</v>
      </c>
      <c r="G285" t="s">
        <v>811</v>
      </c>
      <c r="H285">
        <v>10041.200000000001</v>
      </c>
      <c r="I285" t="s">
        <v>1812</v>
      </c>
      <c r="R285" s="568"/>
    </row>
    <row r="286" spans="1:18">
      <c r="A286" t="str">
        <f t="shared" si="4"/>
        <v>Romania2013Industrial roundwood (wood in the rough)REMOVALS1000 m3</v>
      </c>
      <c r="B286">
        <v>2013</v>
      </c>
      <c r="C286" t="s">
        <v>1811</v>
      </c>
      <c r="D286" t="s">
        <v>3844</v>
      </c>
      <c r="E286" t="s">
        <v>794</v>
      </c>
      <c r="F286" t="s">
        <v>1468</v>
      </c>
      <c r="G286" t="s">
        <v>811</v>
      </c>
      <c r="H286">
        <v>10091.48</v>
      </c>
      <c r="I286" t="s">
        <v>1812</v>
      </c>
      <c r="R286" s="568"/>
    </row>
    <row r="287" spans="1:18">
      <c r="A287" t="str">
        <f t="shared" si="4"/>
        <v>Switzerland2013Industrial roundwood (wood in the rough)REMOVALS1000 m3</v>
      </c>
      <c r="B287">
        <v>2013</v>
      </c>
      <c r="C287" t="s">
        <v>1811</v>
      </c>
      <c r="D287" t="s">
        <v>3844</v>
      </c>
      <c r="E287" t="s">
        <v>794</v>
      </c>
      <c r="F287" t="s">
        <v>1643</v>
      </c>
      <c r="G287" t="s">
        <v>811</v>
      </c>
      <c r="H287">
        <v>2969</v>
      </c>
      <c r="I287" t="s">
        <v>1812</v>
      </c>
      <c r="R287" s="568"/>
    </row>
    <row r="288" spans="1:18">
      <c r="A288" t="str">
        <f t="shared" si="4"/>
        <v>United Kingdom2013Industrial roundwood (wood in the rough)REMOVALS1000 m3</v>
      </c>
      <c r="B288">
        <v>2013</v>
      </c>
      <c r="C288" t="s">
        <v>1811</v>
      </c>
      <c r="D288" t="s">
        <v>3844</v>
      </c>
      <c r="E288" t="s">
        <v>794</v>
      </c>
      <c r="F288" t="s">
        <v>1646</v>
      </c>
      <c r="G288" t="s">
        <v>811</v>
      </c>
      <c r="H288">
        <v>9243.4</v>
      </c>
      <c r="I288" t="s">
        <v>1812</v>
      </c>
      <c r="R288" s="568"/>
    </row>
    <row r="289" spans="1:18">
      <c r="A289" t="str">
        <f t="shared" si="4"/>
        <v>Slovenia2013Industrial roundwood (wood in the rough)REMOVALS1000 m3</v>
      </c>
      <c r="B289">
        <v>2013</v>
      </c>
      <c r="C289" t="s">
        <v>1811</v>
      </c>
      <c r="D289" t="s">
        <v>3844</v>
      </c>
      <c r="E289" t="s">
        <v>794</v>
      </c>
      <c r="F289" t="s">
        <v>1640</v>
      </c>
      <c r="G289" t="s">
        <v>811</v>
      </c>
      <c r="H289">
        <v>2288.16</v>
      </c>
      <c r="I289" t="s">
        <v>1812</v>
      </c>
      <c r="R289" s="568"/>
    </row>
    <row r="290" spans="1:18">
      <c r="A290" t="str">
        <f t="shared" si="4"/>
        <v>Estonia2013Industrial roundwood (wood in the rough)REMOVALS1000 m3</v>
      </c>
      <c r="B290">
        <v>2013</v>
      </c>
      <c r="C290" t="s">
        <v>1811</v>
      </c>
      <c r="D290" t="s">
        <v>3844</v>
      </c>
      <c r="E290" t="s">
        <v>794</v>
      </c>
      <c r="F290" t="s">
        <v>1451</v>
      </c>
      <c r="G290" t="s">
        <v>811</v>
      </c>
      <c r="H290">
        <v>5526</v>
      </c>
      <c r="I290" t="s">
        <v>1812</v>
      </c>
      <c r="R290" s="568"/>
    </row>
    <row r="291" spans="1:18">
      <c r="A291" t="str">
        <f t="shared" si="4"/>
        <v>Latvia2013Industrial roundwood (wood in the rough)REMOVALS1000 m3</v>
      </c>
      <c r="B291">
        <v>2013</v>
      </c>
      <c r="C291" t="s">
        <v>1811</v>
      </c>
      <c r="D291" t="s">
        <v>3844</v>
      </c>
      <c r="E291" t="s">
        <v>794</v>
      </c>
      <c r="F291" t="s">
        <v>1460</v>
      </c>
      <c r="G291" t="s">
        <v>811</v>
      </c>
      <c r="H291">
        <v>10983.65</v>
      </c>
      <c r="I291" t="s">
        <v>1812</v>
      </c>
      <c r="R291" s="568"/>
    </row>
    <row r="292" spans="1:18">
      <c r="A292" t="str">
        <f t="shared" si="4"/>
        <v>Lithuania2013Industrial roundwood (wood in the rough)REMOVALS1000 m3</v>
      </c>
      <c r="B292">
        <v>2013</v>
      </c>
      <c r="C292" t="s">
        <v>1811</v>
      </c>
      <c r="D292" t="s">
        <v>3844</v>
      </c>
      <c r="E292" t="s">
        <v>794</v>
      </c>
      <c r="F292" t="s">
        <v>1462</v>
      </c>
      <c r="G292" t="s">
        <v>811</v>
      </c>
      <c r="H292">
        <v>4622</v>
      </c>
      <c r="I292" t="s">
        <v>1812</v>
      </c>
      <c r="R292" s="568"/>
    </row>
    <row r="293" spans="1:18">
      <c r="A293" t="str">
        <f t="shared" si="4"/>
        <v>Austria2013Industrial roundwood (wood in the rough)IMPORTS1000 m3</v>
      </c>
      <c r="B293">
        <v>2013</v>
      </c>
      <c r="C293" t="s">
        <v>1811</v>
      </c>
      <c r="D293" t="s">
        <v>3842</v>
      </c>
      <c r="E293" t="s">
        <v>794</v>
      </c>
      <c r="F293" t="s">
        <v>1561</v>
      </c>
      <c r="G293" t="s">
        <v>811</v>
      </c>
      <c r="H293" s="568">
        <v>8214.36</v>
      </c>
      <c r="I293" t="s">
        <v>1812</v>
      </c>
      <c r="R293" s="568"/>
    </row>
    <row r="294" spans="1:18">
      <c r="A294" t="str">
        <f t="shared" si="4"/>
        <v>Bulgaria2013Industrial roundwood (wood in the rough)IMPORTS1000 m3</v>
      </c>
      <c r="B294">
        <v>2013</v>
      </c>
      <c r="C294" t="s">
        <v>1811</v>
      </c>
      <c r="D294" t="s">
        <v>3842</v>
      </c>
      <c r="E294" t="s">
        <v>794</v>
      </c>
      <c r="F294" t="s">
        <v>1446</v>
      </c>
      <c r="G294" t="s">
        <v>811</v>
      </c>
      <c r="H294" s="568">
        <v>39.869999999999997</v>
      </c>
      <c r="I294" t="s">
        <v>1812</v>
      </c>
    </row>
    <row r="295" spans="1:18">
      <c r="A295" t="str">
        <f t="shared" si="4"/>
        <v>Cyprus2013Industrial roundwood (wood in the rough)IMPORTS1000 m3</v>
      </c>
      <c r="B295">
        <v>2013</v>
      </c>
      <c r="C295" t="s">
        <v>1811</v>
      </c>
      <c r="D295" t="s">
        <v>3842</v>
      </c>
      <c r="E295" t="s">
        <v>794</v>
      </c>
      <c r="F295" t="s">
        <v>1448</v>
      </c>
      <c r="G295" t="s">
        <v>811</v>
      </c>
      <c r="H295" s="568">
        <v>0.11</v>
      </c>
      <c r="I295" t="s">
        <v>1812</v>
      </c>
    </row>
    <row r="296" spans="1:18">
      <c r="A296" t="str">
        <f t="shared" si="4"/>
        <v>Czech Republic2013Industrial roundwood (wood in the rough)IMPORTS1000 m3</v>
      </c>
      <c r="B296">
        <v>2013</v>
      </c>
      <c r="C296" t="s">
        <v>1811</v>
      </c>
      <c r="D296" t="s">
        <v>3842</v>
      </c>
      <c r="E296" t="s">
        <v>794</v>
      </c>
      <c r="F296" t="s">
        <v>1449</v>
      </c>
      <c r="G296" t="s">
        <v>811</v>
      </c>
      <c r="H296">
        <v>2442</v>
      </c>
      <c r="I296" t="s">
        <v>1812</v>
      </c>
      <c r="R296" s="568"/>
    </row>
    <row r="297" spans="1:18">
      <c r="A297" t="str">
        <f t="shared" si="4"/>
        <v>Finland2013Industrial roundwood (wood in the rough)IMPORTS1000 m3</v>
      </c>
      <c r="B297">
        <v>2013</v>
      </c>
      <c r="C297" t="s">
        <v>1811</v>
      </c>
      <c r="D297" t="s">
        <v>3842</v>
      </c>
      <c r="E297" t="s">
        <v>794</v>
      </c>
      <c r="F297" t="s">
        <v>1452</v>
      </c>
      <c r="G297" t="s">
        <v>811</v>
      </c>
      <c r="H297" s="568">
        <v>6693.76</v>
      </c>
      <c r="I297" t="s">
        <v>1812</v>
      </c>
      <c r="R297" s="568"/>
    </row>
    <row r="298" spans="1:18">
      <c r="A298" t="str">
        <f t="shared" si="4"/>
        <v>France2013Industrial roundwood (wood in the rough)IMPORTS1000 m3</v>
      </c>
      <c r="B298">
        <v>2013</v>
      </c>
      <c r="C298" t="s">
        <v>1811</v>
      </c>
      <c r="D298" t="s">
        <v>3842</v>
      </c>
      <c r="E298" t="s">
        <v>794</v>
      </c>
      <c r="F298" t="s">
        <v>1453</v>
      </c>
      <c r="G298" t="s">
        <v>811</v>
      </c>
      <c r="H298" s="568">
        <v>1241.06</v>
      </c>
      <c r="I298" t="s">
        <v>1812</v>
      </c>
      <c r="R298" s="568"/>
    </row>
    <row r="299" spans="1:18">
      <c r="A299" t="str">
        <f t="shared" si="4"/>
        <v>Germany2013Industrial roundwood (wood in the rough)IMPORTS1000 m3</v>
      </c>
      <c r="B299">
        <v>2013</v>
      </c>
      <c r="C299" t="s">
        <v>1811</v>
      </c>
      <c r="D299" t="s">
        <v>3842</v>
      </c>
      <c r="E299" t="s">
        <v>794</v>
      </c>
      <c r="F299" t="s">
        <v>1454</v>
      </c>
      <c r="G299" t="s">
        <v>811</v>
      </c>
      <c r="H299">
        <v>7978.55</v>
      </c>
      <c r="I299" t="s">
        <v>1812</v>
      </c>
      <c r="R299" s="568"/>
    </row>
    <row r="300" spans="1:18">
      <c r="A300" t="str">
        <f t="shared" si="4"/>
        <v>Hungary2013Industrial roundwood (wood in the rough)IMPORTS1000 m3</v>
      </c>
      <c r="B300">
        <v>2013</v>
      </c>
      <c r="C300" t="s">
        <v>1811</v>
      </c>
      <c r="D300" t="s">
        <v>3842</v>
      </c>
      <c r="E300" t="s">
        <v>794</v>
      </c>
      <c r="F300" t="s">
        <v>1456</v>
      </c>
      <c r="G300" t="s">
        <v>811</v>
      </c>
      <c r="H300">
        <v>204.41</v>
      </c>
      <c r="I300" t="s">
        <v>1812</v>
      </c>
    </row>
    <row r="301" spans="1:18">
      <c r="A301" t="str">
        <f t="shared" si="4"/>
        <v>Italy2013Industrial roundwood (wood in the rough)IMPORTS1000 m3</v>
      </c>
      <c r="B301">
        <v>2013</v>
      </c>
      <c r="C301" t="s">
        <v>1811</v>
      </c>
      <c r="D301" t="s">
        <v>3842</v>
      </c>
      <c r="E301" t="s">
        <v>794</v>
      </c>
      <c r="F301" t="s">
        <v>1459</v>
      </c>
      <c r="G301" t="s">
        <v>811</v>
      </c>
      <c r="H301">
        <v>2691.07</v>
      </c>
      <c r="I301" t="s">
        <v>1812</v>
      </c>
      <c r="R301" s="568"/>
    </row>
    <row r="302" spans="1:18">
      <c r="A302" t="str">
        <f t="shared" si="4"/>
        <v>Liechtenstein2013Industrial roundwood (wood in the rough)IMPORTS1000 m3</v>
      </c>
      <c r="B302">
        <v>2013</v>
      </c>
      <c r="C302" t="s">
        <v>1811</v>
      </c>
      <c r="D302" t="s">
        <v>3842</v>
      </c>
      <c r="E302" t="s">
        <v>794</v>
      </c>
      <c r="F302" t="s">
        <v>1461</v>
      </c>
      <c r="G302" t="s">
        <v>811</v>
      </c>
      <c r="H302">
        <v>0</v>
      </c>
      <c r="I302" t="s">
        <v>1812</v>
      </c>
    </row>
    <row r="303" spans="1:18">
      <c r="A303" t="str">
        <f t="shared" si="4"/>
        <v>Malta2013Industrial roundwood (wood in the rough)IMPORTS1000 m3</v>
      </c>
      <c r="B303">
        <v>2013</v>
      </c>
      <c r="C303" t="s">
        <v>1811</v>
      </c>
      <c r="D303" t="s">
        <v>3842</v>
      </c>
      <c r="E303" t="s">
        <v>794</v>
      </c>
      <c r="F303" t="s">
        <v>1663</v>
      </c>
      <c r="G303" t="s">
        <v>811</v>
      </c>
      <c r="H303">
        <v>1.02</v>
      </c>
      <c r="I303" t="s">
        <v>1812</v>
      </c>
    </row>
    <row r="304" spans="1:18">
      <c r="A304" t="str">
        <f t="shared" si="4"/>
        <v>Netherlands2013Industrial roundwood (wood in the rough)IMPORTS1000 m3</v>
      </c>
      <c r="B304">
        <v>2013</v>
      </c>
      <c r="C304" t="s">
        <v>1811</v>
      </c>
      <c r="D304" t="s">
        <v>3842</v>
      </c>
      <c r="E304" t="s">
        <v>794</v>
      </c>
      <c r="F304" t="s">
        <v>1464</v>
      </c>
      <c r="G304" t="s">
        <v>811</v>
      </c>
      <c r="H304">
        <v>182.9</v>
      </c>
      <c r="I304" t="s">
        <v>1812</v>
      </c>
    </row>
    <row r="305" spans="1:18">
      <c r="A305" t="str">
        <f t="shared" si="4"/>
        <v>Norway2013Industrial roundwood (wood in the rough)IMPORTS1000 m3</v>
      </c>
      <c r="B305">
        <v>2013</v>
      </c>
      <c r="C305" t="s">
        <v>1811</v>
      </c>
      <c r="D305" t="s">
        <v>3842</v>
      </c>
      <c r="E305" t="s">
        <v>794</v>
      </c>
      <c r="F305" t="s">
        <v>1465</v>
      </c>
      <c r="G305" t="s">
        <v>811</v>
      </c>
      <c r="H305">
        <v>661.32</v>
      </c>
      <c r="I305" t="s">
        <v>1812</v>
      </c>
    </row>
    <row r="306" spans="1:18">
      <c r="A306" t="str">
        <f t="shared" si="4"/>
        <v>Poland2013Industrial roundwood (wood in the rough)IMPORTS1000 m3</v>
      </c>
      <c r="B306">
        <v>2013</v>
      </c>
      <c r="C306" t="s">
        <v>1811</v>
      </c>
      <c r="D306" t="s">
        <v>3842</v>
      </c>
      <c r="E306" t="s">
        <v>794</v>
      </c>
      <c r="F306" t="s">
        <v>1466</v>
      </c>
      <c r="G306" t="s">
        <v>811</v>
      </c>
      <c r="H306">
        <v>2270.09</v>
      </c>
      <c r="I306" t="s">
        <v>1812</v>
      </c>
      <c r="R306" s="568"/>
    </row>
    <row r="307" spans="1:18">
      <c r="A307" t="str">
        <f t="shared" si="4"/>
        <v>Portugal2013Industrial roundwood (wood in the rough)IMPORTS1000 m3</v>
      </c>
      <c r="B307">
        <v>2013</v>
      </c>
      <c r="C307" t="s">
        <v>1811</v>
      </c>
      <c r="D307" t="s">
        <v>3842</v>
      </c>
      <c r="E307" t="s">
        <v>794</v>
      </c>
      <c r="F307" t="s">
        <v>1467</v>
      </c>
      <c r="G307" t="s">
        <v>811</v>
      </c>
      <c r="H307">
        <v>2428.17</v>
      </c>
      <c r="I307" t="s">
        <v>1812</v>
      </c>
      <c r="R307" s="568"/>
    </row>
    <row r="308" spans="1:18">
      <c r="A308" t="str">
        <f t="shared" si="4"/>
        <v>Romania2013Industrial roundwood (wood in the rough)IMPORTS1000 m3</v>
      </c>
      <c r="B308">
        <v>2013</v>
      </c>
      <c r="C308" t="s">
        <v>1811</v>
      </c>
      <c r="D308" t="s">
        <v>3842</v>
      </c>
      <c r="E308" t="s">
        <v>794</v>
      </c>
      <c r="F308" t="s">
        <v>1468</v>
      </c>
      <c r="G308" t="s">
        <v>811</v>
      </c>
      <c r="H308">
        <v>735.56</v>
      </c>
      <c r="I308" t="s">
        <v>1812</v>
      </c>
    </row>
    <row r="309" spans="1:18">
      <c r="A309" t="str">
        <f t="shared" si="4"/>
        <v>Sweden2013Industrial roundwood (wood in the rough)IMPORTS1000 m3</v>
      </c>
      <c r="B309">
        <v>2013</v>
      </c>
      <c r="C309" t="s">
        <v>1811</v>
      </c>
      <c r="D309" t="s">
        <v>3842</v>
      </c>
      <c r="E309" t="s">
        <v>794</v>
      </c>
      <c r="F309" t="s">
        <v>1642</v>
      </c>
      <c r="G309" t="s">
        <v>811</v>
      </c>
      <c r="H309">
        <v>7541.68</v>
      </c>
      <c r="I309" t="s">
        <v>1812</v>
      </c>
      <c r="R309" s="568"/>
    </row>
    <row r="310" spans="1:18">
      <c r="A310" t="str">
        <f t="shared" si="4"/>
        <v>Switzerland2013Industrial roundwood (wood in the rough)IMPORTS1000 m3</v>
      </c>
      <c r="B310">
        <v>2013</v>
      </c>
      <c r="C310" t="s">
        <v>1811</v>
      </c>
      <c r="D310" t="s">
        <v>3842</v>
      </c>
      <c r="E310" t="s">
        <v>794</v>
      </c>
      <c r="F310" t="s">
        <v>1643</v>
      </c>
      <c r="G310" t="s">
        <v>811</v>
      </c>
      <c r="H310">
        <v>247.03</v>
      </c>
      <c r="I310" t="s">
        <v>1812</v>
      </c>
    </row>
    <row r="311" spans="1:18">
      <c r="A311" t="str">
        <f t="shared" si="4"/>
        <v>United Kingdom2013Industrial roundwood (wood in the rough)IMPORTS1000 m3</v>
      </c>
      <c r="B311">
        <v>2013</v>
      </c>
      <c r="C311" t="s">
        <v>1811</v>
      </c>
      <c r="D311" t="s">
        <v>3842</v>
      </c>
      <c r="E311" t="s">
        <v>794</v>
      </c>
      <c r="F311" t="s">
        <v>1646</v>
      </c>
      <c r="G311" t="s">
        <v>811</v>
      </c>
      <c r="H311">
        <v>416.07</v>
      </c>
      <c r="I311" t="s">
        <v>1812</v>
      </c>
    </row>
    <row r="312" spans="1:18">
      <c r="A312" t="str">
        <f t="shared" si="4"/>
        <v>Slovenia2013Industrial roundwood (wood in the rough)IMPORTS1000 m3</v>
      </c>
      <c r="B312">
        <v>2013</v>
      </c>
      <c r="C312" t="s">
        <v>1811</v>
      </c>
      <c r="D312" t="s">
        <v>3842</v>
      </c>
      <c r="E312" t="s">
        <v>794</v>
      </c>
      <c r="F312" t="s">
        <v>1640</v>
      </c>
      <c r="G312" t="s">
        <v>811</v>
      </c>
      <c r="H312">
        <v>327.3</v>
      </c>
      <c r="I312" t="s">
        <v>1812</v>
      </c>
    </row>
    <row r="313" spans="1:18">
      <c r="A313" t="str">
        <f t="shared" si="4"/>
        <v>Estonia2013Industrial roundwood (wood in the rough)IMPORTS1000 m3</v>
      </c>
      <c r="B313">
        <v>2013</v>
      </c>
      <c r="C313" t="s">
        <v>1811</v>
      </c>
      <c r="D313" t="s">
        <v>3842</v>
      </c>
      <c r="E313" t="s">
        <v>794</v>
      </c>
      <c r="F313" t="s">
        <v>1451</v>
      </c>
      <c r="G313" t="s">
        <v>811</v>
      </c>
      <c r="H313">
        <v>279.83999999999997</v>
      </c>
      <c r="I313" t="s">
        <v>1812</v>
      </c>
    </row>
    <row r="314" spans="1:18">
      <c r="A314" t="str">
        <f t="shared" si="4"/>
        <v>Latvia2013Industrial roundwood (wood in the rough)IMPORTS1000 m3</v>
      </c>
      <c r="B314">
        <v>2013</v>
      </c>
      <c r="C314" t="s">
        <v>1811</v>
      </c>
      <c r="D314" t="s">
        <v>3842</v>
      </c>
      <c r="E314" t="s">
        <v>794</v>
      </c>
      <c r="F314" t="s">
        <v>1460</v>
      </c>
      <c r="G314" t="s">
        <v>811</v>
      </c>
      <c r="H314">
        <v>985.45</v>
      </c>
      <c r="I314" t="s">
        <v>1812</v>
      </c>
    </row>
    <row r="315" spans="1:18">
      <c r="A315" t="str">
        <f t="shared" si="4"/>
        <v>Lithuania2013Industrial roundwood (wood in the rough)IMPORTS1000 m3</v>
      </c>
      <c r="B315">
        <v>2013</v>
      </c>
      <c r="C315" t="s">
        <v>1811</v>
      </c>
      <c r="D315" t="s">
        <v>3842</v>
      </c>
      <c r="E315" t="s">
        <v>794</v>
      </c>
      <c r="F315" t="s">
        <v>1462</v>
      </c>
      <c r="G315" t="s">
        <v>811</v>
      </c>
      <c r="H315">
        <v>360.36</v>
      </c>
      <c r="I315" t="s">
        <v>1812</v>
      </c>
    </row>
    <row r="316" spans="1:18">
      <c r="A316" t="str">
        <f t="shared" si="4"/>
        <v>Austria2013Industrial roundwood (wood in the rough)EXPORTS1000 m3</v>
      </c>
      <c r="B316">
        <v>2013</v>
      </c>
      <c r="C316" t="s">
        <v>1811</v>
      </c>
      <c r="D316" t="s">
        <v>3843</v>
      </c>
      <c r="E316" t="s">
        <v>794</v>
      </c>
      <c r="F316" t="s">
        <v>1561</v>
      </c>
      <c r="G316" t="s">
        <v>811</v>
      </c>
      <c r="H316">
        <v>824.38</v>
      </c>
      <c r="I316" t="s">
        <v>1812</v>
      </c>
    </row>
    <row r="317" spans="1:18">
      <c r="A317" t="str">
        <f t="shared" si="4"/>
        <v>Bulgaria2013Industrial roundwood (wood in the rough)EXPORTS1000 m3</v>
      </c>
      <c r="B317">
        <v>2013</v>
      </c>
      <c r="C317" t="s">
        <v>1811</v>
      </c>
      <c r="D317" t="s">
        <v>3843</v>
      </c>
      <c r="E317" t="s">
        <v>794</v>
      </c>
      <c r="F317" t="s">
        <v>1446</v>
      </c>
      <c r="G317" t="s">
        <v>811</v>
      </c>
      <c r="H317">
        <v>293.04000000000002</v>
      </c>
      <c r="I317" t="s">
        <v>1812</v>
      </c>
    </row>
    <row r="318" spans="1:18">
      <c r="A318" t="str">
        <f t="shared" si="4"/>
        <v>Cyprus2013Industrial roundwood (wood in the rough)EXPORTS1000 m3</v>
      </c>
      <c r="B318">
        <v>2013</v>
      </c>
      <c r="C318" t="s">
        <v>1811</v>
      </c>
      <c r="D318" t="s">
        <v>3843</v>
      </c>
      <c r="E318" t="s">
        <v>794</v>
      </c>
      <c r="F318" t="s">
        <v>1448</v>
      </c>
      <c r="G318" t="s">
        <v>811</v>
      </c>
      <c r="H318">
        <v>0</v>
      </c>
      <c r="I318" t="s">
        <v>1812</v>
      </c>
    </row>
    <row r="319" spans="1:18">
      <c r="A319" t="str">
        <f t="shared" si="4"/>
        <v>Czech Republic2013Industrial roundwood (wood in the rough)EXPORTS1000 m3</v>
      </c>
      <c r="B319">
        <v>2013</v>
      </c>
      <c r="C319" t="s">
        <v>1811</v>
      </c>
      <c r="D319" t="s">
        <v>3843</v>
      </c>
      <c r="E319" t="s">
        <v>794</v>
      </c>
      <c r="F319" t="s">
        <v>1449</v>
      </c>
      <c r="G319" t="s">
        <v>811</v>
      </c>
      <c r="H319">
        <v>4292</v>
      </c>
      <c r="I319" t="s">
        <v>1812</v>
      </c>
      <c r="R319" s="568"/>
    </row>
    <row r="320" spans="1:18">
      <c r="A320" t="str">
        <f t="shared" si="4"/>
        <v>Finland2013Industrial roundwood (wood in the rough)EXPORTS1000 m3</v>
      </c>
      <c r="B320">
        <v>2013</v>
      </c>
      <c r="C320" t="s">
        <v>1811</v>
      </c>
      <c r="D320" t="s">
        <v>3843</v>
      </c>
      <c r="E320" t="s">
        <v>794</v>
      </c>
      <c r="F320" t="s">
        <v>1452</v>
      </c>
      <c r="G320" t="s">
        <v>811</v>
      </c>
      <c r="H320">
        <v>776.19</v>
      </c>
      <c r="I320" t="s">
        <v>1812</v>
      </c>
    </row>
    <row r="321" spans="1:18">
      <c r="A321" t="str">
        <f t="shared" si="4"/>
        <v>France2013Industrial roundwood (wood in the rough)EXPORTS1000 m3</v>
      </c>
      <c r="B321">
        <v>2013</v>
      </c>
      <c r="C321" t="s">
        <v>1811</v>
      </c>
      <c r="D321" t="s">
        <v>3843</v>
      </c>
      <c r="E321" t="s">
        <v>794</v>
      </c>
      <c r="F321" t="s">
        <v>1453</v>
      </c>
      <c r="G321" t="s">
        <v>811</v>
      </c>
      <c r="H321">
        <v>4713.22</v>
      </c>
      <c r="I321" t="s">
        <v>1812</v>
      </c>
      <c r="R321" s="568"/>
    </row>
    <row r="322" spans="1:18">
      <c r="A322" t="str">
        <f t="shared" si="4"/>
        <v>Germany2013Industrial roundwood (wood in the rough)EXPORTS1000 m3</v>
      </c>
      <c r="B322">
        <v>2013</v>
      </c>
      <c r="C322" t="s">
        <v>1811</v>
      </c>
      <c r="D322" t="s">
        <v>3843</v>
      </c>
      <c r="E322" t="s">
        <v>794</v>
      </c>
      <c r="F322" t="s">
        <v>1454</v>
      </c>
      <c r="G322" t="s">
        <v>811</v>
      </c>
      <c r="H322">
        <v>3238.73</v>
      </c>
      <c r="I322" t="s">
        <v>1812</v>
      </c>
      <c r="R322" s="568"/>
    </row>
    <row r="323" spans="1:18">
      <c r="A323" t="str">
        <f t="shared" ref="A323:A386" si="5">CONCATENATE(F323,B323,C323,D323,G323)</f>
        <v>Hungary2013Industrial roundwood (wood in the rough)EXPORTS1000 m3</v>
      </c>
      <c r="B323">
        <v>2013</v>
      </c>
      <c r="C323" t="s">
        <v>1811</v>
      </c>
      <c r="D323" t="s">
        <v>3843</v>
      </c>
      <c r="E323" t="s">
        <v>794</v>
      </c>
      <c r="F323" t="s">
        <v>1456</v>
      </c>
      <c r="G323" t="s">
        <v>811</v>
      </c>
      <c r="H323">
        <v>1071.97</v>
      </c>
      <c r="I323" t="s">
        <v>1812</v>
      </c>
      <c r="R323" s="568"/>
    </row>
    <row r="324" spans="1:18">
      <c r="A324" t="str">
        <f t="shared" si="5"/>
        <v>Italy2013Industrial roundwood (wood in the rough)EXPORTS1000 m3</v>
      </c>
      <c r="B324">
        <v>2013</v>
      </c>
      <c r="C324" t="s">
        <v>1811</v>
      </c>
      <c r="D324" t="s">
        <v>3843</v>
      </c>
      <c r="E324" t="s">
        <v>794</v>
      </c>
      <c r="F324" t="s">
        <v>1459</v>
      </c>
      <c r="G324" t="s">
        <v>811</v>
      </c>
      <c r="H324">
        <v>188.29</v>
      </c>
      <c r="I324" t="s">
        <v>1812</v>
      </c>
    </row>
    <row r="325" spans="1:18">
      <c r="A325" t="str">
        <f t="shared" si="5"/>
        <v>Liechtenstein2013Industrial roundwood (wood in the rough)EXPORTS1000 m3</v>
      </c>
      <c r="B325">
        <v>2013</v>
      </c>
      <c r="C325" t="s">
        <v>1811</v>
      </c>
      <c r="D325" t="s">
        <v>3843</v>
      </c>
      <c r="E325" t="s">
        <v>794</v>
      </c>
      <c r="F325" t="s">
        <v>1461</v>
      </c>
      <c r="G325" t="s">
        <v>811</v>
      </c>
      <c r="H325">
        <v>0</v>
      </c>
      <c r="I325" t="s">
        <v>1812</v>
      </c>
    </row>
    <row r="326" spans="1:18">
      <c r="A326" t="str">
        <f t="shared" si="5"/>
        <v>Malta2013Industrial roundwood (wood in the rough)EXPORTS1000 m3</v>
      </c>
      <c r="B326">
        <v>2013</v>
      </c>
      <c r="C326" t="s">
        <v>1811</v>
      </c>
      <c r="D326" t="s">
        <v>3843</v>
      </c>
      <c r="E326" t="s">
        <v>794</v>
      </c>
      <c r="F326" t="s">
        <v>1663</v>
      </c>
      <c r="G326" t="s">
        <v>811</v>
      </c>
      <c r="H326">
        <v>0.01</v>
      </c>
      <c r="I326" t="s">
        <v>1812</v>
      </c>
    </row>
    <row r="327" spans="1:18">
      <c r="A327" t="str">
        <f t="shared" si="5"/>
        <v>Netherlands2013Industrial roundwood (wood in the rough)EXPORTS1000 m3</v>
      </c>
      <c r="B327">
        <v>2013</v>
      </c>
      <c r="C327" t="s">
        <v>1811</v>
      </c>
      <c r="D327" t="s">
        <v>3843</v>
      </c>
      <c r="E327" t="s">
        <v>794</v>
      </c>
      <c r="F327" t="s">
        <v>1464</v>
      </c>
      <c r="G327" t="s">
        <v>811</v>
      </c>
      <c r="H327">
        <v>604.47</v>
      </c>
      <c r="I327" t="s">
        <v>1812</v>
      </c>
    </row>
    <row r="328" spans="1:18">
      <c r="A328" t="str">
        <f t="shared" si="5"/>
        <v>Norway2013Industrial roundwood (wood in the rough)EXPORTS1000 m3</v>
      </c>
      <c r="B328">
        <v>2013</v>
      </c>
      <c r="C328" t="s">
        <v>1811</v>
      </c>
      <c r="D328" t="s">
        <v>3843</v>
      </c>
      <c r="E328" t="s">
        <v>794</v>
      </c>
      <c r="F328" t="s">
        <v>1465</v>
      </c>
      <c r="G328" t="s">
        <v>811</v>
      </c>
      <c r="H328">
        <v>2636.6</v>
      </c>
      <c r="I328" t="s">
        <v>1812</v>
      </c>
      <c r="R328" s="568"/>
    </row>
    <row r="329" spans="1:18">
      <c r="A329" t="str">
        <f t="shared" si="5"/>
        <v>Poland2013Industrial roundwood (wood in the rough)EXPORTS1000 m3</v>
      </c>
      <c r="B329">
        <v>2013</v>
      </c>
      <c r="C329" t="s">
        <v>1811</v>
      </c>
      <c r="D329" t="s">
        <v>3843</v>
      </c>
      <c r="E329" t="s">
        <v>794</v>
      </c>
      <c r="F329" t="s">
        <v>1466</v>
      </c>
      <c r="G329" t="s">
        <v>811</v>
      </c>
      <c r="H329">
        <v>2836.15</v>
      </c>
      <c r="I329" t="s">
        <v>1812</v>
      </c>
      <c r="R329" s="568"/>
    </row>
    <row r="330" spans="1:18">
      <c r="A330" t="str">
        <f t="shared" si="5"/>
        <v>Portugal2013Industrial roundwood (wood in the rough)EXPORTS1000 m3</v>
      </c>
      <c r="B330">
        <v>2013</v>
      </c>
      <c r="C330" t="s">
        <v>1811</v>
      </c>
      <c r="D330" t="s">
        <v>3843</v>
      </c>
      <c r="E330" t="s">
        <v>794</v>
      </c>
      <c r="F330" t="s">
        <v>1467</v>
      </c>
      <c r="G330" t="s">
        <v>811</v>
      </c>
      <c r="H330" s="568">
        <v>1314.48</v>
      </c>
      <c r="I330" t="s">
        <v>1812</v>
      </c>
      <c r="R330" s="568"/>
    </row>
    <row r="331" spans="1:18">
      <c r="A331" t="str">
        <f t="shared" si="5"/>
        <v>Romania2013Industrial roundwood (wood in the rough)EXPORTS1000 m3</v>
      </c>
      <c r="B331">
        <v>2013</v>
      </c>
      <c r="C331" t="s">
        <v>1811</v>
      </c>
      <c r="D331" t="s">
        <v>3843</v>
      </c>
      <c r="E331" t="s">
        <v>794</v>
      </c>
      <c r="F331" t="s">
        <v>1468</v>
      </c>
      <c r="G331" t="s">
        <v>811</v>
      </c>
      <c r="H331">
        <v>481.48</v>
      </c>
      <c r="I331" t="s">
        <v>1812</v>
      </c>
    </row>
    <row r="332" spans="1:18">
      <c r="A332" t="str">
        <f t="shared" si="5"/>
        <v>Sweden2013Industrial roundwood (wood in the rough)EXPORTS1000 m3</v>
      </c>
      <c r="B332">
        <v>2013</v>
      </c>
      <c r="C332" t="s">
        <v>1811</v>
      </c>
      <c r="D332" t="s">
        <v>3843</v>
      </c>
      <c r="E332" t="s">
        <v>794</v>
      </c>
      <c r="F332" t="s">
        <v>1642</v>
      </c>
      <c r="G332" t="s">
        <v>811</v>
      </c>
      <c r="H332">
        <v>914.5</v>
      </c>
      <c r="I332" t="s">
        <v>1812</v>
      </c>
    </row>
    <row r="333" spans="1:18">
      <c r="A333" t="str">
        <f t="shared" si="5"/>
        <v>Switzerland2013Industrial roundwood (wood in the rough)EXPORTS1000 m3</v>
      </c>
      <c r="B333">
        <v>2013</v>
      </c>
      <c r="C333" t="s">
        <v>1811</v>
      </c>
      <c r="D333" t="s">
        <v>3843</v>
      </c>
      <c r="E333" t="s">
        <v>794</v>
      </c>
      <c r="F333" t="s">
        <v>1643</v>
      </c>
      <c r="G333" t="s">
        <v>811</v>
      </c>
      <c r="H333">
        <v>740</v>
      </c>
      <c r="I333" t="s">
        <v>1812</v>
      </c>
    </row>
    <row r="334" spans="1:18">
      <c r="A334" t="str">
        <f t="shared" si="5"/>
        <v>United Kingdom2013Industrial roundwood (wood in the rough)EXPORTS1000 m3</v>
      </c>
      <c r="B334">
        <v>2013</v>
      </c>
      <c r="C334" t="s">
        <v>1811</v>
      </c>
      <c r="D334" t="s">
        <v>3843</v>
      </c>
      <c r="E334" t="s">
        <v>794</v>
      </c>
      <c r="F334" t="s">
        <v>1646</v>
      </c>
      <c r="G334" t="s">
        <v>811</v>
      </c>
      <c r="H334">
        <v>628.09</v>
      </c>
      <c r="I334" t="s">
        <v>1812</v>
      </c>
    </row>
    <row r="335" spans="1:18">
      <c r="A335" t="str">
        <f t="shared" si="5"/>
        <v>Slovenia2013Industrial roundwood (wood in the rough)EXPORTS1000 m3</v>
      </c>
      <c r="B335">
        <v>2013</v>
      </c>
      <c r="C335" t="s">
        <v>1811</v>
      </c>
      <c r="D335" t="s">
        <v>3843</v>
      </c>
      <c r="E335" t="s">
        <v>794</v>
      </c>
      <c r="F335" t="s">
        <v>1640</v>
      </c>
      <c r="G335" t="s">
        <v>811</v>
      </c>
      <c r="H335">
        <v>1198.3</v>
      </c>
      <c r="I335" t="s">
        <v>1812</v>
      </c>
      <c r="R335" s="568"/>
    </row>
    <row r="336" spans="1:18">
      <c r="A336" t="str">
        <f t="shared" si="5"/>
        <v>Estonia2013Industrial roundwood (wood in the rough)EXPORTS1000 m3</v>
      </c>
      <c r="B336">
        <v>2013</v>
      </c>
      <c r="C336" t="s">
        <v>1811</v>
      </c>
      <c r="D336" t="s">
        <v>3843</v>
      </c>
      <c r="E336" t="s">
        <v>794</v>
      </c>
      <c r="F336" t="s">
        <v>1451</v>
      </c>
      <c r="G336" t="s">
        <v>811</v>
      </c>
      <c r="H336">
        <v>2746.6</v>
      </c>
      <c r="I336" t="s">
        <v>1812</v>
      </c>
      <c r="R336" s="568"/>
    </row>
    <row r="337" spans="1:18">
      <c r="A337" t="str">
        <f t="shared" si="5"/>
        <v>Latvia2013Industrial roundwood (wood in the rough)EXPORTS1000 m3</v>
      </c>
      <c r="B337">
        <v>2013</v>
      </c>
      <c r="C337" t="s">
        <v>1811</v>
      </c>
      <c r="D337" t="s">
        <v>3843</v>
      </c>
      <c r="E337" t="s">
        <v>794</v>
      </c>
      <c r="F337" t="s">
        <v>1460</v>
      </c>
      <c r="G337" t="s">
        <v>811</v>
      </c>
      <c r="H337">
        <v>3736.56</v>
      </c>
      <c r="I337" t="s">
        <v>1812</v>
      </c>
      <c r="R337" s="568"/>
    </row>
    <row r="338" spans="1:18">
      <c r="A338" t="str">
        <f t="shared" si="5"/>
        <v>Lithuania2013Industrial roundwood (wood in the rough)EXPORTS1000 m3</v>
      </c>
      <c r="B338">
        <v>2013</v>
      </c>
      <c r="C338" t="s">
        <v>1811</v>
      </c>
      <c r="D338" t="s">
        <v>3843</v>
      </c>
      <c r="E338" t="s">
        <v>794</v>
      </c>
      <c r="F338" t="s">
        <v>1462</v>
      </c>
      <c r="G338" t="s">
        <v>811</v>
      </c>
      <c r="H338">
        <v>1809.28</v>
      </c>
      <c r="I338" t="s">
        <v>1812</v>
      </c>
      <c r="R338" s="568"/>
    </row>
    <row r="339" spans="1:18">
      <c r="A339" t="str">
        <f t="shared" si="5"/>
        <v>Austria2013Wood charcoalPRODUCTION1000 m.t.</v>
      </c>
      <c r="B339">
        <v>2013</v>
      </c>
      <c r="C339" t="s">
        <v>1808</v>
      </c>
      <c r="D339" t="s">
        <v>3841</v>
      </c>
      <c r="E339" t="s">
        <v>794</v>
      </c>
      <c r="F339" t="s">
        <v>1561</v>
      </c>
      <c r="G339" t="s">
        <v>1809</v>
      </c>
      <c r="H339" s="568">
        <v>1.38</v>
      </c>
      <c r="I339" t="s">
        <v>1810</v>
      </c>
    </row>
    <row r="340" spans="1:18">
      <c r="A340" t="str">
        <f t="shared" si="5"/>
        <v>Bulgaria2013Wood charcoalPRODUCTION1000 m.t.</v>
      </c>
      <c r="B340">
        <v>2013</v>
      </c>
      <c r="C340" t="s">
        <v>1808</v>
      </c>
      <c r="D340" t="s">
        <v>3841</v>
      </c>
      <c r="E340" t="s">
        <v>794</v>
      </c>
      <c r="F340" t="s">
        <v>1446</v>
      </c>
      <c r="G340" t="s">
        <v>1809</v>
      </c>
      <c r="H340">
        <v>4.8600000000000003</v>
      </c>
      <c r="I340" t="s">
        <v>2140</v>
      </c>
    </row>
    <row r="341" spans="1:18">
      <c r="A341" t="str">
        <f t="shared" si="5"/>
        <v>Cyprus2013Wood charcoalPRODUCTION1000 m.t.</v>
      </c>
      <c r="B341">
        <v>2013</v>
      </c>
      <c r="C341" t="s">
        <v>1808</v>
      </c>
      <c r="D341" t="s">
        <v>3841</v>
      </c>
      <c r="E341" t="s">
        <v>794</v>
      </c>
      <c r="F341" t="s">
        <v>1448</v>
      </c>
      <c r="G341" t="s">
        <v>1809</v>
      </c>
      <c r="H341">
        <v>1.2</v>
      </c>
      <c r="I341" t="s">
        <v>1813</v>
      </c>
    </row>
    <row r="342" spans="1:18">
      <c r="A342" t="str">
        <f t="shared" si="5"/>
        <v>Czech Republic2013Wood charcoalPRODUCTION1000 m.t.</v>
      </c>
      <c r="B342">
        <v>2013</v>
      </c>
      <c r="C342" t="s">
        <v>1808</v>
      </c>
      <c r="D342" t="s">
        <v>3841</v>
      </c>
      <c r="E342" t="s">
        <v>794</v>
      </c>
      <c r="F342" t="s">
        <v>1449</v>
      </c>
      <c r="G342" t="s">
        <v>1809</v>
      </c>
      <c r="H342">
        <v>6</v>
      </c>
      <c r="I342" t="s">
        <v>1813</v>
      </c>
    </row>
    <row r="343" spans="1:18">
      <c r="A343" t="str">
        <f t="shared" si="5"/>
        <v>Finland2013Wood charcoalPRODUCTION1000 m.t.</v>
      </c>
      <c r="B343">
        <v>2013</v>
      </c>
      <c r="C343" t="s">
        <v>1808</v>
      </c>
      <c r="D343" t="s">
        <v>3841</v>
      </c>
      <c r="E343" t="s">
        <v>794</v>
      </c>
      <c r="F343" t="s">
        <v>1452</v>
      </c>
      <c r="G343" t="s">
        <v>1809</v>
      </c>
      <c r="H343">
        <v>0</v>
      </c>
      <c r="I343" t="s">
        <v>1813</v>
      </c>
    </row>
    <row r="344" spans="1:18">
      <c r="A344" t="str">
        <f t="shared" si="5"/>
        <v>France2013Wood charcoalPRODUCTION1000 m.t.</v>
      </c>
      <c r="B344">
        <v>2013</v>
      </c>
      <c r="C344" t="s">
        <v>1808</v>
      </c>
      <c r="D344" t="s">
        <v>3841</v>
      </c>
      <c r="E344" t="s">
        <v>794</v>
      </c>
      <c r="F344" t="s">
        <v>1453</v>
      </c>
      <c r="G344" t="s">
        <v>1809</v>
      </c>
      <c r="H344">
        <v>45</v>
      </c>
      <c r="I344" t="s">
        <v>1814</v>
      </c>
    </row>
    <row r="345" spans="1:18">
      <c r="A345" t="str">
        <f t="shared" si="5"/>
        <v>Germany2013Wood charcoalPRODUCTION1000 m.t.</v>
      </c>
      <c r="B345">
        <v>2013</v>
      </c>
      <c r="C345" t="s">
        <v>1808</v>
      </c>
      <c r="D345" t="s">
        <v>3841</v>
      </c>
      <c r="E345" t="s">
        <v>794</v>
      </c>
      <c r="F345" t="s">
        <v>1454</v>
      </c>
      <c r="G345" t="s">
        <v>1809</v>
      </c>
      <c r="H345">
        <v>2</v>
      </c>
      <c r="I345" t="s">
        <v>1810</v>
      </c>
    </row>
    <row r="346" spans="1:18">
      <c r="A346" t="str">
        <f t="shared" si="5"/>
        <v>Hungary2013Wood charcoalPRODUCTION1000 m.t.</v>
      </c>
      <c r="B346">
        <v>2013</v>
      </c>
      <c r="C346" t="s">
        <v>1808</v>
      </c>
      <c r="D346" t="s">
        <v>3841</v>
      </c>
      <c r="E346" t="s">
        <v>794</v>
      </c>
      <c r="F346" t="s">
        <v>1456</v>
      </c>
      <c r="G346" t="s">
        <v>1809</v>
      </c>
      <c r="H346" s="568">
        <v>0</v>
      </c>
      <c r="I346" t="s">
        <v>1813</v>
      </c>
    </row>
    <row r="347" spans="1:18">
      <c r="A347" t="str">
        <f t="shared" si="5"/>
        <v>Liechtenstein2013Wood charcoalPRODUCTION1000 m.t.</v>
      </c>
      <c r="B347">
        <v>2013</v>
      </c>
      <c r="C347" t="s">
        <v>1808</v>
      </c>
      <c r="D347" t="s">
        <v>3841</v>
      </c>
      <c r="E347" t="s">
        <v>794</v>
      </c>
      <c r="F347" t="s">
        <v>1461</v>
      </c>
      <c r="G347" t="s">
        <v>1809</v>
      </c>
      <c r="H347">
        <v>0</v>
      </c>
      <c r="I347" t="s">
        <v>1813</v>
      </c>
    </row>
    <row r="348" spans="1:18">
      <c r="A348" t="str">
        <f t="shared" si="5"/>
        <v>Malta2013Wood charcoalPRODUCTION1000 m.t.</v>
      </c>
      <c r="B348">
        <v>2013</v>
      </c>
      <c r="C348" t="s">
        <v>1808</v>
      </c>
      <c r="D348" t="s">
        <v>3841</v>
      </c>
      <c r="E348" t="s">
        <v>794</v>
      </c>
      <c r="F348" t="s">
        <v>1663</v>
      </c>
      <c r="G348" t="s">
        <v>1809</v>
      </c>
      <c r="H348">
        <v>0</v>
      </c>
      <c r="I348" t="s">
        <v>1813</v>
      </c>
    </row>
    <row r="349" spans="1:18">
      <c r="A349" t="str">
        <f t="shared" si="5"/>
        <v>Netherlands2013Wood charcoalPRODUCTION1000 m.t.</v>
      </c>
      <c r="B349">
        <v>2013</v>
      </c>
      <c r="C349" t="s">
        <v>1808</v>
      </c>
      <c r="D349" t="s">
        <v>3841</v>
      </c>
      <c r="E349" t="s">
        <v>794</v>
      </c>
      <c r="F349" t="s">
        <v>1464</v>
      </c>
      <c r="G349" t="s">
        <v>1809</v>
      </c>
      <c r="H349">
        <v>0</v>
      </c>
      <c r="I349" t="s">
        <v>1813</v>
      </c>
    </row>
    <row r="350" spans="1:18">
      <c r="A350" t="str">
        <f t="shared" si="5"/>
        <v>Norway2013Wood charcoalPRODUCTION1000 m.t.</v>
      </c>
      <c r="B350">
        <v>2013</v>
      </c>
      <c r="C350" t="s">
        <v>1808</v>
      </c>
      <c r="D350" t="s">
        <v>3841</v>
      </c>
      <c r="E350" t="s">
        <v>794</v>
      </c>
      <c r="F350" t="s">
        <v>1465</v>
      </c>
      <c r="G350" t="s">
        <v>1809</v>
      </c>
      <c r="H350">
        <v>0</v>
      </c>
      <c r="I350" t="s">
        <v>1816</v>
      </c>
    </row>
    <row r="351" spans="1:18">
      <c r="A351" t="str">
        <f t="shared" si="5"/>
        <v>Poland2013Wood charcoalPRODUCTION1000 m.t.</v>
      </c>
      <c r="B351">
        <v>2013</v>
      </c>
      <c r="C351" t="s">
        <v>1808</v>
      </c>
      <c r="D351" t="s">
        <v>3841</v>
      </c>
      <c r="E351" t="s">
        <v>794</v>
      </c>
      <c r="F351" t="s">
        <v>1466</v>
      </c>
      <c r="G351" t="s">
        <v>1809</v>
      </c>
      <c r="H351">
        <v>99.46</v>
      </c>
      <c r="I351" t="s">
        <v>1813</v>
      </c>
    </row>
    <row r="352" spans="1:18">
      <c r="A352" t="str">
        <f t="shared" si="5"/>
        <v>Portugal2013Wood charcoalPRODUCTION1000 m.t.</v>
      </c>
      <c r="B352">
        <v>2013</v>
      </c>
      <c r="C352" t="s">
        <v>1808</v>
      </c>
      <c r="D352" t="s">
        <v>3841</v>
      </c>
      <c r="E352" t="s">
        <v>794</v>
      </c>
      <c r="F352" t="s">
        <v>1467</v>
      </c>
      <c r="G352" t="s">
        <v>1809</v>
      </c>
      <c r="H352">
        <v>22.59</v>
      </c>
      <c r="I352" t="s">
        <v>1813</v>
      </c>
    </row>
    <row r="353" spans="1:9">
      <c r="A353" t="str">
        <f t="shared" si="5"/>
        <v>Romania2013Wood charcoalPRODUCTION1000 m.t.</v>
      </c>
      <c r="B353">
        <v>2013</v>
      </c>
      <c r="C353" t="s">
        <v>1808</v>
      </c>
      <c r="D353" t="s">
        <v>3841</v>
      </c>
      <c r="E353" t="s">
        <v>794</v>
      </c>
      <c r="F353" t="s">
        <v>1468</v>
      </c>
      <c r="G353" t="s">
        <v>1809</v>
      </c>
      <c r="H353">
        <v>21.27</v>
      </c>
      <c r="I353" t="s">
        <v>1813</v>
      </c>
    </row>
    <row r="354" spans="1:9">
      <c r="A354" t="str">
        <f t="shared" si="5"/>
        <v>United Kingdom2013Wood charcoalPRODUCTION1000 m.t.</v>
      </c>
      <c r="B354">
        <v>2013</v>
      </c>
      <c r="C354" t="s">
        <v>1808</v>
      </c>
      <c r="D354" t="s">
        <v>3841</v>
      </c>
      <c r="E354" t="s">
        <v>794</v>
      </c>
      <c r="F354" t="s">
        <v>1646</v>
      </c>
      <c r="G354" t="s">
        <v>1809</v>
      </c>
      <c r="H354">
        <v>5</v>
      </c>
      <c r="I354" t="s">
        <v>1813</v>
      </c>
    </row>
    <row r="355" spans="1:9">
      <c r="A355" t="str">
        <f t="shared" si="5"/>
        <v>Slovenia2013Wood charcoalPRODUCTION1000 m.t.</v>
      </c>
      <c r="B355">
        <v>2013</v>
      </c>
      <c r="C355" t="s">
        <v>1808</v>
      </c>
      <c r="D355" t="s">
        <v>3841</v>
      </c>
      <c r="E355" t="s">
        <v>794</v>
      </c>
      <c r="F355" t="s">
        <v>1640</v>
      </c>
      <c r="G355" t="s">
        <v>1809</v>
      </c>
      <c r="H355">
        <v>0</v>
      </c>
      <c r="I355" t="s">
        <v>1813</v>
      </c>
    </row>
    <row r="356" spans="1:9">
      <c r="A356" t="str">
        <f t="shared" si="5"/>
        <v>Estonia2013Wood charcoalPRODUCTION1000 m.t.</v>
      </c>
      <c r="B356">
        <v>2013</v>
      </c>
      <c r="C356" t="s">
        <v>1808</v>
      </c>
      <c r="D356" t="s">
        <v>3841</v>
      </c>
      <c r="E356" t="s">
        <v>794</v>
      </c>
      <c r="F356" t="s">
        <v>1451</v>
      </c>
      <c r="G356" t="s">
        <v>1809</v>
      </c>
      <c r="H356" s="568">
        <v>2.5</v>
      </c>
      <c r="I356" t="s">
        <v>2140</v>
      </c>
    </row>
    <row r="357" spans="1:9">
      <c r="A357" t="str">
        <f t="shared" si="5"/>
        <v>Latvia2013Wood charcoalPRODUCTION1000 m.t.</v>
      </c>
      <c r="B357">
        <v>2013</v>
      </c>
      <c r="C357" t="s">
        <v>1808</v>
      </c>
      <c r="D357" t="s">
        <v>3841</v>
      </c>
      <c r="E357" t="s">
        <v>794</v>
      </c>
      <c r="F357" t="s">
        <v>1460</v>
      </c>
      <c r="G357" t="s">
        <v>1809</v>
      </c>
      <c r="H357">
        <v>8.31</v>
      </c>
      <c r="I357" t="s">
        <v>1813</v>
      </c>
    </row>
    <row r="358" spans="1:9">
      <c r="A358" t="str">
        <f t="shared" si="5"/>
        <v>Lithuania2013Wood charcoalPRODUCTION1000 m.t.</v>
      </c>
      <c r="B358">
        <v>2013</v>
      </c>
      <c r="C358" t="s">
        <v>1808</v>
      </c>
      <c r="D358" t="s">
        <v>3841</v>
      </c>
      <c r="E358" t="s">
        <v>794</v>
      </c>
      <c r="F358" t="s">
        <v>1462</v>
      </c>
      <c r="G358" t="s">
        <v>1809</v>
      </c>
      <c r="H358">
        <v>0.6</v>
      </c>
      <c r="I358" t="s">
        <v>1813</v>
      </c>
    </row>
    <row r="359" spans="1:9">
      <c r="A359" t="str">
        <f t="shared" si="5"/>
        <v>Austria2013Wood charcoalIMPORTS1000 m.t.</v>
      </c>
      <c r="B359">
        <v>2013</v>
      </c>
      <c r="C359" t="s">
        <v>1808</v>
      </c>
      <c r="D359" t="s">
        <v>3842</v>
      </c>
      <c r="E359" t="s">
        <v>794</v>
      </c>
      <c r="F359" t="s">
        <v>1561</v>
      </c>
      <c r="G359" t="s">
        <v>1809</v>
      </c>
      <c r="H359">
        <v>12.7</v>
      </c>
      <c r="I359" t="s">
        <v>1813</v>
      </c>
    </row>
    <row r="360" spans="1:9">
      <c r="A360" t="str">
        <f t="shared" si="5"/>
        <v>Bulgaria2013Wood charcoalIMPORTS1000 m.t.</v>
      </c>
      <c r="B360">
        <v>2013</v>
      </c>
      <c r="C360" t="s">
        <v>1808</v>
      </c>
      <c r="D360" t="s">
        <v>3842</v>
      </c>
      <c r="E360" t="s">
        <v>794</v>
      </c>
      <c r="F360" t="s">
        <v>1446</v>
      </c>
      <c r="G360" t="s">
        <v>1809</v>
      </c>
      <c r="H360">
        <v>1.2</v>
      </c>
      <c r="I360" t="s">
        <v>1813</v>
      </c>
    </row>
    <row r="361" spans="1:9">
      <c r="A361" t="str">
        <f t="shared" si="5"/>
        <v>Cyprus2013Wood charcoalIMPORTS1000 m.t.</v>
      </c>
      <c r="B361">
        <v>2013</v>
      </c>
      <c r="C361" t="s">
        <v>1808</v>
      </c>
      <c r="D361" t="s">
        <v>3842</v>
      </c>
      <c r="E361" t="s">
        <v>794</v>
      </c>
      <c r="F361" t="s">
        <v>1448</v>
      </c>
      <c r="G361" t="s">
        <v>1809</v>
      </c>
      <c r="H361">
        <v>11.47</v>
      </c>
      <c r="I361" t="s">
        <v>1813</v>
      </c>
    </row>
    <row r="362" spans="1:9">
      <c r="A362" t="str">
        <f t="shared" si="5"/>
        <v>Czech Republic2013Wood charcoalIMPORTS1000 m.t.</v>
      </c>
      <c r="B362">
        <v>2013</v>
      </c>
      <c r="C362" t="s">
        <v>1808</v>
      </c>
      <c r="D362" t="s">
        <v>3842</v>
      </c>
      <c r="E362" t="s">
        <v>794</v>
      </c>
      <c r="F362" t="s">
        <v>1449</v>
      </c>
      <c r="G362" t="s">
        <v>1809</v>
      </c>
      <c r="H362">
        <v>16</v>
      </c>
      <c r="I362" t="s">
        <v>1813</v>
      </c>
    </row>
    <row r="363" spans="1:9">
      <c r="A363" t="str">
        <f t="shared" si="5"/>
        <v>Finland2013Wood charcoalIMPORTS1000 m.t.</v>
      </c>
      <c r="B363">
        <v>2013</v>
      </c>
      <c r="C363" t="s">
        <v>1808</v>
      </c>
      <c r="D363" t="s">
        <v>3842</v>
      </c>
      <c r="E363" t="s">
        <v>794</v>
      </c>
      <c r="F363" t="s">
        <v>1452</v>
      </c>
      <c r="G363" t="s">
        <v>1809</v>
      </c>
      <c r="H363">
        <v>2.7</v>
      </c>
      <c r="I363" t="s">
        <v>1813</v>
      </c>
    </row>
    <row r="364" spans="1:9">
      <c r="A364" t="str">
        <f t="shared" si="5"/>
        <v>France2013Wood charcoalIMPORTS1000 m.t.</v>
      </c>
      <c r="B364">
        <v>2013</v>
      </c>
      <c r="C364" t="s">
        <v>1808</v>
      </c>
      <c r="D364" t="s">
        <v>3842</v>
      </c>
      <c r="E364" t="s">
        <v>794</v>
      </c>
      <c r="F364" t="s">
        <v>1453</v>
      </c>
      <c r="G364" t="s">
        <v>1809</v>
      </c>
      <c r="H364">
        <v>90.39</v>
      </c>
      <c r="I364" t="s">
        <v>1813</v>
      </c>
    </row>
    <row r="365" spans="1:9">
      <c r="A365" t="str">
        <f t="shared" si="5"/>
        <v>Germany2013Wood charcoalIMPORTS1000 m.t.</v>
      </c>
      <c r="B365">
        <v>2013</v>
      </c>
      <c r="C365" t="s">
        <v>1808</v>
      </c>
      <c r="D365" t="s">
        <v>3842</v>
      </c>
      <c r="E365" t="s">
        <v>794</v>
      </c>
      <c r="F365" t="s">
        <v>1454</v>
      </c>
      <c r="G365" t="s">
        <v>1809</v>
      </c>
      <c r="H365">
        <v>218.14</v>
      </c>
      <c r="I365" t="s">
        <v>1813</v>
      </c>
    </row>
    <row r="366" spans="1:9">
      <c r="A366" t="str">
        <f t="shared" si="5"/>
        <v>Hungary2013Wood charcoalIMPORTS1000 m.t.</v>
      </c>
      <c r="B366">
        <v>2013</v>
      </c>
      <c r="C366" t="s">
        <v>1808</v>
      </c>
      <c r="D366" t="s">
        <v>3842</v>
      </c>
      <c r="E366" t="s">
        <v>794</v>
      </c>
      <c r="F366" t="s">
        <v>1456</v>
      </c>
      <c r="G366" t="s">
        <v>1809</v>
      </c>
      <c r="H366">
        <v>0.72</v>
      </c>
      <c r="I366" t="s">
        <v>1813</v>
      </c>
    </row>
    <row r="367" spans="1:9">
      <c r="A367" t="str">
        <f t="shared" si="5"/>
        <v>Italy2013Wood charcoalIMPORTS1000 m.t.</v>
      </c>
      <c r="B367">
        <v>2013</v>
      </c>
      <c r="C367" t="s">
        <v>1808</v>
      </c>
      <c r="D367" t="s">
        <v>3842</v>
      </c>
      <c r="E367" t="s">
        <v>794</v>
      </c>
      <c r="F367" t="s">
        <v>1459</v>
      </c>
      <c r="G367" t="s">
        <v>1809</v>
      </c>
      <c r="H367">
        <v>57.49</v>
      </c>
      <c r="I367" t="s">
        <v>1813</v>
      </c>
    </row>
    <row r="368" spans="1:9">
      <c r="A368" t="str">
        <f t="shared" si="5"/>
        <v>Liechtenstein2013Wood charcoalIMPORTS1000 m.t.</v>
      </c>
      <c r="B368">
        <v>2013</v>
      </c>
      <c r="C368" t="s">
        <v>1808</v>
      </c>
      <c r="D368" t="s">
        <v>3842</v>
      </c>
      <c r="E368" t="s">
        <v>794</v>
      </c>
      <c r="F368" t="s">
        <v>1461</v>
      </c>
      <c r="G368" t="s">
        <v>1809</v>
      </c>
      <c r="H368">
        <v>0</v>
      </c>
      <c r="I368" t="s">
        <v>1813</v>
      </c>
    </row>
    <row r="369" spans="1:9">
      <c r="A369" t="str">
        <f t="shared" si="5"/>
        <v>Malta2013Wood charcoalIMPORTS1000 m.t.</v>
      </c>
      <c r="B369">
        <v>2013</v>
      </c>
      <c r="C369" t="s">
        <v>1808</v>
      </c>
      <c r="D369" t="s">
        <v>3842</v>
      </c>
      <c r="E369" t="s">
        <v>794</v>
      </c>
      <c r="F369" t="s">
        <v>1663</v>
      </c>
      <c r="G369" t="s">
        <v>1809</v>
      </c>
      <c r="H369">
        <v>0.28000000000000003</v>
      </c>
      <c r="I369" t="s">
        <v>1813</v>
      </c>
    </row>
    <row r="370" spans="1:9">
      <c r="A370" t="str">
        <f t="shared" si="5"/>
        <v>Netherlands2013Wood charcoalIMPORTS1000 m.t.</v>
      </c>
      <c r="B370">
        <v>2013</v>
      </c>
      <c r="C370" t="s">
        <v>1808</v>
      </c>
      <c r="D370" t="s">
        <v>3842</v>
      </c>
      <c r="E370" t="s">
        <v>794</v>
      </c>
      <c r="F370" t="s">
        <v>1464</v>
      </c>
      <c r="G370" t="s">
        <v>1809</v>
      </c>
      <c r="H370">
        <v>43.36</v>
      </c>
      <c r="I370" t="s">
        <v>1813</v>
      </c>
    </row>
    <row r="371" spans="1:9">
      <c r="A371" t="str">
        <f t="shared" si="5"/>
        <v>Norway2013Wood charcoalIMPORTS1000 m.t.</v>
      </c>
      <c r="B371">
        <v>2013</v>
      </c>
      <c r="C371" t="s">
        <v>1808</v>
      </c>
      <c r="D371" t="s">
        <v>3842</v>
      </c>
      <c r="E371" t="s">
        <v>794</v>
      </c>
      <c r="F371" t="s">
        <v>1465</v>
      </c>
      <c r="G371" t="s">
        <v>1809</v>
      </c>
      <c r="H371">
        <v>38.44</v>
      </c>
      <c r="I371" t="s">
        <v>1813</v>
      </c>
    </row>
    <row r="372" spans="1:9">
      <c r="A372" t="str">
        <f t="shared" si="5"/>
        <v>Poland2013Wood charcoalIMPORTS1000 m.t.</v>
      </c>
      <c r="B372">
        <v>2013</v>
      </c>
      <c r="C372" t="s">
        <v>1808</v>
      </c>
      <c r="D372" t="s">
        <v>3842</v>
      </c>
      <c r="E372" t="s">
        <v>794</v>
      </c>
      <c r="F372" t="s">
        <v>1466</v>
      </c>
      <c r="G372" t="s">
        <v>1809</v>
      </c>
      <c r="H372">
        <v>78.23</v>
      </c>
      <c r="I372" t="s">
        <v>1813</v>
      </c>
    </row>
    <row r="373" spans="1:9">
      <c r="A373" t="str">
        <f t="shared" si="5"/>
        <v>Portugal2013Wood charcoalIMPORTS1000 m.t.</v>
      </c>
      <c r="B373">
        <v>2013</v>
      </c>
      <c r="C373" t="s">
        <v>1808</v>
      </c>
      <c r="D373" t="s">
        <v>3842</v>
      </c>
      <c r="E373" t="s">
        <v>794</v>
      </c>
      <c r="F373" t="s">
        <v>1467</v>
      </c>
      <c r="G373" t="s">
        <v>1809</v>
      </c>
      <c r="H373">
        <v>32.31</v>
      </c>
      <c r="I373" t="s">
        <v>1813</v>
      </c>
    </row>
    <row r="374" spans="1:9">
      <c r="A374" t="str">
        <f t="shared" si="5"/>
        <v>Romania2013Wood charcoalIMPORTS1000 m.t.</v>
      </c>
      <c r="B374">
        <v>2013</v>
      </c>
      <c r="C374" t="s">
        <v>1808</v>
      </c>
      <c r="D374" t="s">
        <v>3842</v>
      </c>
      <c r="E374" t="s">
        <v>794</v>
      </c>
      <c r="F374" t="s">
        <v>1468</v>
      </c>
      <c r="G374" t="s">
        <v>1809</v>
      </c>
      <c r="H374">
        <v>0.45</v>
      </c>
      <c r="I374" t="s">
        <v>1813</v>
      </c>
    </row>
    <row r="375" spans="1:9">
      <c r="A375" t="str">
        <f t="shared" si="5"/>
        <v>Sweden2013Wood charcoalIMPORTS1000 m.t.</v>
      </c>
      <c r="B375">
        <v>2013</v>
      </c>
      <c r="C375" t="s">
        <v>1808</v>
      </c>
      <c r="D375" t="s">
        <v>3842</v>
      </c>
      <c r="E375" t="s">
        <v>794</v>
      </c>
      <c r="F375" t="s">
        <v>1642</v>
      </c>
      <c r="G375" t="s">
        <v>1809</v>
      </c>
      <c r="H375" s="568">
        <v>31.6</v>
      </c>
      <c r="I375" t="s">
        <v>1813</v>
      </c>
    </row>
    <row r="376" spans="1:9">
      <c r="A376" t="str">
        <f t="shared" si="5"/>
        <v>Switzerland2013Wood charcoalIMPORTS1000 m.t.</v>
      </c>
      <c r="B376">
        <v>2013</v>
      </c>
      <c r="C376" t="s">
        <v>1808</v>
      </c>
      <c r="D376" t="s">
        <v>3842</v>
      </c>
      <c r="E376" t="s">
        <v>794</v>
      </c>
      <c r="F376" t="s">
        <v>1643</v>
      </c>
      <c r="G376" t="s">
        <v>1809</v>
      </c>
      <c r="H376">
        <v>12.02</v>
      </c>
      <c r="I376" t="s">
        <v>1813</v>
      </c>
    </row>
    <row r="377" spans="1:9">
      <c r="A377" t="str">
        <f t="shared" si="5"/>
        <v>United Kingdom2013Wood charcoalIMPORTS1000 m.t.</v>
      </c>
      <c r="B377">
        <v>2013</v>
      </c>
      <c r="C377" t="s">
        <v>1808</v>
      </c>
      <c r="D377" t="s">
        <v>3842</v>
      </c>
      <c r="E377" t="s">
        <v>794</v>
      </c>
      <c r="F377" t="s">
        <v>1646</v>
      </c>
      <c r="G377" t="s">
        <v>1809</v>
      </c>
      <c r="H377">
        <v>108.75</v>
      </c>
      <c r="I377" t="s">
        <v>1813</v>
      </c>
    </row>
    <row r="378" spans="1:9">
      <c r="A378" t="str">
        <f t="shared" si="5"/>
        <v>Slovenia2013Wood charcoalIMPORTS1000 m.t.</v>
      </c>
      <c r="B378">
        <v>2013</v>
      </c>
      <c r="C378" t="s">
        <v>1808</v>
      </c>
      <c r="D378" t="s">
        <v>3842</v>
      </c>
      <c r="E378" t="s">
        <v>794</v>
      </c>
      <c r="F378" t="s">
        <v>1640</v>
      </c>
      <c r="G378" t="s">
        <v>1809</v>
      </c>
      <c r="H378">
        <v>2.7</v>
      </c>
      <c r="I378" t="s">
        <v>1813</v>
      </c>
    </row>
    <row r="379" spans="1:9">
      <c r="A379" t="str">
        <f t="shared" si="5"/>
        <v>Estonia2013Wood charcoalIMPORTS1000 m.t.</v>
      </c>
      <c r="B379">
        <v>2013</v>
      </c>
      <c r="C379" t="s">
        <v>1808</v>
      </c>
      <c r="D379" t="s">
        <v>3842</v>
      </c>
      <c r="E379" t="s">
        <v>794</v>
      </c>
      <c r="F379" t="s">
        <v>1451</v>
      </c>
      <c r="G379" t="s">
        <v>1809</v>
      </c>
      <c r="H379" s="568">
        <v>5.31</v>
      </c>
      <c r="I379" t="s">
        <v>1813</v>
      </c>
    </row>
    <row r="380" spans="1:9">
      <c r="A380" t="str">
        <f t="shared" si="5"/>
        <v>Latvia2013Wood charcoalIMPORTS1000 m.t.</v>
      </c>
      <c r="B380">
        <v>2013</v>
      </c>
      <c r="C380" t="s">
        <v>1808</v>
      </c>
      <c r="D380" t="s">
        <v>3842</v>
      </c>
      <c r="E380" t="s">
        <v>794</v>
      </c>
      <c r="F380" t="s">
        <v>1460</v>
      </c>
      <c r="G380" t="s">
        <v>1809</v>
      </c>
      <c r="H380" s="568">
        <v>2.2400000000000002</v>
      </c>
      <c r="I380" t="s">
        <v>1813</v>
      </c>
    </row>
    <row r="381" spans="1:9">
      <c r="A381" t="str">
        <f t="shared" si="5"/>
        <v>Lithuania2013Wood charcoalIMPORTS1000 m.t.</v>
      </c>
      <c r="B381">
        <v>2013</v>
      </c>
      <c r="C381" t="s">
        <v>1808</v>
      </c>
      <c r="D381" t="s">
        <v>3842</v>
      </c>
      <c r="E381" t="s">
        <v>794</v>
      </c>
      <c r="F381" t="s">
        <v>1462</v>
      </c>
      <c r="G381" t="s">
        <v>1809</v>
      </c>
      <c r="H381" s="568">
        <v>1.86</v>
      </c>
      <c r="I381" t="s">
        <v>1813</v>
      </c>
    </row>
    <row r="382" spans="1:9">
      <c r="A382" t="str">
        <f t="shared" si="5"/>
        <v>Austria2013Wood charcoalEXPORTS1000 m.t.</v>
      </c>
      <c r="B382">
        <v>2013</v>
      </c>
      <c r="C382" t="s">
        <v>1808</v>
      </c>
      <c r="D382" t="s">
        <v>3843</v>
      </c>
      <c r="E382" t="s">
        <v>794</v>
      </c>
      <c r="F382" t="s">
        <v>1561</v>
      </c>
      <c r="G382" t="s">
        <v>1809</v>
      </c>
      <c r="H382">
        <v>1.79</v>
      </c>
      <c r="I382" t="s">
        <v>1813</v>
      </c>
    </row>
    <row r="383" spans="1:9">
      <c r="A383" t="str">
        <f t="shared" si="5"/>
        <v>Bulgaria2013Wood charcoalEXPORTS1000 m.t.</v>
      </c>
      <c r="B383">
        <v>2013</v>
      </c>
      <c r="C383" t="s">
        <v>1808</v>
      </c>
      <c r="D383" t="s">
        <v>3843</v>
      </c>
      <c r="E383" t="s">
        <v>794</v>
      </c>
      <c r="F383" t="s">
        <v>1446</v>
      </c>
      <c r="G383" t="s">
        <v>1809</v>
      </c>
      <c r="H383" s="568">
        <v>1.98</v>
      </c>
      <c r="I383" t="s">
        <v>1813</v>
      </c>
    </row>
    <row r="384" spans="1:9">
      <c r="A384" t="str">
        <f t="shared" si="5"/>
        <v>Cyprus2013Wood charcoalEXPORTS1000 m.t.</v>
      </c>
      <c r="B384">
        <v>2013</v>
      </c>
      <c r="C384" t="s">
        <v>1808</v>
      </c>
      <c r="D384" t="s">
        <v>3843</v>
      </c>
      <c r="E384" t="s">
        <v>794</v>
      </c>
      <c r="F384" t="s">
        <v>1448</v>
      </c>
      <c r="G384" t="s">
        <v>1809</v>
      </c>
      <c r="H384" s="568">
        <v>0.02</v>
      </c>
      <c r="I384" t="s">
        <v>1813</v>
      </c>
    </row>
    <row r="385" spans="1:9">
      <c r="A385" t="str">
        <f t="shared" si="5"/>
        <v>Czech Republic2013Wood charcoalEXPORTS1000 m.t.</v>
      </c>
      <c r="B385">
        <v>2013</v>
      </c>
      <c r="C385" t="s">
        <v>1808</v>
      </c>
      <c r="D385" t="s">
        <v>3843</v>
      </c>
      <c r="E385" t="s">
        <v>794</v>
      </c>
      <c r="F385" t="s">
        <v>1449</v>
      </c>
      <c r="G385" t="s">
        <v>1809</v>
      </c>
      <c r="H385" s="568">
        <v>1</v>
      </c>
      <c r="I385" t="s">
        <v>1813</v>
      </c>
    </row>
    <row r="386" spans="1:9">
      <c r="A386" t="str">
        <f t="shared" si="5"/>
        <v>Finland2013Wood charcoalEXPORTS1000 m.t.</v>
      </c>
      <c r="B386">
        <v>2013</v>
      </c>
      <c r="C386" t="s">
        <v>1808</v>
      </c>
      <c r="D386" t="s">
        <v>3843</v>
      </c>
      <c r="E386" t="s">
        <v>794</v>
      </c>
      <c r="F386" t="s">
        <v>1452</v>
      </c>
      <c r="G386" t="s">
        <v>1809</v>
      </c>
      <c r="H386" s="568">
        <v>7.0000000000000007E-2</v>
      </c>
      <c r="I386" t="s">
        <v>1813</v>
      </c>
    </row>
    <row r="387" spans="1:9">
      <c r="A387" t="str">
        <f t="shared" ref="A387:A450" si="6">CONCATENATE(F387,B387,C387,D387,G387)</f>
        <v>France2013Wood charcoalEXPORTS1000 m.t.</v>
      </c>
      <c r="B387">
        <v>2013</v>
      </c>
      <c r="C387" t="s">
        <v>1808</v>
      </c>
      <c r="D387" t="s">
        <v>3843</v>
      </c>
      <c r="E387" t="s">
        <v>794</v>
      </c>
      <c r="F387" t="s">
        <v>1453</v>
      </c>
      <c r="G387" t="s">
        <v>1809</v>
      </c>
      <c r="H387" s="568">
        <v>19.77</v>
      </c>
      <c r="I387" t="s">
        <v>1813</v>
      </c>
    </row>
    <row r="388" spans="1:9">
      <c r="A388" t="str">
        <f t="shared" si="6"/>
        <v>Germany2013Wood charcoalEXPORTS1000 m.t.</v>
      </c>
      <c r="B388">
        <v>2013</v>
      </c>
      <c r="C388" t="s">
        <v>1808</v>
      </c>
      <c r="D388" t="s">
        <v>3843</v>
      </c>
      <c r="E388" t="s">
        <v>794</v>
      </c>
      <c r="F388" t="s">
        <v>1454</v>
      </c>
      <c r="G388" t="s">
        <v>1809</v>
      </c>
      <c r="H388" s="568">
        <v>12.24</v>
      </c>
      <c r="I388" t="s">
        <v>1813</v>
      </c>
    </row>
    <row r="389" spans="1:9">
      <c r="A389" t="str">
        <f t="shared" si="6"/>
        <v>Hungary2013Wood charcoalEXPORTS1000 m.t.</v>
      </c>
      <c r="B389">
        <v>2013</v>
      </c>
      <c r="C389" t="s">
        <v>1808</v>
      </c>
      <c r="D389" t="s">
        <v>3843</v>
      </c>
      <c r="E389" t="s">
        <v>794</v>
      </c>
      <c r="F389" t="s">
        <v>1456</v>
      </c>
      <c r="G389" t="s">
        <v>1809</v>
      </c>
      <c r="H389" s="568">
        <v>0.32</v>
      </c>
      <c r="I389" t="s">
        <v>1813</v>
      </c>
    </row>
    <row r="390" spans="1:9">
      <c r="A390" t="str">
        <f t="shared" si="6"/>
        <v>Italy2013Wood charcoalEXPORTS1000 m.t.</v>
      </c>
      <c r="B390">
        <v>2013</v>
      </c>
      <c r="C390" t="s">
        <v>1808</v>
      </c>
      <c r="D390" t="s">
        <v>3843</v>
      </c>
      <c r="E390" t="s">
        <v>794</v>
      </c>
      <c r="F390" t="s">
        <v>1459</v>
      </c>
      <c r="G390" t="s">
        <v>1809</v>
      </c>
      <c r="H390" s="568">
        <v>1.38</v>
      </c>
      <c r="I390" t="s">
        <v>1813</v>
      </c>
    </row>
    <row r="391" spans="1:9">
      <c r="A391" t="str">
        <f t="shared" si="6"/>
        <v>Liechtenstein2013Wood charcoalEXPORTS1000 m.t.</v>
      </c>
      <c r="B391">
        <v>2013</v>
      </c>
      <c r="C391" t="s">
        <v>1808</v>
      </c>
      <c r="D391" t="s">
        <v>3843</v>
      </c>
      <c r="E391" t="s">
        <v>794</v>
      </c>
      <c r="F391" t="s">
        <v>1461</v>
      </c>
      <c r="G391" t="s">
        <v>1809</v>
      </c>
      <c r="H391" s="568">
        <v>0</v>
      </c>
      <c r="I391" t="s">
        <v>1813</v>
      </c>
    </row>
    <row r="392" spans="1:9">
      <c r="A392" t="str">
        <f t="shared" si="6"/>
        <v>Malta2013Wood charcoalEXPORTS1000 m.t.</v>
      </c>
      <c r="B392">
        <v>2013</v>
      </c>
      <c r="C392" t="s">
        <v>1808</v>
      </c>
      <c r="D392" t="s">
        <v>3843</v>
      </c>
      <c r="E392" t="s">
        <v>794</v>
      </c>
      <c r="F392" t="s">
        <v>1663</v>
      </c>
      <c r="G392" t="s">
        <v>1809</v>
      </c>
      <c r="H392">
        <v>0</v>
      </c>
      <c r="I392" t="s">
        <v>1813</v>
      </c>
    </row>
    <row r="393" spans="1:9">
      <c r="A393" t="str">
        <f t="shared" si="6"/>
        <v>Netherlands2013Wood charcoalEXPORTS1000 m.t.</v>
      </c>
      <c r="B393">
        <v>2013</v>
      </c>
      <c r="C393" t="s">
        <v>1808</v>
      </c>
      <c r="D393" t="s">
        <v>3843</v>
      </c>
      <c r="E393" t="s">
        <v>794</v>
      </c>
      <c r="F393" t="s">
        <v>1464</v>
      </c>
      <c r="G393" t="s">
        <v>1809</v>
      </c>
      <c r="H393" s="568">
        <v>6.56</v>
      </c>
      <c r="I393" t="s">
        <v>1813</v>
      </c>
    </row>
    <row r="394" spans="1:9">
      <c r="A394" t="str">
        <f t="shared" si="6"/>
        <v>Norway2013Wood charcoalEXPORTS1000 m.t.</v>
      </c>
      <c r="B394">
        <v>2013</v>
      </c>
      <c r="C394" t="s">
        <v>1808</v>
      </c>
      <c r="D394" t="s">
        <v>3843</v>
      </c>
      <c r="E394" t="s">
        <v>794</v>
      </c>
      <c r="F394" t="s">
        <v>1465</v>
      </c>
      <c r="G394" t="s">
        <v>1809</v>
      </c>
      <c r="H394" s="568">
        <v>0.97</v>
      </c>
      <c r="I394" t="s">
        <v>1813</v>
      </c>
    </row>
    <row r="395" spans="1:9">
      <c r="A395" t="str">
        <f t="shared" si="6"/>
        <v>Poland2013Wood charcoalEXPORTS1000 m.t.</v>
      </c>
      <c r="B395">
        <v>2013</v>
      </c>
      <c r="C395" t="s">
        <v>1808</v>
      </c>
      <c r="D395" t="s">
        <v>3843</v>
      </c>
      <c r="E395" t="s">
        <v>794</v>
      </c>
      <c r="F395" t="s">
        <v>1466</v>
      </c>
      <c r="G395" t="s">
        <v>1809</v>
      </c>
      <c r="H395" s="568">
        <v>107.65</v>
      </c>
      <c r="I395" t="s">
        <v>1813</v>
      </c>
    </row>
    <row r="396" spans="1:9">
      <c r="A396" t="str">
        <f t="shared" si="6"/>
        <v>Portugal2013Wood charcoalEXPORTS1000 m.t.</v>
      </c>
      <c r="B396">
        <v>2013</v>
      </c>
      <c r="C396" t="s">
        <v>1808</v>
      </c>
      <c r="D396" t="s">
        <v>3843</v>
      </c>
      <c r="E396" t="s">
        <v>794</v>
      </c>
      <c r="F396" t="s">
        <v>1467</v>
      </c>
      <c r="G396" t="s">
        <v>1809</v>
      </c>
      <c r="H396" s="568">
        <v>4.67</v>
      </c>
      <c r="I396" t="s">
        <v>1813</v>
      </c>
    </row>
    <row r="397" spans="1:9">
      <c r="A397" t="str">
        <f t="shared" si="6"/>
        <v>Romania2013Wood charcoalEXPORTS1000 m.t.</v>
      </c>
      <c r="B397">
        <v>2013</v>
      </c>
      <c r="C397" t="s">
        <v>1808</v>
      </c>
      <c r="D397" t="s">
        <v>3843</v>
      </c>
      <c r="E397" t="s">
        <v>794</v>
      </c>
      <c r="F397" t="s">
        <v>1468</v>
      </c>
      <c r="G397" t="s">
        <v>1809</v>
      </c>
      <c r="H397" s="568">
        <v>5.83</v>
      </c>
      <c r="I397" t="s">
        <v>1813</v>
      </c>
    </row>
    <row r="398" spans="1:9">
      <c r="A398" t="str">
        <f t="shared" si="6"/>
        <v>Sweden2013Wood charcoalEXPORTS1000 m.t.</v>
      </c>
      <c r="B398">
        <v>2013</v>
      </c>
      <c r="C398" t="s">
        <v>1808</v>
      </c>
      <c r="D398" t="s">
        <v>3843</v>
      </c>
      <c r="E398" t="s">
        <v>794</v>
      </c>
      <c r="F398" t="s">
        <v>1642</v>
      </c>
      <c r="G398" t="s">
        <v>1809</v>
      </c>
      <c r="H398" s="568">
        <v>1.24</v>
      </c>
      <c r="I398" t="s">
        <v>1813</v>
      </c>
    </row>
    <row r="399" spans="1:9">
      <c r="A399" t="str">
        <f t="shared" si="6"/>
        <v>Switzerland2013Wood charcoalEXPORTS1000 m.t.</v>
      </c>
      <c r="B399">
        <v>2013</v>
      </c>
      <c r="C399" t="s">
        <v>1808</v>
      </c>
      <c r="D399" t="s">
        <v>3843</v>
      </c>
      <c r="E399" t="s">
        <v>794</v>
      </c>
      <c r="F399" t="s">
        <v>1643</v>
      </c>
      <c r="G399" t="s">
        <v>1809</v>
      </c>
      <c r="H399">
        <v>0.06</v>
      </c>
      <c r="I399" t="s">
        <v>1813</v>
      </c>
    </row>
    <row r="400" spans="1:9">
      <c r="A400" t="str">
        <f t="shared" si="6"/>
        <v>United Kingdom2013Wood charcoalEXPORTS1000 m.t.</v>
      </c>
      <c r="B400">
        <v>2013</v>
      </c>
      <c r="C400" t="s">
        <v>1808</v>
      </c>
      <c r="D400" t="s">
        <v>3843</v>
      </c>
      <c r="E400" t="s">
        <v>794</v>
      </c>
      <c r="F400" t="s">
        <v>1646</v>
      </c>
      <c r="G400" t="s">
        <v>1809</v>
      </c>
      <c r="H400" s="568">
        <v>5.51</v>
      </c>
      <c r="I400" t="s">
        <v>1813</v>
      </c>
    </row>
    <row r="401" spans="1:18">
      <c r="A401" t="str">
        <f t="shared" si="6"/>
        <v>Slovenia2013Wood charcoalEXPORTS1000 m.t.</v>
      </c>
      <c r="B401">
        <v>2013</v>
      </c>
      <c r="C401" t="s">
        <v>1808</v>
      </c>
      <c r="D401" t="s">
        <v>3843</v>
      </c>
      <c r="E401" t="s">
        <v>794</v>
      </c>
      <c r="F401" t="s">
        <v>1640</v>
      </c>
      <c r="G401" t="s">
        <v>1809</v>
      </c>
      <c r="H401" s="568">
        <v>0.86</v>
      </c>
      <c r="I401" t="s">
        <v>1813</v>
      </c>
    </row>
    <row r="402" spans="1:18">
      <c r="A402" t="str">
        <f t="shared" si="6"/>
        <v>Estonia2013Wood charcoalEXPORTS1000 m.t.</v>
      </c>
      <c r="B402">
        <v>2013</v>
      </c>
      <c r="C402" t="s">
        <v>1808</v>
      </c>
      <c r="D402" t="s">
        <v>3843</v>
      </c>
      <c r="E402" t="s">
        <v>794</v>
      </c>
      <c r="F402" t="s">
        <v>1451</v>
      </c>
      <c r="G402" t="s">
        <v>1809</v>
      </c>
      <c r="H402" s="568">
        <v>7.73</v>
      </c>
      <c r="I402" t="s">
        <v>1813</v>
      </c>
    </row>
    <row r="403" spans="1:18">
      <c r="A403" t="str">
        <f t="shared" si="6"/>
        <v>Latvia2013Wood charcoalEXPORTS1000 m.t.</v>
      </c>
      <c r="B403">
        <v>2013</v>
      </c>
      <c r="C403" t="s">
        <v>1808</v>
      </c>
      <c r="D403" t="s">
        <v>3843</v>
      </c>
      <c r="E403" t="s">
        <v>794</v>
      </c>
      <c r="F403" t="s">
        <v>1460</v>
      </c>
      <c r="G403" t="s">
        <v>1809</v>
      </c>
      <c r="H403" s="568">
        <v>8.5500000000000007</v>
      </c>
      <c r="I403" t="s">
        <v>1813</v>
      </c>
    </row>
    <row r="404" spans="1:18">
      <c r="A404" t="str">
        <f t="shared" si="6"/>
        <v>Lithuania2013Wood charcoalEXPORTS1000 m.t.</v>
      </c>
      <c r="B404">
        <v>2013</v>
      </c>
      <c r="C404" t="s">
        <v>1808</v>
      </c>
      <c r="D404" t="s">
        <v>3843</v>
      </c>
      <c r="E404" t="s">
        <v>794</v>
      </c>
      <c r="F404" t="s">
        <v>1462</v>
      </c>
      <c r="G404" t="s">
        <v>1809</v>
      </c>
      <c r="H404" s="568">
        <v>1.2</v>
      </c>
      <c r="I404" t="s">
        <v>1813</v>
      </c>
    </row>
    <row r="405" spans="1:18">
      <c r="A405" t="str">
        <f t="shared" si="6"/>
        <v>Austria2013Chips and particlesPRODUCTION1000 m3</v>
      </c>
      <c r="B405">
        <v>2013</v>
      </c>
      <c r="C405" t="s">
        <v>1676</v>
      </c>
      <c r="D405" t="s">
        <v>3841</v>
      </c>
      <c r="E405" t="s">
        <v>794</v>
      </c>
      <c r="F405" t="s">
        <v>1561</v>
      </c>
      <c r="G405" t="s">
        <v>811</v>
      </c>
      <c r="H405">
        <v>3545</v>
      </c>
      <c r="I405" t="s">
        <v>1813</v>
      </c>
      <c r="R405" s="568"/>
    </row>
    <row r="406" spans="1:18">
      <c r="A406" t="str">
        <f t="shared" si="6"/>
        <v>Cyprus2013Chips and particlesPRODUCTION1000 m3</v>
      </c>
      <c r="B406">
        <v>2013</v>
      </c>
      <c r="C406" t="s">
        <v>1676</v>
      </c>
      <c r="D406" t="s">
        <v>3841</v>
      </c>
      <c r="E406" t="s">
        <v>794</v>
      </c>
      <c r="F406" t="s">
        <v>1448</v>
      </c>
      <c r="G406" t="s">
        <v>811</v>
      </c>
      <c r="H406">
        <v>1.82</v>
      </c>
      <c r="I406" t="s">
        <v>1813</v>
      </c>
    </row>
    <row r="407" spans="1:18">
      <c r="A407" t="str">
        <f t="shared" si="6"/>
        <v>Czech Republic2013Chips and particlesPRODUCTION1000 m3</v>
      </c>
      <c r="B407">
        <v>2013</v>
      </c>
      <c r="C407" t="s">
        <v>1676</v>
      </c>
      <c r="D407" t="s">
        <v>3841</v>
      </c>
      <c r="E407" t="s">
        <v>794</v>
      </c>
      <c r="F407" t="s">
        <v>1449</v>
      </c>
      <c r="G407" t="s">
        <v>811</v>
      </c>
      <c r="H407">
        <v>733</v>
      </c>
      <c r="I407" t="s">
        <v>1813</v>
      </c>
    </row>
    <row r="408" spans="1:18">
      <c r="A408" t="str">
        <f t="shared" si="6"/>
        <v>Finland2013Chips and particlesPRODUCTION1000 m3</v>
      </c>
      <c r="B408">
        <v>2013</v>
      </c>
      <c r="C408" t="s">
        <v>1676</v>
      </c>
      <c r="D408" t="s">
        <v>3841</v>
      </c>
      <c r="E408" t="s">
        <v>794</v>
      </c>
      <c r="F408" t="s">
        <v>1452</v>
      </c>
      <c r="G408" t="s">
        <v>811</v>
      </c>
      <c r="H408" s="568">
        <v>7424</v>
      </c>
      <c r="I408" t="s">
        <v>1813</v>
      </c>
      <c r="R408" s="568"/>
    </row>
    <row r="409" spans="1:18">
      <c r="A409" t="str">
        <f t="shared" si="6"/>
        <v>France2013Chips and particlesPRODUCTION1000 m3</v>
      </c>
      <c r="B409">
        <v>2013</v>
      </c>
      <c r="C409" t="s">
        <v>1676</v>
      </c>
      <c r="D409" t="s">
        <v>3841</v>
      </c>
      <c r="E409" t="s">
        <v>794</v>
      </c>
      <c r="F409" t="s">
        <v>1453</v>
      </c>
      <c r="G409" t="s">
        <v>811</v>
      </c>
      <c r="H409">
        <v>6047.14</v>
      </c>
      <c r="I409" t="s">
        <v>1813</v>
      </c>
      <c r="R409" s="568"/>
    </row>
    <row r="410" spans="1:18">
      <c r="A410" t="str">
        <f t="shared" si="6"/>
        <v>Germany2013Chips and particlesPRODUCTION1000 m3</v>
      </c>
      <c r="B410">
        <v>2013</v>
      </c>
      <c r="C410" t="s">
        <v>1676</v>
      </c>
      <c r="D410" t="s">
        <v>3841</v>
      </c>
      <c r="E410" t="s">
        <v>794</v>
      </c>
      <c r="F410" t="s">
        <v>1454</v>
      </c>
      <c r="G410" t="s">
        <v>811</v>
      </c>
      <c r="H410">
        <v>10184.01</v>
      </c>
      <c r="I410" t="s">
        <v>1813</v>
      </c>
      <c r="R410" s="568"/>
    </row>
    <row r="411" spans="1:18">
      <c r="A411" t="str">
        <f t="shared" si="6"/>
        <v>Hungary2013Chips and particlesPRODUCTION1000 m3</v>
      </c>
      <c r="B411">
        <v>2013</v>
      </c>
      <c r="C411" t="s">
        <v>1676</v>
      </c>
      <c r="D411" t="s">
        <v>3841</v>
      </c>
      <c r="E411" t="s">
        <v>794</v>
      </c>
      <c r="F411" t="s">
        <v>1456</v>
      </c>
      <c r="G411" t="s">
        <v>811</v>
      </c>
      <c r="H411">
        <v>375.8</v>
      </c>
      <c r="I411" t="s">
        <v>1813</v>
      </c>
    </row>
    <row r="412" spans="1:18">
      <c r="A412" t="str">
        <f t="shared" si="6"/>
        <v>Italy2013Chips and particlesPRODUCTION1000 m3</v>
      </c>
      <c r="B412">
        <v>2013</v>
      </c>
      <c r="C412" t="s">
        <v>1676</v>
      </c>
      <c r="D412" t="s">
        <v>3841</v>
      </c>
      <c r="E412" t="s">
        <v>794</v>
      </c>
      <c r="F412" t="s">
        <v>1459</v>
      </c>
      <c r="G412" t="s">
        <v>811</v>
      </c>
      <c r="H412">
        <v>1200</v>
      </c>
      <c r="I412" t="s">
        <v>1813</v>
      </c>
      <c r="R412" s="568"/>
    </row>
    <row r="413" spans="1:18">
      <c r="A413" t="str">
        <f t="shared" si="6"/>
        <v>Liechtenstein2013Chips and particlesPRODUCTION1000 m3</v>
      </c>
      <c r="B413">
        <v>2013</v>
      </c>
      <c r="C413" t="s">
        <v>1676</v>
      </c>
      <c r="D413" t="s">
        <v>3841</v>
      </c>
      <c r="E413" t="s">
        <v>794</v>
      </c>
      <c r="F413" t="s">
        <v>1461</v>
      </c>
      <c r="G413" t="s">
        <v>811</v>
      </c>
      <c r="H413">
        <v>0</v>
      </c>
      <c r="I413" t="s">
        <v>1813</v>
      </c>
    </row>
    <row r="414" spans="1:18">
      <c r="A414" t="str">
        <f t="shared" si="6"/>
        <v>Malta2013Chips and particlesPRODUCTION1000 m3</v>
      </c>
      <c r="B414">
        <v>2013</v>
      </c>
      <c r="C414" t="s">
        <v>1676</v>
      </c>
      <c r="D414" t="s">
        <v>3841</v>
      </c>
      <c r="E414" t="s">
        <v>794</v>
      </c>
      <c r="F414" t="s">
        <v>1663</v>
      </c>
      <c r="G414" t="s">
        <v>811</v>
      </c>
      <c r="H414">
        <v>0</v>
      </c>
      <c r="I414" t="s">
        <v>1813</v>
      </c>
    </row>
    <row r="415" spans="1:18">
      <c r="A415" t="str">
        <f t="shared" si="6"/>
        <v>Netherlands2013Chips and particlesPRODUCTION1000 m3</v>
      </c>
      <c r="B415">
        <v>2013</v>
      </c>
      <c r="C415" t="s">
        <v>1676</v>
      </c>
      <c r="D415" t="s">
        <v>3841</v>
      </c>
      <c r="E415" t="s">
        <v>794</v>
      </c>
      <c r="F415" t="s">
        <v>1464</v>
      </c>
      <c r="G415" t="s">
        <v>811</v>
      </c>
      <c r="H415" s="568">
        <v>74</v>
      </c>
      <c r="I415" t="s">
        <v>1814</v>
      </c>
    </row>
    <row r="416" spans="1:18">
      <c r="A416" t="str">
        <f t="shared" si="6"/>
        <v>Norway2013Chips and particlesPRODUCTION1000 m3</v>
      </c>
      <c r="B416">
        <v>2013</v>
      </c>
      <c r="C416" t="s">
        <v>1676</v>
      </c>
      <c r="D416" t="s">
        <v>3841</v>
      </c>
      <c r="E416" t="s">
        <v>794</v>
      </c>
      <c r="F416" t="s">
        <v>1465</v>
      </c>
      <c r="G416" t="s">
        <v>811</v>
      </c>
      <c r="H416">
        <v>330</v>
      </c>
      <c r="I416" t="s">
        <v>1814</v>
      </c>
    </row>
    <row r="417" spans="1:18">
      <c r="A417" t="str">
        <f t="shared" si="6"/>
        <v>Poland2013Chips and particlesPRODUCTION1000 m3</v>
      </c>
      <c r="B417">
        <v>2013</v>
      </c>
      <c r="C417" t="s">
        <v>1676</v>
      </c>
      <c r="D417" t="s">
        <v>3841</v>
      </c>
      <c r="E417" t="s">
        <v>794</v>
      </c>
      <c r="F417" t="s">
        <v>1466</v>
      </c>
      <c r="G417" t="s">
        <v>811</v>
      </c>
      <c r="H417">
        <v>2614</v>
      </c>
      <c r="I417" t="s">
        <v>1813</v>
      </c>
      <c r="R417" s="568"/>
    </row>
    <row r="418" spans="1:18">
      <c r="A418" t="str">
        <f t="shared" si="6"/>
        <v>Romania2013Chips and particlesPRODUCTION1000 m3</v>
      </c>
      <c r="B418">
        <v>2013</v>
      </c>
      <c r="C418" t="s">
        <v>1676</v>
      </c>
      <c r="D418" t="s">
        <v>3841</v>
      </c>
      <c r="E418" t="s">
        <v>794</v>
      </c>
      <c r="F418" t="s">
        <v>1468</v>
      </c>
      <c r="G418" t="s">
        <v>811</v>
      </c>
      <c r="H418">
        <v>481.98</v>
      </c>
      <c r="I418" t="s">
        <v>1814</v>
      </c>
    </row>
    <row r="419" spans="1:18">
      <c r="A419" t="str">
        <f t="shared" si="6"/>
        <v>United Kingdom2013Chips and particlesPRODUCTION1000 m3</v>
      </c>
      <c r="B419">
        <v>2013</v>
      </c>
      <c r="C419" t="s">
        <v>1676</v>
      </c>
      <c r="D419" t="s">
        <v>3841</v>
      </c>
      <c r="E419" t="s">
        <v>794</v>
      </c>
      <c r="F419" t="s">
        <v>1646</v>
      </c>
      <c r="G419" t="s">
        <v>811</v>
      </c>
      <c r="H419" s="568">
        <v>2312.67</v>
      </c>
      <c r="I419" t="s">
        <v>1813</v>
      </c>
      <c r="R419" s="568"/>
    </row>
    <row r="420" spans="1:18">
      <c r="A420" t="str">
        <f t="shared" si="6"/>
        <v>Estonia2013Chips and particlesPRODUCTION1000 m3</v>
      </c>
      <c r="B420">
        <v>2013</v>
      </c>
      <c r="C420" t="s">
        <v>1676</v>
      </c>
      <c r="D420" t="s">
        <v>3841</v>
      </c>
      <c r="E420" t="s">
        <v>794</v>
      </c>
      <c r="F420" t="s">
        <v>1451</v>
      </c>
      <c r="G420" t="s">
        <v>811</v>
      </c>
      <c r="H420">
        <v>2800</v>
      </c>
      <c r="I420" t="s">
        <v>2140</v>
      </c>
      <c r="R420" s="568"/>
    </row>
    <row r="421" spans="1:18">
      <c r="A421" t="str">
        <f t="shared" si="6"/>
        <v>Latvia2013Chips and particlesPRODUCTION1000 m3</v>
      </c>
      <c r="B421">
        <v>2013</v>
      </c>
      <c r="C421" t="s">
        <v>1676</v>
      </c>
      <c r="D421" t="s">
        <v>3841</v>
      </c>
      <c r="E421" t="s">
        <v>794</v>
      </c>
      <c r="F421" t="s">
        <v>1460</v>
      </c>
      <c r="G421" t="s">
        <v>811</v>
      </c>
      <c r="H421">
        <v>3813.27</v>
      </c>
      <c r="I421" t="s">
        <v>1813</v>
      </c>
      <c r="R421" s="568"/>
    </row>
    <row r="422" spans="1:18">
      <c r="A422" t="str">
        <f t="shared" si="6"/>
        <v>Lithuania2013Chips and particlesPRODUCTION1000 m3</v>
      </c>
      <c r="B422">
        <v>2013</v>
      </c>
      <c r="C422" t="s">
        <v>1676</v>
      </c>
      <c r="D422" t="s">
        <v>3841</v>
      </c>
      <c r="E422" t="s">
        <v>794</v>
      </c>
      <c r="F422" t="s">
        <v>1462</v>
      </c>
      <c r="G422" t="s">
        <v>811</v>
      </c>
      <c r="H422">
        <v>1062</v>
      </c>
      <c r="I422" t="s">
        <v>1813</v>
      </c>
      <c r="R422" s="568"/>
    </row>
    <row r="423" spans="1:18">
      <c r="A423" t="str">
        <f t="shared" si="6"/>
        <v>Austria2013Chips and particlesIMPORTS1000 m3</v>
      </c>
      <c r="B423">
        <v>2013</v>
      </c>
      <c r="C423" t="s">
        <v>1676</v>
      </c>
      <c r="D423" t="s">
        <v>3842</v>
      </c>
      <c r="E423" t="s">
        <v>794</v>
      </c>
      <c r="F423" t="s">
        <v>1561</v>
      </c>
      <c r="G423" t="s">
        <v>811</v>
      </c>
      <c r="H423">
        <v>1522.78</v>
      </c>
      <c r="I423" t="s">
        <v>1813</v>
      </c>
      <c r="R423" s="568"/>
    </row>
    <row r="424" spans="1:18">
      <c r="A424" t="str">
        <f t="shared" si="6"/>
        <v>Bulgaria2013Chips and particlesIMPORTS1000 m3</v>
      </c>
      <c r="B424">
        <v>2013</v>
      </c>
      <c r="C424" t="s">
        <v>1676</v>
      </c>
      <c r="D424" t="s">
        <v>3842</v>
      </c>
      <c r="E424" t="s">
        <v>794</v>
      </c>
      <c r="F424" t="s">
        <v>1446</v>
      </c>
      <c r="G424" t="s">
        <v>811</v>
      </c>
      <c r="H424">
        <v>8.2899999999999991</v>
      </c>
      <c r="I424" t="s">
        <v>1813</v>
      </c>
    </row>
    <row r="425" spans="1:18">
      <c r="A425" t="str">
        <f t="shared" si="6"/>
        <v>Cyprus2013Chips and particlesIMPORTS1000 m3</v>
      </c>
      <c r="B425">
        <v>2013</v>
      </c>
      <c r="C425" t="s">
        <v>1676</v>
      </c>
      <c r="D425" t="s">
        <v>3842</v>
      </c>
      <c r="E425" t="s">
        <v>794</v>
      </c>
      <c r="F425" t="s">
        <v>1448</v>
      </c>
      <c r="G425" t="s">
        <v>811</v>
      </c>
      <c r="H425">
        <v>0.03</v>
      </c>
      <c r="I425" t="s">
        <v>1813</v>
      </c>
    </row>
    <row r="426" spans="1:18">
      <c r="A426" t="str">
        <f t="shared" si="6"/>
        <v>Czech Republic2013Chips and particlesIMPORTS1000 m3</v>
      </c>
      <c r="B426">
        <v>2013</v>
      </c>
      <c r="C426" t="s">
        <v>1676</v>
      </c>
      <c r="D426" t="s">
        <v>3842</v>
      </c>
      <c r="E426" t="s">
        <v>794</v>
      </c>
      <c r="F426" t="s">
        <v>1449</v>
      </c>
      <c r="G426" t="s">
        <v>811</v>
      </c>
      <c r="H426" s="568">
        <v>293</v>
      </c>
      <c r="I426" t="s">
        <v>1813</v>
      </c>
    </row>
    <row r="427" spans="1:18">
      <c r="A427" t="str">
        <f t="shared" si="6"/>
        <v>Finland2013Chips and particlesIMPORTS1000 m3</v>
      </c>
      <c r="B427">
        <v>2013</v>
      </c>
      <c r="C427" t="s">
        <v>1676</v>
      </c>
      <c r="D427" t="s">
        <v>3842</v>
      </c>
      <c r="E427" t="s">
        <v>794</v>
      </c>
      <c r="F427" t="s">
        <v>1452</v>
      </c>
      <c r="G427" t="s">
        <v>811</v>
      </c>
      <c r="H427">
        <v>3145.06</v>
      </c>
      <c r="I427" t="s">
        <v>1813</v>
      </c>
      <c r="R427" s="568"/>
    </row>
    <row r="428" spans="1:18">
      <c r="A428" t="str">
        <f t="shared" si="6"/>
        <v>France2013Chips and particlesIMPORTS1000 m3</v>
      </c>
      <c r="B428">
        <v>2013</v>
      </c>
      <c r="C428" t="s">
        <v>1676</v>
      </c>
      <c r="D428" t="s">
        <v>3842</v>
      </c>
      <c r="E428" t="s">
        <v>794</v>
      </c>
      <c r="F428" t="s">
        <v>1453</v>
      </c>
      <c r="G428" t="s">
        <v>811</v>
      </c>
      <c r="H428">
        <v>259.68</v>
      </c>
      <c r="I428" t="s">
        <v>1814</v>
      </c>
    </row>
    <row r="429" spans="1:18">
      <c r="A429" t="str">
        <f t="shared" si="6"/>
        <v>Germany2013Chips and particlesIMPORTS1000 m3</v>
      </c>
      <c r="B429">
        <v>2013</v>
      </c>
      <c r="C429" t="s">
        <v>1676</v>
      </c>
      <c r="D429" t="s">
        <v>3842</v>
      </c>
      <c r="E429" t="s">
        <v>794</v>
      </c>
      <c r="F429" t="s">
        <v>1454</v>
      </c>
      <c r="G429" t="s">
        <v>811</v>
      </c>
      <c r="H429" s="568">
        <v>992.43</v>
      </c>
      <c r="I429" t="s">
        <v>1813</v>
      </c>
    </row>
    <row r="430" spans="1:18">
      <c r="A430" t="str">
        <f t="shared" si="6"/>
        <v>Hungary2013Chips and particlesIMPORTS1000 m3</v>
      </c>
      <c r="B430">
        <v>2013</v>
      </c>
      <c r="C430" t="s">
        <v>1676</v>
      </c>
      <c r="D430" t="s">
        <v>3842</v>
      </c>
      <c r="E430" t="s">
        <v>794</v>
      </c>
      <c r="F430" t="s">
        <v>1456</v>
      </c>
      <c r="G430" t="s">
        <v>811</v>
      </c>
      <c r="H430" s="568">
        <v>117.01</v>
      </c>
      <c r="I430" t="s">
        <v>1813</v>
      </c>
    </row>
    <row r="431" spans="1:18">
      <c r="A431" t="str">
        <f t="shared" si="6"/>
        <v>Italy2013Chips and particlesIMPORTS1000 m3</v>
      </c>
      <c r="B431">
        <v>2013</v>
      </c>
      <c r="C431" t="s">
        <v>1676</v>
      </c>
      <c r="D431" t="s">
        <v>3842</v>
      </c>
      <c r="E431" t="s">
        <v>794</v>
      </c>
      <c r="F431" t="s">
        <v>1459</v>
      </c>
      <c r="G431" t="s">
        <v>811</v>
      </c>
      <c r="H431">
        <v>1016.81</v>
      </c>
      <c r="I431" t="s">
        <v>1813</v>
      </c>
      <c r="R431" s="568"/>
    </row>
    <row r="432" spans="1:18">
      <c r="A432" t="str">
        <f t="shared" si="6"/>
        <v>Liechtenstein2013Chips and particlesIMPORTS1000 m3</v>
      </c>
      <c r="B432">
        <v>2013</v>
      </c>
      <c r="C432" t="s">
        <v>1676</v>
      </c>
      <c r="D432" t="s">
        <v>3842</v>
      </c>
      <c r="E432" t="s">
        <v>794</v>
      </c>
      <c r="F432" t="s">
        <v>1461</v>
      </c>
      <c r="G432" t="s">
        <v>811</v>
      </c>
      <c r="H432">
        <v>0</v>
      </c>
      <c r="I432" t="s">
        <v>1813</v>
      </c>
    </row>
    <row r="433" spans="1:18">
      <c r="A433" t="str">
        <f t="shared" si="6"/>
        <v>Malta2013Chips and particlesIMPORTS1000 m3</v>
      </c>
      <c r="B433">
        <v>2013</v>
      </c>
      <c r="C433" t="s">
        <v>1676</v>
      </c>
      <c r="D433" t="s">
        <v>3842</v>
      </c>
      <c r="E433" t="s">
        <v>794</v>
      </c>
      <c r="F433" t="s">
        <v>1663</v>
      </c>
      <c r="G433" t="s">
        <v>811</v>
      </c>
      <c r="H433">
        <v>0</v>
      </c>
      <c r="I433" t="s">
        <v>1813</v>
      </c>
    </row>
    <row r="434" spans="1:18">
      <c r="A434" t="str">
        <f t="shared" si="6"/>
        <v>Netherlands2013Chips and particlesIMPORTS1000 m3</v>
      </c>
      <c r="B434">
        <v>2013</v>
      </c>
      <c r="C434" t="s">
        <v>1676</v>
      </c>
      <c r="D434" t="s">
        <v>3842</v>
      </c>
      <c r="E434" t="s">
        <v>794</v>
      </c>
      <c r="F434" t="s">
        <v>1464</v>
      </c>
      <c r="G434" t="s">
        <v>811</v>
      </c>
      <c r="H434">
        <v>131</v>
      </c>
      <c r="I434" t="s">
        <v>1813</v>
      </c>
    </row>
    <row r="435" spans="1:18">
      <c r="A435" t="str">
        <f t="shared" si="6"/>
        <v>Norway2013Chips and particlesIMPORTS1000 m3</v>
      </c>
      <c r="B435">
        <v>2013</v>
      </c>
      <c r="C435" t="s">
        <v>1676</v>
      </c>
      <c r="D435" t="s">
        <v>3842</v>
      </c>
      <c r="E435" t="s">
        <v>794</v>
      </c>
      <c r="F435" t="s">
        <v>1465</v>
      </c>
      <c r="G435" t="s">
        <v>811</v>
      </c>
      <c r="H435" s="568">
        <v>315.04000000000002</v>
      </c>
      <c r="I435" t="s">
        <v>1813</v>
      </c>
    </row>
    <row r="436" spans="1:18">
      <c r="A436" t="str">
        <f t="shared" si="6"/>
        <v>Poland2013Chips and particlesIMPORTS1000 m3</v>
      </c>
      <c r="B436">
        <v>2013</v>
      </c>
      <c r="C436" t="s">
        <v>1676</v>
      </c>
      <c r="D436" t="s">
        <v>3842</v>
      </c>
      <c r="E436" t="s">
        <v>794</v>
      </c>
      <c r="F436" t="s">
        <v>1466</v>
      </c>
      <c r="G436" t="s">
        <v>811</v>
      </c>
      <c r="H436" s="568">
        <v>1123.8900000000001</v>
      </c>
      <c r="I436" t="s">
        <v>1813</v>
      </c>
      <c r="R436" s="568"/>
    </row>
    <row r="437" spans="1:18">
      <c r="A437" t="str">
        <f t="shared" si="6"/>
        <v>Portugal2013Chips and particlesIMPORTS1000 m3</v>
      </c>
      <c r="B437">
        <v>2013</v>
      </c>
      <c r="C437" t="s">
        <v>1676</v>
      </c>
      <c r="D437" t="s">
        <v>3842</v>
      </c>
      <c r="E437" t="s">
        <v>794</v>
      </c>
      <c r="F437" t="s">
        <v>1467</v>
      </c>
      <c r="G437" t="s">
        <v>811</v>
      </c>
      <c r="H437" s="568">
        <v>1066.24</v>
      </c>
      <c r="I437" t="s">
        <v>1813</v>
      </c>
      <c r="R437" s="568"/>
    </row>
    <row r="438" spans="1:18">
      <c r="A438" t="str">
        <f t="shared" si="6"/>
        <v>Romania2013Chips and particlesIMPORTS1000 m3</v>
      </c>
      <c r="B438">
        <v>2013</v>
      </c>
      <c r="C438" t="s">
        <v>1676</v>
      </c>
      <c r="D438" t="s">
        <v>3842</v>
      </c>
      <c r="E438" t="s">
        <v>794</v>
      </c>
      <c r="F438" t="s">
        <v>1468</v>
      </c>
      <c r="G438" t="s">
        <v>811</v>
      </c>
      <c r="H438">
        <v>3.89</v>
      </c>
      <c r="I438" t="s">
        <v>1813</v>
      </c>
    </row>
    <row r="439" spans="1:18">
      <c r="A439" t="str">
        <f t="shared" si="6"/>
        <v>Sweden2013Chips and particlesIMPORTS1000 m3</v>
      </c>
      <c r="B439">
        <v>2013</v>
      </c>
      <c r="C439" t="s">
        <v>1676</v>
      </c>
      <c r="D439" t="s">
        <v>3842</v>
      </c>
      <c r="E439" t="s">
        <v>794</v>
      </c>
      <c r="F439" t="s">
        <v>1642</v>
      </c>
      <c r="G439" t="s">
        <v>811</v>
      </c>
      <c r="H439" s="568">
        <v>1096.6400000000001</v>
      </c>
      <c r="I439" t="s">
        <v>1813</v>
      </c>
      <c r="R439" s="568"/>
    </row>
    <row r="440" spans="1:18">
      <c r="A440" t="str">
        <f t="shared" si="6"/>
        <v>Switzerland2013Chips and particlesIMPORTS1000 m3</v>
      </c>
      <c r="B440">
        <v>2013</v>
      </c>
      <c r="C440" t="s">
        <v>1676</v>
      </c>
      <c r="D440" t="s">
        <v>3842</v>
      </c>
      <c r="E440" t="s">
        <v>794</v>
      </c>
      <c r="F440" t="s">
        <v>1643</v>
      </c>
      <c r="G440" t="s">
        <v>811</v>
      </c>
      <c r="H440" s="568">
        <v>517.79</v>
      </c>
      <c r="I440" t="s">
        <v>1813</v>
      </c>
    </row>
    <row r="441" spans="1:18">
      <c r="A441" t="str">
        <f t="shared" si="6"/>
        <v>United Kingdom2013Chips and particlesIMPORTS1000 m3</v>
      </c>
      <c r="B441">
        <v>2013</v>
      </c>
      <c r="C441" t="s">
        <v>1676</v>
      </c>
      <c r="D441" t="s">
        <v>3842</v>
      </c>
      <c r="E441" t="s">
        <v>794</v>
      </c>
      <c r="F441" t="s">
        <v>1646</v>
      </c>
      <c r="G441" t="s">
        <v>811</v>
      </c>
      <c r="H441">
        <v>134.57</v>
      </c>
      <c r="I441" t="s">
        <v>1813</v>
      </c>
    </row>
    <row r="442" spans="1:18">
      <c r="A442" t="str">
        <f t="shared" si="6"/>
        <v>Slovenia2013Chips and particlesIMPORTS1000 m3</v>
      </c>
      <c r="B442">
        <v>2013</v>
      </c>
      <c r="C442" t="s">
        <v>1676</v>
      </c>
      <c r="D442" t="s">
        <v>3842</v>
      </c>
      <c r="E442" t="s">
        <v>794</v>
      </c>
      <c r="F442" t="s">
        <v>1640</v>
      </c>
      <c r="G442" t="s">
        <v>811</v>
      </c>
      <c r="H442">
        <v>300</v>
      </c>
      <c r="I442" t="s">
        <v>3845</v>
      </c>
    </row>
    <row r="443" spans="1:18">
      <c r="A443" t="str">
        <f t="shared" si="6"/>
        <v>Estonia2013Chips and particlesIMPORTS1000 m3</v>
      </c>
      <c r="B443">
        <v>2013</v>
      </c>
      <c r="C443" t="s">
        <v>1676</v>
      </c>
      <c r="D443" t="s">
        <v>3842</v>
      </c>
      <c r="E443" t="s">
        <v>794</v>
      </c>
      <c r="F443" t="s">
        <v>1451</v>
      </c>
      <c r="G443" t="s">
        <v>811</v>
      </c>
      <c r="H443">
        <v>94.32</v>
      </c>
      <c r="I443" t="s">
        <v>1813</v>
      </c>
    </row>
    <row r="444" spans="1:18">
      <c r="A444" t="str">
        <f t="shared" si="6"/>
        <v>Latvia2013Chips and particlesIMPORTS1000 m3</v>
      </c>
      <c r="B444">
        <v>2013</v>
      </c>
      <c r="C444" t="s">
        <v>1676</v>
      </c>
      <c r="D444" t="s">
        <v>3842</v>
      </c>
      <c r="E444" t="s">
        <v>794</v>
      </c>
      <c r="F444" t="s">
        <v>1460</v>
      </c>
      <c r="G444" t="s">
        <v>811</v>
      </c>
      <c r="H444" s="568">
        <v>62.89</v>
      </c>
      <c r="I444" t="s">
        <v>1813</v>
      </c>
    </row>
    <row r="445" spans="1:18">
      <c r="A445" t="str">
        <f t="shared" si="6"/>
        <v>Lithuania2013Chips and particlesIMPORTS1000 m3</v>
      </c>
      <c r="B445">
        <v>2013</v>
      </c>
      <c r="C445" t="s">
        <v>1676</v>
      </c>
      <c r="D445" t="s">
        <v>3842</v>
      </c>
      <c r="E445" t="s">
        <v>794</v>
      </c>
      <c r="F445" t="s">
        <v>1462</v>
      </c>
      <c r="G445" t="s">
        <v>811</v>
      </c>
      <c r="H445">
        <v>183.46</v>
      </c>
      <c r="I445" t="s">
        <v>1813</v>
      </c>
    </row>
    <row r="446" spans="1:18">
      <c r="A446" t="str">
        <f t="shared" si="6"/>
        <v>Austria2013Chips and particlesEXPORTS1000 m3</v>
      </c>
      <c r="B446">
        <v>2013</v>
      </c>
      <c r="C446" t="s">
        <v>1676</v>
      </c>
      <c r="D446" t="s">
        <v>3843</v>
      </c>
      <c r="E446" t="s">
        <v>794</v>
      </c>
      <c r="F446" t="s">
        <v>1561</v>
      </c>
      <c r="G446" t="s">
        <v>811</v>
      </c>
      <c r="H446">
        <v>249.87</v>
      </c>
      <c r="I446" t="s">
        <v>1813</v>
      </c>
    </row>
    <row r="447" spans="1:18">
      <c r="A447" t="str">
        <f t="shared" si="6"/>
        <v>Bulgaria2013Chips and particlesEXPORTS1000 m3</v>
      </c>
      <c r="B447">
        <v>2013</v>
      </c>
      <c r="C447" t="s">
        <v>1676</v>
      </c>
      <c r="D447" t="s">
        <v>3843</v>
      </c>
      <c r="E447" t="s">
        <v>794</v>
      </c>
      <c r="F447" t="s">
        <v>1446</v>
      </c>
      <c r="G447" t="s">
        <v>811</v>
      </c>
      <c r="H447">
        <v>179.23</v>
      </c>
      <c r="I447" t="s">
        <v>1813</v>
      </c>
    </row>
    <row r="448" spans="1:18">
      <c r="A448" t="str">
        <f t="shared" si="6"/>
        <v>Cyprus2013Chips and particlesEXPORTS1000 m3</v>
      </c>
      <c r="B448">
        <v>2013</v>
      </c>
      <c r="C448" t="s">
        <v>1676</v>
      </c>
      <c r="D448" t="s">
        <v>3843</v>
      </c>
      <c r="E448" t="s">
        <v>794</v>
      </c>
      <c r="F448" t="s">
        <v>1448</v>
      </c>
      <c r="G448" t="s">
        <v>811</v>
      </c>
      <c r="H448">
        <v>0</v>
      </c>
      <c r="I448" t="s">
        <v>1813</v>
      </c>
    </row>
    <row r="449" spans="1:18">
      <c r="A449" t="str">
        <f t="shared" si="6"/>
        <v>Czech Republic2013Chips and particlesEXPORTS1000 m3</v>
      </c>
      <c r="B449">
        <v>2013</v>
      </c>
      <c r="C449" t="s">
        <v>1676</v>
      </c>
      <c r="D449" t="s">
        <v>3843</v>
      </c>
      <c r="E449" t="s">
        <v>794</v>
      </c>
      <c r="F449" t="s">
        <v>1449</v>
      </c>
      <c r="G449" t="s">
        <v>811</v>
      </c>
      <c r="H449">
        <v>356</v>
      </c>
      <c r="I449" t="s">
        <v>1813</v>
      </c>
    </row>
    <row r="450" spans="1:18">
      <c r="A450" t="str">
        <f t="shared" si="6"/>
        <v>Finland2013Chips and particlesEXPORTS1000 m3</v>
      </c>
      <c r="B450">
        <v>2013</v>
      </c>
      <c r="C450" t="s">
        <v>1676</v>
      </c>
      <c r="D450" t="s">
        <v>3843</v>
      </c>
      <c r="E450" t="s">
        <v>794</v>
      </c>
      <c r="F450" t="s">
        <v>1452</v>
      </c>
      <c r="G450" t="s">
        <v>811</v>
      </c>
      <c r="H450">
        <v>171.64</v>
      </c>
      <c r="I450" t="s">
        <v>1813</v>
      </c>
    </row>
    <row r="451" spans="1:18">
      <c r="A451" t="str">
        <f t="shared" ref="A451:A514" si="7">CONCATENATE(F451,B451,C451,D451,G451)</f>
        <v>France2013Chips and particlesEXPORTS1000 m3</v>
      </c>
      <c r="B451">
        <v>2013</v>
      </c>
      <c r="C451" t="s">
        <v>1676</v>
      </c>
      <c r="D451" t="s">
        <v>3843</v>
      </c>
      <c r="E451" t="s">
        <v>794</v>
      </c>
      <c r="F451" t="s">
        <v>1453</v>
      </c>
      <c r="G451" t="s">
        <v>811</v>
      </c>
      <c r="H451">
        <v>360.64</v>
      </c>
      <c r="I451" t="s">
        <v>1814</v>
      </c>
    </row>
    <row r="452" spans="1:18">
      <c r="A452" t="str">
        <f t="shared" si="7"/>
        <v>Germany2013Chips and particlesEXPORTS1000 m3</v>
      </c>
      <c r="B452">
        <v>2013</v>
      </c>
      <c r="C452" t="s">
        <v>1676</v>
      </c>
      <c r="D452" t="s">
        <v>3843</v>
      </c>
      <c r="E452" t="s">
        <v>794</v>
      </c>
      <c r="F452" t="s">
        <v>1454</v>
      </c>
      <c r="G452" t="s">
        <v>811</v>
      </c>
      <c r="H452">
        <v>1277.27</v>
      </c>
      <c r="I452" t="s">
        <v>1813</v>
      </c>
      <c r="R452" s="568"/>
    </row>
    <row r="453" spans="1:18">
      <c r="A453" t="str">
        <f t="shared" si="7"/>
        <v>Hungary2013Chips and particlesEXPORTS1000 m3</v>
      </c>
      <c r="B453">
        <v>2013</v>
      </c>
      <c r="C453" t="s">
        <v>1676</v>
      </c>
      <c r="D453" t="s">
        <v>3843</v>
      </c>
      <c r="E453" t="s">
        <v>794</v>
      </c>
      <c r="F453" t="s">
        <v>1456</v>
      </c>
      <c r="G453" t="s">
        <v>811</v>
      </c>
      <c r="H453">
        <v>208.41</v>
      </c>
      <c r="I453" t="s">
        <v>1813</v>
      </c>
    </row>
    <row r="454" spans="1:18">
      <c r="A454" t="str">
        <f t="shared" si="7"/>
        <v>Italy2013Chips and particlesEXPORTS1000 m3</v>
      </c>
      <c r="B454">
        <v>2013</v>
      </c>
      <c r="C454" t="s">
        <v>1676</v>
      </c>
      <c r="D454" t="s">
        <v>3843</v>
      </c>
      <c r="E454" t="s">
        <v>794</v>
      </c>
      <c r="F454" t="s">
        <v>1459</v>
      </c>
      <c r="G454" t="s">
        <v>811</v>
      </c>
      <c r="H454">
        <v>4.13</v>
      </c>
      <c r="I454" t="s">
        <v>1813</v>
      </c>
    </row>
    <row r="455" spans="1:18">
      <c r="A455" t="str">
        <f t="shared" si="7"/>
        <v>Liechtenstein2013Chips and particlesEXPORTS1000 m3</v>
      </c>
      <c r="B455">
        <v>2013</v>
      </c>
      <c r="C455" t="s">
        <v>1676</v>
      </c>
      <c r="D455" t="s">
        <v>3843</v>
      </c>
      <c r="E455" t="s">
        <v>794</v>
      </c>
      <c r="F455" t="s">
        <v>1461</v>
      </c>
      <c r="G455" t="s">
        <v>811</v>
      </c>
      <c r="H455">
        <v>0</v>
      </c>
      <c r="I455" t="s">
        <v>1813</v>
      </c>
    </row>
    <row r="456" spans="1:18">
      <c r="A456" t="str">
        <f t="shared" si="7"/>
        <v>Malta2013Chips and particlesEXPORTS1000 m3</v>
      </c>
      <c r="B456">
        <v>2013</v>
      </c>
      <c r="C456" t="s">
        <v>1676</v>
      </c>
      <c r="D456" t="s">
        <v>3843</v>
      </c>
      <c r="E456" t="s">
        <v>794</v>
      </c>
      <c r="F456" t="s">
        <v>1663</v>
      </c>
      <c r="G456" t="s">
        <v>811</v>
      </c>
      <c r="H456">
        <v>0</v>
      </c>
      <c r="I456" t="s">
        <v>1813</v>
      </c>
    </row>
    <row r="457" spans="1:18">
      <c r="A457" t="str">
        <f t="shared" si="7"/>
        <v>Netherlands2013Chips and particlesEXPORTS1000 m3</v>
      </c>
      <c r="B457">
        <v>2013</v>
      </c>
      <c r="C457" t="s">
        <v>1676</v>
      </c>
      <c r="D457" t="s">
        <v>3843</v>
      </c>
      <c r="E457" t="s">
        <v>794</v>
      </c>
      <c r="F457" t="s">
        <v>1464</v>
      </c>
      <c r="G457" t="s">
        <v>811</v>
      </c>
      <c r="H457">
        <v>365.3</v>
      </c>
      <c r="I457" t="s">
        <v>1813</v>
      </c>
    </row>
    <row r="458" spans="1:18">
      <c r="A458" t="str">
        <f t="shared" si="7"/>
        <v>Norway2013Chips and particlesEXPORTS1000 m3</v>
      </c>
      <c r="B458">
        <v>2013</v>
      </c>
      <c r="C458" t="s">
        <v>1676</v>
      </c>
      <c r="D458" t="s">
        <v>3843</v>
      </c>
      <c r="E458" t="s">
        <v>794</v>
      </c>
      <c r="F458" t="s">
        <v>1465</v>
      </c>
      <c r="G458" t="s">
        <v>811</v>
      </c>
      <c r="H458">
        <v>142.66999999999999</v>
      </c>
      <c r="I458" t="s">
        <v>1813</v>
      </c>
    </row>
    <row r="459" spans="1:18">
      <c r="A459" t="str">
        <f t="shared" si="7"/>
        <v>Poland2013Chips and particlesEXPORTS1000 m3</v>
      </c>
      <c r="B459">
        <v>2013</v>
      </c>
      <c r="C459" t="s">
        <v>1676</v>
      </c>
      <c r="D459" t="s">
        <v>3843</v>
      </c>
      <c r="E459" t="s">
        <v>794</v>
      </c>
      <c r="F459" t="s">
        <v>1466</v>
      </c>
      <c r="G459" t="s">
        <v>811</v>
      </c>
      <c r="H459">
        <v>92.64</v>
      </c>
      <c r="I459" t="s">
        <v>1813</v>
      </c>
    </row>
    <row r="460" spans="1:18">
      <c r="A460" t="str">
        <f t="shared" si="7"/>
        <v>Portugal2013Chips and particlesEXPORTS1000 m3</v>
      </c>
      <c r="B460">
        <v>2013</v>
      </c>
      <c r="C460" t="s">
        <v>1676</v>
      </c>
      <c r="D460" t="s">
        <v>3843</v>
      </c>
      <c r="E460" t="s">
        <v>794</v>
      </c>
      <c r="F460" t="s">
        <v>1467</v>
      </c>
      <c r="G460" t="s">
        <v>811</v>
      </c>
      <c r="H460">
        <v>49.63</v>
      </c>
      <c r="I460" t="s">
        <v>1813</v>
      </c>
    </row>
    <row r="461" spans="1:18">
      <c r="A461" t="str">
        <f t="shared" si="7"/>
        <v>Romania2013Chips and particlesEXPORTS1000 m3</v>
      </c>
      <c r="B461">
        <v>2013</v>
      </c>
      <c r="C461" t="s">
        <v>1676</v>
      </c>
      <c r="D461" t="s">
        <v>3843</v>
      </c>
      <c r="E461" t="s">
        <v>794</v>
      </c>
      <c r="F461" t="s">
        <v>1468</v>
      </c>
      <c r="G461" t="s">
        <v>811</v>
      </c>
      <c r="H461">
        <v>249.62</v>
      </c>
      <c r="I461" t="s">
        <v>1813</v>
      </c>
    </row>
    <row r="462" spans="1:18">
      <c r="A462" t="str">
        <f t="shared" si="7"/>
        <v>Sweden2013Chips and particlesEXPORTS1000 m3</v>
      </c>
      <c r="B462">
        <v>2013</v>
      </c>
      <c r="C462" t="s">
        <v>1676</v>
      </c>
      <c r="D462" t="s">
        <v>3843</v>
      </c>
      <c r="E462" t="s">
        <v>794</v>
      </c>
      <c r="F462" t="s">
        <v>1642</v>
      </c>
      <c r="G462" t="s">
        <v>811</v>
      </c>
      <c r="H462">
        <v>157</v>
      </c>
      <c r="I462" t="s">
        <v>1813</v>
      </c>
    </row>
    <row r="463" spans="1:18">
      <c r="A463" t="str">
        <f t="shared" si="7"/>
        <v>Switzerland2013Chips and particlesEXPORTS1000 m3</v>
      </c>
      <c r="B463">
        <v>2013</v>
      </c>
      <c r="C463" t="s">
        <v>1676</v>
      </c>
      <c r="D463" t="s">
        <v>3843</v>
      </c>
      <c r="E463" t="s">
        <v>794</v>
      </c>
      <c r="F463" t="s">
        <v>1643</v>
      </c>
      <c r="G463" t="s">
        <v>811</v>
      </c>
      <c r="H463">
        <v>108.25</v>
      </c>
      <c r="I463" t="s">
        <v>1813</v>
      </c>
    </row>
    <row r="464" spans="1:18">
      <c r="A464" t="str">
        <f t="shared" si="7"/>
        <v>United Kingdom2013Chips and particlesEXPORTS1000 m3</v>
      </c>
      <c r="B464">
        <v>2013</v>
      </c>
      <c r="C464" t="s">
        <v>1676</v>
      </c>
      <c r="D464" t="s">
        <v>3843</v>
      </c>
      <c r="E464" t="s">
        <v>794</v>
      </c>
      <c r="F464" t="s">
        <v>1646</v>
      </c>
      <c r="G464" t="s">
        <v>811</v>
      </c>
      <c r="H464">
        <v>185.85</v>
      </c>
      <c r="I464" t="s">
        <v>1813</v>
      </c>
    </row>
    <row r="465" spans="1:18">
      <c r="A465" t="str">
        <f t="shared" si="7"/>
        <v>Slovenia2013Chips and particlesEXPORTS1000 m3</v>
      </c>
      <c r="B465">
        <v>2013</v>
      </c>
      <c r="C465" t="s">
        <v>1676</v>
      </c>
      <c r="D465" t="s">
        <v>3843</v>
      </c>
      <c r="E465" t="s">
        <v>794</v>
      </c>
      <c r="F465" t="s">
        <v>1640</v>
      </c>
      <c r="G465" t="s">
        <v>811</v>
      </c>
      <c r="H465">
        <v>442</v>
      </c>
      <c r="I465" t="s">
        <v>3845</v>
      </c>
    </row>
    <row r="466" spans="1:18">
      <c r="A466" t="str">
        <f t="shared" si="7"/>
        <v>Estonia2013Chips and particlesEXPORTS1000 m3</v>
      </c>
      <c r="B466">
        <v>2013</v>
      </c>
      <c r="C466" t="s">
        <v>1676</v>
      </c>
      <c r="D466" t="s">
        <v>3843</v>
      </c>
      <c r="E466" t="s">
        <v>794</v>
      </c>
      <c r="F466" t="s">
        <v>1451</v>
      </c>
      <c r="G466" t="s">
        <v>811</v>
      </c>
      <c r="H466">
        <v>529.20000000000005</v>
      </c>
      <c r="I466" t="s">
        <v>1813</v>
      </c>
    </row>
    <row r="467" spans="1:18">
      <c r="A467" t="str">
        <f t="shared" si="7"/>
        <v>Latvia2013Chips and particlesEXPORTS1000 m3</v>
      </c>
      <c r="B467">
        <v>2013</v>
      </c>
      <c r="C467" t="s">
        <v>1676</v>
      </c>
      <c r="D467" t="s">
        <v>3843</v>
      </c>
      <c r="E467" t="s">
        <v>794</v>
      </c>
      <c r="F467" t="s">
        <v>1460</v>
      </c>
      <c r="G467" t="s">
        <v>811</v>
      </c>
      <c r="H467">
        <v>1888.43</v>
      </c>
      <c r="I467" t="s">
        <v>1813</v>
      </c>
      <c r="R467" s="568"/>
    </row>
    <row r="468" spans="1:18">
      <c r="A468" t="str">
        <f t="shared" si="7"/>
        <v>Lithuania2013Chips and particlesEXPORTS1000 m3</v>
      </c>
      <c r="B468">
        <v>2013</v>
      </c>
      <c r="C468" t="s">
        <v>1676</v>
      </c>
      <c r="D468" t="s">
        <v>3843</v>
      </c>
      <c r="E468" t="s">
        <v>794</v>
      </c>
      <c r="F468" t="s">
        <v>1462</v>
      </c>
      <c r="G468" t="s">
        <v>811</v>
      </c>
      <c r="H468">
        <v>125.72</v>
      </c>
      <c r="I468" t="s">
        <v>1813</v>
      </c>
    </row>
    <row r="469" spans="1:18">
      <c r="A469" t="str">
        <f t="shared" si="7"/>
        <v>Austria2013Wood residuesPRODUCTION1000 m3</v>
      </c>
      <c r="B469">
        <v>2013</v>
      </c>
      <c r="C469" t="s">
        <v>1677</v>
      </c>
      <c r="D469" t="s">
        <v>3841</v>
      </c>
      <c r="E469" t="s">
        <v>794</v>
      </c>
      <c r="F469" t="s">
        <v>1561</v>
      </c>
      <c r="G469" t="s">
        <v>811</v>
      </c>
      <c r="H469">
        <v>2588</v>
      </c>
      <c r="I469" t="s">
        <v>1813</v>
      </c>
      <c r="R469" s="568"/>
    </row>
    <row r="470" spans="1:18">
      <c r="A470" t="str">
        <f t="shared" si="7"/>
        <v>Cyprus2013Wood residuesPRODUCTION1000 m3</v>
      </c>
      <c r="B470">
        <v>2013</v>
      </c>
      <c r="C470" t="s">
        <v>1677</v>
      </c>
      <c r="D470" t="s">
        <v>3841</v>
      </c>
      <c r="E470" t="s">
        <v>794</v>
      </c>
      <c r="F470" t="s">
        <v>1448</v>
      </c>
      <c r="G470" t="s">
        <v>811</v>
      </c>
      <c r="H470">
        <v>4.25</v>
      </c>
      <c r="I470" t="s">
        <v>1813</v>
      </c>
    </row>
    <row r="471" spans="1:18">
      <c r="A471" t="str">
        <f t="shared" si="7"/>
        <v>Czech Republic2013Wood residuesPRODUCTION1000 m3</v>
      </c>
      <c r="B471">
        <v>2013</v>
      </c>
      <c r="C471" t="s">
        <v>1677</v>
      </c>
      <c r="D471" t="s">
        <v>3841</v>
      </c>
      <c r="E471" t="s">
        <v>794</v>
      </c>
      <c r="F471" t="s">
        <v>1449</v>
      </c>
      <c r="G471" t="s">
        <v>811</v>
      </c>
      <c r="H471">
        <v>668</v>
      </c>
      <c r="I471" t="s">
        <v>1813</v>
      </c>
    </row>
    <row r="472" spans="1:18">
      <c r="A472" t="str">
        <f t="shared" si="7"/>
        <v>Finland2013Wood residuesPRODUCTION1000 m3</v>
      </c>
      <c r="B472">
        <v>2013</v>
      </c>
      <c r="C472" t="s">
        <v>1677</v>
      </c>
      <c r="D472" t="s">
        <v>3841</v>
      </c>
      <c r="E472" t="s">
        <v>794</v>
      </c>
      <c r="F472" t="s">
        <v>1452</v>
      </c>
      <c r="G472" t="s">
        <v>811</v>
      </c>
      <c r="H472">
        <v>5117</v>
      </c>
      <c r="I472" t="s">
        <v>1813</v>
      </c>
      <c r="R472" s="568"/>
    </row>
    <row r="473" spans="1:18">
      <c r="A473" t="str">
        <f t="shared" si="7"/>
        <v>France2013Wood residuesPRODUCTION1000 m3</v>
      </c>
      <c r="B473">
        <v>2013</v>
      </c>
      <c r="C473" t="s">
        <v>1677</v>
      </c>
      <c r="D473" t="s">
        <v>3841</v>
      </c>
      <c r="E473" t="s">
        <v>794</v>
      </c>
      <c r="F473" t="s">
        <v>1453</v>
      </c>
      <c r="G473" t="s">
        <v>811</v>
      </c>
      <c r="H473">
        <v>15871.46</v>
      </c>
      <c r="I473" t="s">
        <v>1814</v>
      </c>
      <c r="R473" s="568"/>
    </row>
    <row r="474" spans="1:18">
      <c r="A474" t="str">
        <f t="shared" si="7"/>
        <v>Germany2013Wood residuesPRODUCTION1000 m3</v>
      </c>
      <c r="B474">
        <v>2013</v>
      </c>
      <c r="C474" t="s">
        <v>1677</v>
      </c>
      <c r="D474" t="s">
        <v>3841</v>
      </c>
      <c r="E474" t="s">
        <v>794</v>
      </c>
      <c r="F474" t="s">
        <v>1454</v>
      </c>
      <c r="G474" t="s">
        <v>811</v>
      </c>
      <c r="H474" s="568">
        <v>3299.22</v>
      </c>
      <c r="I474" t="s">
        <v>1813</v>
      </c>
      <c r="R474" s="568"/>
    </row>
    <row r="475" spans="1:18">
      <c r="A475" t="str">
        <f t="shared" si="7"/>
        <v>Hungary2013Wood residuesPRODUCTION1000 m3</v>
      </c>
      <c r="B475">
        <v>2013</v>
      </c>
      <c r="C475" t="s">
        <v>1677</v>
      </c>
      <c r="D475" t="s">
        <v>3841</v>
      </c>
      <c r="E475" t="s">
        <v>794</v>
      </c>
      <c r="F475" t="s">
        <v>1456</v>
      </c>
      <c r="G475" t="s">
        <v>811</v>
      </c>
      <c r="H475" s="568">
        <v>129.93</v>
      </c>
      <c r="I475" t="s">
        <v>1813</v>
      </c>
    </row>
    <row r="476" spans="1:18">
      <c r="A476" t="str">
        <f t="shared" si="7"/>
        <v>Italy2013Wood residuesPRODUCTION1000 m3</v>
      </c>
      <c r="B476">
        <v>2013</v>
      </c>
      <c r="C476" t="s">
        <v>1677</v>
      </c>
      <c r="D476" t="s">
        <v>3841</v>
      </c>
      <c r="E476" t="s">
        <v>794</v>
      </c>
      <c r="F476" t="s">
        <v>1459</v>
      </c>
      <c r="G476" t="s">
        <v>811</v>
      </c>
      <c r="H476" s="568">
        <v>700</v>
      </c>
      <c r="I476" t="s">
        <v>1813</v>
      </c>
    </row>
    <row r="477" spans="1:18">
      <c r="A477" t="str">
        <f t="shared" si="7"/>
        <v>Liechtenstein2013Wood residuesPRODUCTION1000 m3</v>
      </c>
      <c r="B477">
        <v>2013</v>
      </c>
      <c r="C477" t="s">
        <v>1677</v>
      </c>
      <c r="D477" t="s">
        <v>3841</v>
      </c>
      <c r="E477" t="s">
        <v>794</v>
      </c>
      <c r="F477" t="s">
        <v>1461</v>
      </c>
      <c r="G477" t="s">
        <v>811</v>
      </c>
      <c r="H477">
        <v>0</v>
      </c>
      <c r="I477" t="s">
        <v>1813</v>
      </c>
    </row>
    <row r="478" spans="1:18">
      <c r="A478" t="str">
        <f t="shared" si="7"/>
        <v>Malta2013Wood residuesPRODUCTION1000 m3</v>
      </c>
      <c r="B478">
        <v>2013</v>
      </c>
      <c r="C478" t="s">
        <v>1677</v>
      </c>
      <c r="D478" t="s">
        <v>3841</v>
      </c>
      <c r="E478" t="s">
        <v>794</v>
      </c>
      <c r="F478" t="s">
        <v>1663</v>
      </c>
      <c r="G478" t="s">
        <v>811</v>
      </c>
      <c r="H478">
        <v>0</v>
      </c>
      <c r="I478" t="s">
        <v>1813</v>
      </c>
    </row>
    <row r="479" spans="1:18">
      <c r="A479" t="str">
        <f t="shared" si="7"/>
        <v>Netherlands2013Wood residuesPRODUCTION1000 m3</v>
      </c>
      <c r="B479">
        <v>2013</v>
      </c>
      <c r="C479" t="s">
        <v>1677</v>
      </c>
      <c r="D479" t="s">
        <v>3841</v>
      </c>
      <c r="E479" t="s">
        <v>794</v>
      </c>
      <c r="F479" t="s">
        <v>1464</v>
      </c>
      <c r="G479" t="s">
        <v>811</v>
      </c>
      <c r="H479">
        <v>655</v>
      </c>
      <c r="I479" t="s">
        <v>1814</v>
      </c>
    </row>
    <row r="480" spans="1:18">
      <c r="A480" t="str">
        <f t="shared" si="7"/>
        <v>Norway2013Wood residuesPRODUCTION1000 m3</v>
      </c>
      <c r="B480">
        <v>2013</v>
      </c>
      <c r="C480" t="s">
        <v>1677</v>
      </c>
      <c r="D480" t="s">
        <v>3841</v>
      </c>
      <c r="E480" t="s">
        <v>794</v>
      </c>
      <c r="F480" t="s">
        <v>1465</v>
      </c>
      <c r="G480" t="s">
        <v>811</v>
      </c>
      <c r="H480">
        <v>1740</v>
      </c>
      <c r="I480" t="s">
        <v>1814</v>
      </c>
      <c r="R480" s="568"/>
    </row>
    <row r="481" spans="1:18">
      <c r="A481" t="str">
        <f t="shared" si="7"/>
        <v>Poland2013Wood residuesPRODUCTION1000 m3</v>
      </c>
      <c r="B481">
        <v>2013</v>
      </c>
      <c r="C481" t="s">
        <v>1677</v>
      </c>
      <c r="D481" t="s">
        <v>3841</v>
      </c>
      <c r="E481" t="s">
        <v>794</v>
      </c>
      <c r="F481" t="s">
        <v>1466</v>
      </c>
      <c r="G481" t="s">
        <v>811</v>
      </c>
      <c r="H481">
        <v>5500</v>
      </c>
      <c r="I481" t="s">
        <v>1814</v>
      </c>
      <c r="R481" s="568"/>
    </row>
    <row r="482" spans="1:18">
      <c r="A482" t="str">
        <f t="shared" si="7"/>
        <v>Romania2013Wood residuesPRODUCTION1000 m3</v>
      </c>
      <c r="B482">
        <v>2013</v>
      </c>
      <c r="C482" t="s">
        <v>1677</v>
      </c>
      <c r="D482" t="s">
        <v>3841</v>
      </c>
      <c r="E482" t="s">
        <v>794</v>
      </c>
      <c r="F482" t="s">
        <v>1468</v>
      </c>
      <c r="G482" t="s">
        <v>811</v>
      </c>
      <c r="H482">
        <v>2065.79</v>
      </c>
      <c r="I482" t="s">
        <v>1814</v>
      </c>
      <c r="R482" s="568"/>
    </row>
    <row r="483" spans="1:18">
      <c r="A483" t="str">
        <f t="shared" si="7"/>
        <v>United Kingdom2013Wood residuesPRODUCTION1000 m3</v>
      </c>
      <c r="B483">
        <v>2013</v>
      </c>
      <c r="C483" t="s">
        <v>1677</v>
      </c>
      <c r="D483" t="s">
        <v>3841</v>
      </c>
      <c r="E483" t="s">
        <v>794</v>
      </c>
      <c r="F483" t="s">
        <v>1646</v>
      </c>
      <c r="G483" t="s">
        <v>811</v>
      </c>
      <c r="H483">
        <v>770.89</v>
      </c>
      <c r="I483" t="s">
        <v>1813</v>
      </c>
    </row>
    <row r="484" spans="1:18">
      <c r="A484" t="str">
        <f t="shared" si="7"/>
        <v>Estonia2013Wood residuesPRODUCTION1000 m3</v>
      </c>
      <c r="B484">
        <v>2013</v>
      </c>
      <c r="C484" t="s">
        <v>1677</v>
      </c>
      <c r="D484" t="s">
        <v>3841</v>
      </c>
      <c r="E484" t="s">
        <v>794</v>
      </c>
      <c r="F484" t="s">
        <v>1451</v>
      </c>
      <c r="G484" t="s">
        <v>811</v>
      </c>
      <c r="H484">
        <v>1650</v>
      </c>
      <c r="I484" t="s">
        <v>2140</v>
      </c>
      <c r="R484" s="568"/>
    </row>
    <row r="485" spans="1:18">
      <c r="A485" t="str">
        <f t="shared" si="7"/>
        <v>Latvia2013Wood residuesPRODUCTION1000 m3</v>
      </c>
      <c r="B485">
        <v>2013</v>
      </c>
      <c r="C485" t="s">
        <v>1677</v>
      </c>
      <c r="D485" t="s">
        <v>3841</v>
      </c>
      <c r="E485" t="s">
        <v>794</v>
      </c>
      <c r="F485" t="s">
        <v>1460</v>
      </c>
      <c r="G485" t="s">
        <v>811</v>
      </c>
      <c r="H485">
        <v>571.99</v>
      </c>
      <c r="I485" t="s">
        <v>1813</v>
      </c>
    </row>
    <row r="486" spans="1:18">
      <c r="A486" t="str">
        <f t="shared" si="7"/>
        <v>Lithuania2013Wood residuesPRODUCTION1000 m3</v>
      </c>
      <c r="B486">
        <v>2013</v>
      </c>
      <c r="C486" t="s">
        <v>1677</v>
      </c>
      <c r="D486" t="s">
        <v>3841</v>
      </c>
      <c r="E486" t="s">
        <v>794</v>
      </c>
      <c r="F486" t="s">
        <v>1462</v>
      </c>
      <c r="G486" t="s">
        <v>811</v>
      </c>
      <c r="H486">
        <v>708</v>
      </c>
      <c r="I486" t="s">
        <v>1813</v>
      </c>
    </row>
    <row r="487" spans="1:18">
      <c r="A487" t="str">
        <f t="shared" si="7"/>
        <v>Austria2013Wood residuesIMPORTS1000 m3</v>
      </c>
      <c r="B487">
        <v>2013</v>
      </c>
      <c r="C487" t="s">
        <v>1677</v>
      </c>
      <c r="D487" t="s">
        <v>3842</v>
      </c>
      <c r="E487" t="s">
        <v>794</v>
      </c>
      <c r="F487" t="s">
        <v>1561</v>
      </c>
      <c r="G487" t="s">
        <v>811</v>
      </c>
      <c r="H487">
        <v>691.88</v>
      </c>
      <c r="I487" t="s">
        <v>1813</v>
      </c>
    </row>
    <row r="488" spans="1:18">
      <c r="A488" t="str">
        <f t="shared" si="7"/>
        <v>Bulgaria2013Wood residuesIMPORTS1000 m3</v>
      </c>
      <c r="B488">
        <v>2013</v>
      </c>
      <c r="C488" t="s">
        <v>1677</v>
      </c>
      <c r="D488" t="s">
        <v>3842</v>
      </c>
      <c r="E488" t="s">
        <v>794</v>
      </c>
      <c r="F488" t="s">
        <v>1446</v>
      </c>
      <c r="G488" t="s">
        <v>811</v>
      </c>
      <c r="H488">
        <v>0.09</v>
      </c>
      <c r="I488" t="s">
        <v>1813</v>
      </c>
    </row>
    <row r="489" spans="1:18">
      <c r="A489" t="str">
        <f t="shared" si="7"/>
        <v>Cyprus2013Wood residuesIMPORTS1000 m3</v>
      </c>
      <c r="B489">
        <v>2013</v>
      </c>
      <c r="C489" t="s">
        <v>1677</v>
      </c>
      <c r="D489" t="s">
        <v>3842</v>
      </c>
      <c r="E489" t="s">
        <v>794</v>
      </c>
      <c r="F489" t="s">
        <v>1448</v>
      </c>
      <c r="G489" t="s">
        <v>811</v>
      </c>
      <c r="H489">
        <v>1.34</v>
      </c>
      <c r="I489" t="s">
        <v>1813</v>
      </c>
    </row>
    <row r="490" spans="1:18">
      <c r="A490" t="str">
        <f t="shared" si="7"/>
        <v>Czech Republic2013Wood residuesIMPORTS1000 m3</v>
      </c>
      <c r="B490">
        <v>2013</v>
      </c>
      <c r="C490" t="s">
        <v>1677</v>
      </c>
      <c r="D490" t="s">
        <v>3842</v>
      </c>
      <c r="E490" t="s">
        <v>794</v>
      </c>
      <c r="F490" t="s">
        <v>1449</v>
      </c>
      <c r="G490" t="s">
        <v>811</v>
      </c>
      <c r="H490" s="568">
        <v>124</v>
      </c>
      <c r="I490" t="s">
        <v>1813</v>
      </c>
    </row>
    <row r="491" spans="1:18">
      <c r="A491" t="str">
        <f t="shared" si="7"/>
        <v>Finland2013Wood residuesIMPORTS1000 m3</v>
      </c>
      <c r="B491">
        <v>2013</v>
      </c>
      <c r="C491" t="s">
        <v>1677</v>
      </c>
      <c r="D491" t="s">
        <v>3842</v>
      </c>
      <c r="E491" t="s">
        <v>794</v>
      </c>
      <c r="F491" t="s">
        <v>1452</v>
      </c>
      <c r="G491" t="s">
        <v>811</v>
      </c>
      <c r="H491">
        <v>412.49</v>
      </c>
      <c r="I491" t="s">
        <v>1813</v>
      </c>
    </row>
    <row r="492" spans="1:18">
      <c r="A492" t="str">
        <f t="shared" si="7"/>
        <v>France2013Wood residuesIMPORTS1000 m3</v>
      </c>
      <c r="B492">
        <v>2013</v>
      </c>
      <c r="C492" t="s">
        <v>1677</v>
      </c>
      <c r="D492" t="s">
        <v>3842</v>
      </c>
      <c r="E492" t="s">
        <v>794</v>
      </c>
      <c r="F492" t="s">
        <v>1453</v>
      </c>
      <c r="G492" t="s">
        <v>811</v>
      </c>
      <c r="H492" s="568">
        <v>688.62</v>
      </c>
      <c r="I492" t="s">
        <v>1814</v>
      </c>
    </row>
    <row r="493" spans="1:18">
      <c r="A493" t="str">
        <f t="shared" si="7"/>
        <v>Germany2013Wood residuesIMPORTS1000 m3</v>
      </c>
      <c r="B493">
        <v>2013</v>
      </c>
      <c r="C493" t="s">
        <v>1677</v>
      </c>
      <c r="D493" t="s">
        <v>3842</v>
      </c>
      <c r="E493" t="s">
        <v>794</v>
      </c>
      <c r="F493" t="s">
        <v>1454</v>
      </c>
      <c r="G493" t="s">
        <v>811</v>
      </c>
      <c r="H493">
        <v>2178.04</v>
      </c>
      <c r="I493" t="s">
        <v>1813</v>
      </c>
      <c r="R493" s="568"/>
    </row>
    <row r="494" spans="1:18">
      <c r="A494" t="str">
        <f t="shared" si="7"/>
        <v>Hungary2013Wood residuesIMPORTS1000 m3</v>
      </c>
      <c r="B494">
        <v>2013</v>
      </c>
      <c r="C494" t="s">
        <v>1677</v>
      </c>
      <c r="D494" t="s">
        <v>3842</v>
      </c>
      <c r="E494" t="s">
        <v>794</v>
      </c>
      <c r="F494" t="s">
        <v>1456</v>
      </c>
      <c r="G494" t="s">
        <v>811</v>
      </c>
      <c r="H494" s="568">
        <v>122.73</v>
      </c>
      <c r="I494" t="s">
        <v>1813</v>
      </c>
    </row>
    <row r="495" spans="1:18">
      <c r="A495" t="str">
        <f t="shared" si="7"/>
        <v>Italy2013Wood residuesIMPORTS1000 m3</v>
      </c>
      <c r="B495">
        <v>2013</v>
      </c>
      <c r="C495" t="s">
        <v>1677</v>
      </c>
      <c r="D495" t="s">
        <v>3842</v>
      </c>
      <c r="E495" t="s">
        <v>794</v>
      </c>
      <c r="F495" t="s">
        <v>1459</v>
      </c>
      <c r="G495" t="s">
        <v>811</v>
      </c>
      <c r="H495">
        <v>833.49</v>
      </c>
      <c r="I495" t="s">
        <v>1813</v>
      </c>
    </row>
    <row r="496" spans="1:18">
      <c r="A496" t="str">
        <f t="shared" si="7"/>
        <v>Liechtenstein2013Wood residuesIMPORTS1000 m3</v>
      </c>
      <c r="B496">
        <v>2013</v>
      </c>
      <c r="C496" t="s">
        <v>1677</v>
      </c>
      <c r="D496" t="s">
        <v>3842</v>
      </c>
      <c r="E496" t="s">
        <v>794</v>
      </c>
      <c r="F496" t="s">
        <v>1461</v>
      </c>
      <c r="G496" t="s">
        <v>811</v>
      </c>
      <c r="H496">
        <v>0</v>
      </c>
      <c r="I496" t="s">
        <v>1813</v>
      </c>
    </row>
    <row r="497" spans="1:9">
      <c r="A497" t="str">
        <f t="shared" si="7"/>
        <v>Malta2013Wood residuesIMPORTS1000 m3</v>
      </c>
      <c r="B497">
        <v>2013</v>
      </c>
      <c r="C497" t="s">
        <v>1677</v>
      </c>
      <c r="D497" t="s">
        <v>3842</v>
      </c>
      <c r="E497" t="s">
        <v>794</v>
      </c>
      <c r="F497" t="s">
        <v>1663</v>
      </c>
      <c r="G497" t="s">
        <v>811</v>
      </c>
      <c r="H497">
        <v>1.57</v>
      </c>
      <c r="I497" t="s">
        <v>1813</v>
      </c>
    </row>
    <row r="498" spans="1:9">
      <c r="A498" t="str">
        <f t="shared" si="7"/>
        <v>Netherlands2013Wood residuesIMPORTS1000 m3</v>
      </c>
      <c r="B498">
        <v>2013</v>
      </c>
      <c r="C498" t="s">
        <v>1677</v>
      </c>
      <c r="D498" t="s">
        <v>3842</v>
      </c>
      <c r="E498" t="s">
        <v>794</v>
      </c>
      <c r="F498" t="s">
        <v>1464</v>
      </c>
      <c r="G498" t="s">
        <v>811</v>
      </c>
      <c r="H498">
        <v>442.1</v>
      </c>
      <c r="I498" t="s">
        <v>1813</v>
      </c>
    </row>
    <row r="499" spans="1:9">
      <c r="A499" t="str">
        <f t="shared" si="7"/>
        <v>Norway2013Wood residuesIMPORTS1000 m3</v>
      </c>
      <c r="B499">
        <v>2013</v>
      </c>
      <c r="C499" t="s">
        <v>1677</v>
      </c>
      <c r="D499" t="s">
        <v>3842</v>
      </c>
      <c r="E499" t="s">
        <v>794</v>
      </c>
      <c r="F499" t="s">
        <v>1465</v>
      </c>
      <c r="G499" t="s">
        <v>811</v>
      </c>
      <c r="H499" s="568">
        <v>182.11</v>
      </c>
      <c r="I499" t="s">
        <v>1813</v>
      </c>
    </row>
    <row r="500" spans="1:9">
      <c r="A500" t="str">
        <f t="shared" si="7"/>
        <v>Poland2013Wood residuesIMPORTS1000 m3</v>
      </c>
      <c r="B500">
        <v>2013</v>
      </c>
      <c r="C500" t="s">
        <v>1677</v>
      </c>
      <c r="D500" t="s">
        <v>3842</v>
      </c>
      <c r="E500" t="s">
        <v>794</v>
      </c>
      <c r="F500" t="s">
        <v>1466</v>
      </c>
      <c r="G500" t="s">
        <v>811</v>
      </c>
      <c r="H500" s="568">
        <v>222.14</v>
      </c>
      <c r="I500" t="s">
        <v>1813</v>
      </c>
    </row>
    <row r="501" spans="1:9">
      <c r="A501" t="str">
        <f t="shared" si="7"/>
        <v>Portugal2013Wood residuesIMPORTS1000 m3</v>
      </c>
      <c r="B501">
        <v>2013</v>
      </c>
      <c r="C501" t="s">
        <v>1677</v>
      </c>
      <c r="D501" t="s">
        <v>3842</v>
      </c>
      <c r="E501" t="s">
        <v>794</v>
      </c>
      <c r="F501" t="s">
        <v>1467</v>
      </c>
      <c r="G501" t="s">
        <v>811</v>
      </c>
      <c r="H501" s="568">
        <v>25.21</v>
      </c>
      <c r="I501" t="s">
        <v>1813</v>
      </c>
    </row>
    <row r="502" spans="1:9">
      <c r="A502" t="str">
        <f t="shared" si="7"/>
        <v>Romania2013Wood residuesIMPORTS1000 m3</v>
      </c>
      <c r="B502">
        <v>2013</v>
      </c>
      <c r="C502" t="s">
        <v>1677</v>
      </c>
      <c r="D502" t="s">
        <v>3842</v>
      </c>
      <c r="E502" t="s">
        <v>794</v>
      </c>
      <c r="F502" t="s">
        <v>1468</v>
      </c>
      <c r="G502" t="s">
        <v>811</v>
      </c>
      <c r="H502" s="568">
        <v>3.89</v>
      </c>
      <c r="I502" t="s">
        <v>1813</v>
      </c>
    </row>
    <row r="503" spans="1:9">
      <c r="A503" t="str">
        <f t="shared" si="7"/>
        <v>Sweden2013Wood residuesIMPORTS1000 m3</v>
      </c>
      <c r="B503">
        <v>2013</v>
      </c>
      <c r="C503" t="s">
        <v>1677</v>
      </c>
      <c r="D503" t="s">
        <v>3842</v>
      </c>
      <c r="E503" t="s">
        <v>794</v>
      </c>
      <c r="F503" t="s">
        <v>1642</v>
      </c>
      <c r="G503" t="s">
        <v>811</v>
      </c>
      <c r="H503" s="568">
        <v>786.37</v>
      </c>
      <c r="I503" t="s">
        <v>1813</v>
      </c>
    </row>
    <row r="504" spans="1:9">
      <c r="A504" t="str">
        <f t="shared" si="7"/>
        <v>Switzerland2013Wood residuesIMPORTS1000 m3</v>
      </c>
      <c r="B504">
        <v>2013</v>
      </c>
      <c r="C504" t="s">
        <v>1677</v>
      </c>
      <c r="D504" t="s">
        <v>3842</v>
      </c>
      <c r="E504" t="s">
        <v>794</v>
      </c>
      <c r="F504" t="s">
        <v>1643</v>
      </c>
      <c r="G504" t="s">
        <v>811</v>
      </c>
      <c r="H504">
        <v>97.35</v>
      </c>
      <c r="I504" t="s">
        <v>1813</v>
      </c>
    </row>
    <row r="505" spans="1:9">
      <c r="A505" t="str">
        <f t="shared" si="7"/>
        <v>United Kingdom2013Wood residuesIMPORTS1000 m3</v>
      </c>
      <c r="B505">
        <v>2013</v>
      </c>
      <c r="C505" t="s">
        <v>1677</v>
      </c>
      <c r="D505" t="s">
        <v>3842</v>
      </c>
      <c r="E505" t="s">
        <v>794</v>
      </c>
      <c r="F505" t="s">
        <v>1646</v>
      </c>
      <c r="G505" t="s">
        <v>811</v>
      </c>
      <c r="H505">
        <v>8.8699999999999992</v>
      </c>
      <c r="I505" t="s">
        <v>1813</v>
      </c>
    </row>
    <row r="506" spans="1:9">
      <c r="A506" t="str">
        <f t="shared" si="7"/>
        <v>Slovenia2013Wood residuesIMPORTS1000 m3</v>
      </c>
      <c r="B506">
        <v>2013</v>
      </c>
      <c r="C506" t="s">
        <v>1677</v>
      </c>
      <c r="D506" t="s">
        <v>3842</v>
      </c>
      <c r="E506" t="s">
        <v>794</v>
      </c>
      <c r="F506" t="s">
        <v>1640</v>
      </c>
      <c r="G506" t="s">
        <v>811</v>
      </c>
      <c r="H506">
        <v>123</v>
      </c>
      <c r="I506" t="s">
        <v>3845</v>
      </c>
    </row>
    <row r="507" spans="1:9">
      <c r="A507" t="str">
        <f t="shared" si="7"/>
        <v>Estonia2013Wood residuesIMPORTS1000 m3</v>
      </c>
      <c r="B507">
        <v>2013</v>
      </c>
      <c r="C507" t="s">
        <v>1677</v>
      </c>
      <c r="D507" t="s">
        <v>3842</v>
      </c>
      <c r="E507" t="s">
        <v>794</v>
      </c>
      <c r="F507" t="s">
        <v>1451</v>
      </c>
      <c r="G507" t="s">
        <v>811</v>
      </c>
      <c r="H507" s="568">
        <v>63.41</v>
      </c>
      <c r="I507" t="s">
        <v>1813</v>
      </c>
    </row>
    <row r="508" spans="1:9">
      <c r="A508" t="str">
        <f t="shared" si="7"/>
        <v>Latvia2013Wood residuesIMPORTS1000 m3</v>
      </c>
      <c r="B508">
        <v>2013</v>
      </c>
      <c r="C508" t="s">
        <v>1677</v>
      </c>
      <c r="D508" t="s">
        <v>3842</v>
      </c>
      <c r="E508" t="s">
        <v>794</v>
      </c>
      <c r="F508" t="s">
        <v>1460</v>
      </c>
      <c r="G508" t="s">
        <v>811</v>
      </c>
      <c r="H508">
        <v>45.17</v>
      </c>
      <c r="I508" t="s">
        <v>1813</v>
      </c>
    </row>
    <row r="509" spans="1:9">
      <c r="A509" t="str">
        <f t="shared" si="7"/>
        <v>Lithuania2013Wood residuesIMPORTS1000 m3</v>
      </c>
      <c r="B509">
        <v>2013</v>
      </c>
      <c r="C509" t="s">
        <v>1677</v>
      </c>
      <c r="D509" t="s">
        <v>3842</v>
      </c>
      <c r="E509" t="s">
        <v>794</v>
      </c>
      <c r="F509" t="s">
        <v>1462</v>
      </c>
      <c r="G509" t="s">
        <v>811</v>
      </c>
      <c r="H509">
        <v>214.46</v>
      </c>
      <c r="I509" t="s">
        <v>1813</v>
      </c>
    </row>
    <row r="510" spans="1:9">
      <c r="A510" t="str">
        <f t="shared" si="7"/>
        <v>Austria2013Wood residuesEXPORTS1000 m3</v>
      </c>
      <c r="B510">
        <v>2013</v>
      </c>
      <c r="C510" t="s">
        <v>1677</v>
      </c>
      <c r="D510" t="s">
        <v>3843</v>
      </c>
      <c r="E510" t="s">
        <v>794</v>
      </c>
      <c r="F510" t="s">
        <v>1561</v>
      </c>
      <c r="G510" t="s">
        <v>811</v>
      </c>
      <c r="H510">
        <v>277.77</v>
      </c>
      <c r="I510" t="s">
        <v>1813</v>
      </c>
    </row>
    <row r="511" spans="1:9">
      <c r="A511" t="str">
        <f t="shared" si="7"/>
        <v>Bulgaria2013Wood residuesEXPORTS1000 m3</v>
      </c>
      <c r="B511">
        <v>2013</v>
      </c>
      <c r="C511" t="s">
        <v>1677</v>
      </c>
      <c r="D511" t="s">
        <v>3843</v>
      </c>
      <c r="E511" t="s">
        <v>794</v>
      </c>
      <c r="F511" t="s">
        <v>1446</v>
      </c>
      <c r="G511" t="s">
        <v>811</v>
      </c>
      <c r="H511">
        <v>35.64</v>
      </c>
      <c r="I511" t="s">
        <v>1813</v>
      </c>
    </row>
    <row r="512" spans="1:9">
      <c r="A512" t="str">
        <f t="shared" si="7"/>
        <v>Cyprus2013Wood residuesEXPORTS1000 m3</v>
      </c>
      <c r="B512">
        <v>2013</v>
      </c>
      <c r="C512" t="s">
        <v>1677</v>
      </c>
      <c r="D512" t="s">
        <v>3843</v>
      </c>
      <c r="E512" t="s">
        <v>794</v>
      </c>
      <c r="F512" t="s">
        <v>1448</v>
      </c>
      <c r="G512" t="s">
        <v>811</v>
      </c>
      <c r="H512">
        <v>0</v>
      </c>
      <c r="I512" t="s">
        <v>1813</v>
      </c>
    </row>
    <row r="513" spans="1:18">
      <c r="A513" t="str">
        <f t="shared" si="7"/>
        <v>Czech Republic2013Wood residuesEXPORTS1000 m3</v>
      </c>
      <c r="B513">
        <v>2013</v>
      </c>
      <c r="C513" t="s">
        <v>1677</v>
      </c>
      <c r="D513" t="s">
        <v>3843</v>
      </c>
      <c r="E513" t="s">
        <v>794</v>
      </c>
      <c r="F513" t="s">
        <v>1449</v>
      </c>
      <c r="G513" t="s">
        <v>811</v>
      </c>
      <c r="H513" s="568">
        <v>180</v>
      </c>
      <c r="I513" t="s">
        <v>1813</v>
      </c>
    </row>
    <row r="514" spans="1:18">
      <c r="A514" t="str">
        <f t="shared" si="7"/>
        <v>Finland2013Wood residuesEXPORTS1000 m3</v>
      </c>
      <c r="B514">
        <v>2013</v>
      </c>
      <c r="C514" t="s">
        <v>1677</v>
      </c>
      <c r="D514" t="s">
        <v>3843</v>
      </c>
      <c r="E514" t="s">
        <v>794</v>
      </c>
      <c r="F514" t="s">
        <v>1452</v>
      </c>
      <c r="G514" t="s">
        <v>811</v>
      </c>
      <c r="H514">
        <v>203.74</v>
      </c>
      <c r="I514" t="s">
        <v>1813</v>
      </c>
    </row>
    <row r="515" spans="1:18">
      <c r="A515" t="str">
        <f t="shared" ref="A515:A578" si="8">CONCATENATE(F515,B515,C515,D515,G515)</f>
        <v>France2013Wood residuesEXPORTS1000 m3</v>
      </c>
      <c r="B515">
        <v>2013</v>
      </c>
      <c r="C515" t="s">
        <v>1677</v>
      </c>
      <c r="D515" t="s">
        <v>3843</v>
      </c>
      <c r="E515" t="s">
        <v>794</v>
      </c>
      <c r="F515" t="s">
        <v>1453</v>
      </c>
      <c r="G515" t="s">
        <v>811</v>
      </c>
      <c r="H515">
        <v>721.81</v>
      </c>
      <c r="I515" t="s">
        <v>1814</v>
      </c>
    </row>
    <row r="516" spans="1:18">
      <c r="A516" t="str">
        <f t="shared" si="8"/>
        <v>Germany2013Wood residuesEXPORTS1000 m3</v>
      </c>
      <c r="B516">
        <v>2013</v>
      </c>
      <c r="C516" t="s">
        <v>1677</v>
      </c>
      <c r="D516" t="s">
        <v>3843</v>
      </c>
      <c r="E516" t="s">
        <v>794</v>
      </c>
      <c r="F516" t="s">
        <v>1454</v>
      </c>
      <c r="G516" t="s">
        <v>811</v>
      </c>
      <c r="H516">
        <v>1350.53</v>
      </c>
      <c r="I516" t="s">
        <v>1813</v>
      </c>
      <c r="R516" s="568"/>
    </row>
    <row r="517" spans="1:18">
      <c r="A517" t="str">
        <f t="shared" si="8"/>
        <v>Hungary2013Wood residuesEXPORTS1000 m3</v>
      </c>
      <c r="B517">
        <v>2013</v>
      </c>
      <c r="C517" t="s">
        <v>1677</v>
      </c>
      <c r="D517" t="s">
        <v>3843</v>
      </c>
      <c r="E517" t="s">
        <v>794</v>
      </c>
      <c r="F517" t="s">
        <v>1456</v>
      </c>
      <c r="G517" t="s">
        <v>811</v>
      </c>
      <c r="H517">
        <v>136.19</v>
      </c>
      <c r="I517" t="s">
        <v>1813</v>
      </c>
    </row>
    <row r="518" spans="1:18">
      <c r="A518" t="str">
        <f t="shared" si="8"/>
        <v>Italy2013Wood residuesEXPORTS1000 m3</v>
      </c>
      <c r="B518">
        <v>2013</v>
      </c>
      <c r="C518" t="s">
        <v>1677</v>
      </c>
      <c r="D518" t="s">
        <v>3843</v>
      </c>
      <c r="E518" t="s">
        <v>794</v>
      </c>
      <c r="F518" t="s">
        <v>1459</v>
      </c>
      <c r="G518" t="s">
        <v>811</v>
      </c>
      <c r="H518">
        <v>15.63</v>
      </c>
      <c r="I518" t="s">
        <v>1813</v>
      </c>
    </row>
    <row r="519" spans="1:18">
      <c r="A519" t="str">
        <f t="shared" si="8"/>
        <v>Liechtenstein2013Wood residuesEXPORTS1000 m3</v>
      </c>
      <c r="B519">
        <v>2013</v>
      </c>
      <c r="C519" t="s">
        <v>1677</v>
      </c>
      <c r="D519" t="s">
        <v>3843</v>
      </c>
      <c r="E519" t="s">
        <v>794</v>
      </c>
      <c r="F519" t="s">
        <v>1461</v>
      </c>
      <c r="G519" t="s">
        <v>811</v>
      </c>
      <c r="H519">
        <v>0</v>
      </c>
      <c r="I519" t="s">
        <v>1813</v>
      </c>
    </row>
    <row r="520" spans="1:18">
      <c r="A520" t="str">
        <f t="shared" si="8"/>
        <v>Malta2013Wood residuesEXPORTS1000 m3</v>
      </c>
      <c r="B520">
        <v>2013</v>
      </c>
      <c r="C520" t="s">
        <v>1677</v>
      </c>
      <c r="D520" t="s">
        <v>3843</v>
      </c>
      <c r="E520" t="s">
        <v>794</v>
      </c>
      <c r="F520" t="s">
        <v>1663</v>
      </c>
      <c r="G520" t="s">
        <v>811</v>
      </c>
      <c r="H520" s="568">
        <v>0</v>
      </c>
      <c r="I520" t="s">
        <v>1813</v>
      </c>
    </row>
    <row r="521" spans="1:18">
      <c r="A521" t="str">
        <f t="shared" si="8"/>
        <v>Netherlands2013Wood residuesEXPORTS1000 m3</v>
      </c>
      <c r="B521">
        <v>2013</v>
      </c>
      <c r="C521" t="s">
        <v>1677</v>
      </c>
      <c r="D521" t="s">
        <v>3843</v>
      </c>
      <c r="E521" t="s">
        <v>794</v>
      </c>
      <c r="F521" t="s">
        <v>1464</v>
      </c>
      <c r="G521" t="s">
        <v>811</v>
      </c>
      <c r="H521">
        <v>254</v>
      </c>
      <c r="I521" t="s">
        <v>1813</v>
      </c>
    </row>
    <row r="522" spans="1:18">
      <c r="A522" t="str">
        <f t="shared" si="8"/>
        <v>Norway2013Wood residuesEXPORTS1000 m3</v>
      </c>
      <c r="B522">
        <v>2013</v>
      </c>
      <c r="C522" t="s">
        <v>1677</v>
      </c>
      <c r="D522" t="s">
        <v>3843</v>
      </c>
      <c r="E522" t="s">
        <v>794</v>
      </c>
      <c r="F522" t="s">
        <v>1465</v>
      </c>
      <c r="G522" t="s">
        <v>811</v>
      </c>
      <c r="H522">
        <v>982.94</v>
      </c>
      <c r="I522" t="s">
        <v>1813</v>
      </c>
    </row>
    <row r="523" spans="1:18">
      <c r="A523" t="str">
        <f t="shared" si="8"/>
        <v>Poland2013Wood residuesEXPORTS1000 m3</v>
      </c>
      <c r="B523">
        <v>2013</v>
      </c>
      <c r="C523" t="s">
        <v>1677</v>
      </c>
      <c r="D523" t="s">
        <v>3843</v>
      </c>
      <c r="E523" t="s">
        <v>794</v>
      </c>
      <c r="F523" t="s">
        <v>1466</v>
      </c>
      <c r="G523" t="s">
        <v>811</v>
      </c>
      <c r="H523" s="568">
        <v>502</v>
      </c>
      <c r="I523" t="s">
        <v>1813</v>
      </c>
    </row>
    <row r="524" spans="1:18">
      <c r="A524" t="str">
        <f t="shared" si="8"/>
        <v>Portugal2013Wood residuesEXPORTS1000 m3</v>
      </c>
      <c r="B524">
        <v>2013</v>
      </c>
      <c r="C524" t="s">
        <v>1677</v>
      </c>
      <c r="D524" t="s">
        <v>3843</v>
      </c>
      <c r="E524" t="s">
        <v>794</v>
      </c>
      <c r="F524" t="s">
        <v>1467</v>
      </c>
      <c r="G524" t="s">
        <v>811</v>
      </c>
      <c r="H524">
        <v>169.38</v>
      </c>
      <c r="I524" t="s">
        <v>1813</v>
      </c>
    </row>
    <row r="525" spans="1:18">
      <c r="A525" t="str">
        <f t="shared" si="8"/>
        <v>Romania2013Wood residuesEXPORTS1000 m3</v>
      </c>
      <c r="B525">
        <v>2013</v>
      </c>
      <c r="C525" t="s">
        <v>1677</v>
      </c>
      <c r="D525" t="s">
        <v>3843</v>
      </c>
      <c r="E525" t="s">
        <v>794</v>
      </c>
      <c r="F525" t="s">
        <v>1468</v>
      </c>
      <c r="G525" t="s">
        <v>811</v>
      </c>
      <c r="H525">
        <v>34.090000000000003</v>
      </c>
      <c r="I525" t="s">
        <v>1813</v>
      </c>
    </row>
    <row r="526" spans="1:18">
      <c r="A526" t="str">
        <f t="shared" si="8"/>
        <v>Sweden2013Wood residuesEXPORTS1000 m3</v>
      </c>
      <c r="B526">
        <v>2013</v>
      </c>
      <c r="C526" t="s">
        <v>1677</v>
      </c>
      <c r="D526" t="s">
        <v>3843</v>
      </c>
      <c r="E526" t="s">
        <v>794</v>
      </c>
      <c r="F526" t="s">
        <v>1642</v>
      </c>
      <c r="G526" t="s">
        <v>811</v>
      </c>
      <c r="H526" s="568">
        <v>36.409999999999997</v>
      </c>
      <c r="I526" t="s">
        <v>1813</v>
      </c>
    </row>
    <row r="527" spans="1:18">
      <c r="A527" t="str">
        <f t="shared" si="8"/>
        <v>Switzerland2013Wood residuesEXPORTS1000 m3</v>
      </c>
      <c r="B527">
        <v>2013</v>
      </c>
      <c r="C527" t="s">
        <v>1677</v>
      </c>
      <c r="D527" t="s">
        <v>3843</v>
      </c>
      <c r="E527" t="s">
        <v>794</v>
      </c>
      <c r="F527" t="s">
        <v>1643</v>
      </c>
      <c r="G527" t="s">
        <v>811</v>
      </c>
      <c r="H527">
        <v>34.520000000000003</v>
      </c>
      <c r="I527" t="s">
        <v>1813</v>
      </c>
    </row>
    <row r="528" spans="1:18">
      <c r="A528" t="str">
        <f t="shared" si="8"/>
        <v>United Kingdom2013Wood residuesEXPORTS1000 m3</v>
      </c>
      <c r="B528">
        <v>2013</v>
      </c>
      <c r="C528" t="s">
        <v>1677</v>
      </c>
      <c r="D528" t="s">
        <v>3843</v>
      </c>
      <c r="E528" t="s">
        <v>794</v>
      </c>
      <c r="F528" t="s">
        <v>1646</v>
      </c>
      <c r="G528" t="s">
        <v>811</v>
      </c>
      <c r="H528">
        <v>0</v>
      </c>
      <c r="I528" t="s">
        <v>1813</v>
      </c>
    </row>
    <row r="529" spans="1:18">
      <c r="A529" t="str">
        <f t="shared" si="8"/>
        <v>Slovenia2013Wood residuesEXPORTS1000 m3</v>
      </c>
      <c r="B529">
        <v>2013</v>
      </c>
      <c r="C529" t="s">
        <v>1677</v>
      </c>
      <c r="D529" t="s">
        <v>3843</v>
      </c>
      <c r="E529" t="s">
        <v>794</v>
      </c>
      <c r="F529" t="s">
        <v>1640</v>
      </c>
      <c r="G529" t="s">
        <v>811</v>
      </c>
      <c r="H529">
        <v>150</v>
      </c>
      <c r="I529" t="s">
        <v>3845</v>
      </c>
    </row>
    <row r="530" spans="1:18">
      <c r="A530" t="str">
        <f t="shared" si="8"/>
        <v>Estonia2013Wood residuesEXPORTS1000 m3</v>
      </c>
      <c r="B530">
        <v>2013</v>
      </c>
      <c r="C530" t="s">
        <v>1677</v>
      </c>
      <c r="D530" t="s">
        <v>3843</v>
      </c>
      <c r="E530" t="s">
        <v>794</v>
      </c>
      <c r="F530" t="s">
        <v>1451</v>
      </c>
      <c r="G530" t="s">
        <v>811</v>
      </c>
      <c r="H530">
        <v>23.95</v>
      </c>
      <c r="I530" t="s">
        <v>1813</v>
      </c>
    </row>
    <row r="531" spans="1:18">
      <c r="A531" t="str">
        <f t="shared" si="8"/>
        <v>Latvia2013Wood residuesEXPORTS1000 m3</v>
      </c>
      <c r="B531">
        <v>2013</v>
      </c>
      <c r="C531" t="s">
        <v>1677</v>
      </c>
      <c r="D531" t="s">
        <v>3843</v>
      </c>
      <c r="E531" t="s">
        <v>794</v>
      </c>
      <c r="F531" t="s">
        <v>1460</v>
      </c>
      <c r="G531" t="s">
        <v>811</v>
      </c>
      <c r="H531">
        <v>65.349999999999994</v>
      </c>
      <c r="I531" t="s">
        <v>1813</v>
      </c>
    </row>
    <row r="532" spans="1:18">
      <c r="A532" t="str">
        <f t="shared" si="8"/>
        <v>Lithuania2013Wood residuesEXPORTS1000 m3</v>
      </c>
      <c r="B532">
        <v>2013</v>
      </c>
      <c r="C532" t="s">
        <v>1677</v>
      </c>
      <c r="D532" t="s">
        <v>3843</v>
      </c>
      <c r="E532" t="s">
        <v>794</v>
      </c>
      <c r="F532" t="s">
        <v>1462</v>
      </c>
      <c r="G532" t="s">
        <v>811</v>
      </c>
      <c r="H532">
        <v>48.17</v>
      </c>
      <c r="I532" t="s">
        <v>1813</v>
      </c>
    </row>
    <row r="533" spans="1:18">
      <c r="A533" t="str">
        <f t="shared" si="8"/>
        <v>Austria2013Chemical woodpulpPRODUCTION1000 m.t.</v>
      </c>
      <c r="B533">
        <v>2013</v>
      </c>
      <c r="C533" t="s">
        <v>1818</v>
      </c>
      <c r="D533" t="s">
        <v>3841</v>
      </c>
      <c r="E533" t="s">
        <v>794</v>
      </c>
      <c r="F533" t="s">
        <v>1561</v>
      </c>
      <c r="G533" t="s">
        <v>1809</v>
      </c>
      <c r="H533">
        <v>1191.0999999999999</v>
      </c>
      <c r="I533" t="s">
        <v>1812</v>
      </c>
      <c r="R533" s="568"/>
    </row>
    <row r="534" spans="1:18">
      <c r="A534" t="str">
        <f t="shared" si="8"/>
        <v>Bulgaria2013Chemical woodpulpPRODUCTION1000 m.t.</v>
      </c>
      <c r="B534">
        <v>2013</v>
      </c>
      <c r="C534" t="s">
        <v>1818</v>
      </c>
      <c r="D534" t="s">
        <v>3841</v>
      </c>
      <c r="E534" t="s">
        <v>794</v>
      </c>
      <c r="F534" t="s">
        <v>1446</v>
      </c>
      <c r="G534" t="s">
        <v>1809</v>
      </c>
      <c r="H534">
        <v>128.9</v>
      </c>
      <c r="I534" t="s">
        <v>1812</v>
      </c>
    </row>
    <row r="535" spans="1:18">
      <c r="A535" t="str">
        <f t="shared" si="8"/>
        <v>Cyprus2013Chemical woodpulpPRODUCTION1000 m.t.</v>
      </c>
      <c r="B535">
        <v>2013</v>
      </c>
      <c r="C535" t="s">
        <v>1818</v>
      </c>
      <c r="D535" t="s">
        <v>3841</v>
      </c>
      <c r="E535" t="s">
        <v>794</v>
      </c>
      <c r="F535" t="s">
        <v>1448</v>
      </c>
      <c r="G535" t="s">
        <v>1809</v>
      </c>
      <c r="H535" s="568">
        <v>0</v>
      </c>
      <c r="I535" t="s">
        <v>1812</v>
      </c>
    </row>
    <row r="536" spans="1:18">
      <c r="A536" t="str">
        <f t="shared" si="8"/>
        <v>Czech Republic2013Chemical woodpulpPRODUCTION1000 m.t.</v>
      </c>
      <c r="B536">
        <v>2013</v>
      </c>
      <c r="C536" t="s">
        <v>1818</v>
      </c>
      <c r="D536" t="s">
        <v>3841</v>
      </c>
      <c r="E536" t="s">
        <v>794</v>
      </c>
      <c r="F536" t="s">
        <v>1449</v>
      </c>
      <c r="G536" t="s">
        <v>1809</v>
      </c>
      <c r="H536">
        <v>628</v>
      </c>
      <c r="I536" t="s">
        <v>1812</v>
      </c>
    </row>
    <row r="537" spans="1:18">
      <c r="A537" t="str">
        <f t="shared" si="8"/>
        <v>Finland2013Chemical woodpulpPRODUCTION1000 m.t.</v>
      </c>
      <c r="B537">
        <v>2013</v>
      </c>
      <c r="C537" t="s">
        <v>1818</v>
      </c>
      <c r="D537" t="s">
        <v>3841</v>
      </c>
      <c r="E537" t="s">
        <v>794</v>
      </c>
      <c r="F537" t="s">
        <v>1452</v>
      </c>
      <c r="G537" t="s">
        <v>1809</v>
      </c>
      <c r="H537" s="568">
        <v>7073</v>
      </c>
      <c r="I537" t="s">
        <v>1812</v>
      </c>
      <c r="R537" s="568"/>
    </row>
    <row r="538" spans="1:18">
      <c r="A538" t="str">
        <f t="shared" si="8"/>
        <v>France2013Chemical woodpulpPRODUCTION1000 m.t.</v>
      </c>
      <c r="B538">
        <v>2013</v>
      </c>
      <c r="C538" t="s">
        <v>1818</v>
      </c>
      <c r="D538" t="s">
        <v>3841</v>
      </c>
      <c r="E538" t="s">
        <v>794</v>
      </c>
      <c r="F538" t="s">
        <v>1453</v>
      </c>
      <c r="G538" t="s">
        <v>1809</v>
      </c>
      <c r="H538">
        <v>2181.11</v>
      </c>
      <c r="I538" t="s">
        <v>1812</v>
      </c>
      <c r="R538" s="568"/>
    </row>
    <row r="539" spans="1:18">
      <c r="A539" t="str">
        <f t="shared" si="8"/>
        <v>Germany2013Chemical woodpulpPRODUCTION1000 m.t.</v>
      </c>
      <c r="B539">
        <v>2013</v>
      </c>
      <c r="C539" t="s">
        <v>1818</v>
      </c>
      <c r="D539" t="s">
        <v>3841</v>
      </c>
      <c r="E539" t="s">
        <v>794</v>
      </c>
      <c r="F539" t="s">
        <v>1454</v>
      </c>
      <c r="G539" t="s">
        <v>1809</v>
      </c>
      <c r="H539">
        <v>1596</v>
      </c>
      <c r="I539" t="s">
        <v>1812</v>
      </c>
      <c r="R539" s="568"/>
    </row>
    <row r="540" spans="1:18">
      <c r="A540" t="str">
        <f t="shared" si="8"/>
        <v>Hungary2013Chemical woodpulpPRODUCTION1000 m.t.</v>
      </c>
      <c r="B540">
        <v>2013</v>
      </c>
      <c r="C540" t="s">
        <v>1818</v>
      </c>
      <c r="D540" t="s">
        <v>3841</v>
      </c>
      <c r="E540" t="s">
        <v>794</v>
      </c>
      <c r="F540" t="s">
        <v>1456</v>
      </c>
      <c r="G540" t="s">
        <v>1809</v>
      </c>
      <c r="H540">
        <v>0</v>
      </c>
      <c r="I540" t="s">
        <v>1812</v>
      </c>
    </row>
    <row r="541" spans="1:18">
      <c r="A541" t="str">
        <f t="shared" si="8"/>
        <v>Liechtenstein2013Chemical woodpulpPRODUCTION1000 m.t.</v>
      </c>
      <c r="B541">
        <v>2013</v>
      </c>
      <c r="C541" t="s">
        <v>1818</v>
      </c>
      <c r="D541" t="s">
        <v>3841</v>
      </c>
      <c r="E541" t="s">
        <v>794</v>
      </c>
      <c r="F541" t="s">
        <v>1461</v>
      </c>
      <c r="G541" t="s">
        <v>1809</v>
      </c>
      <c r="H541">
        <v>0</v>
      </c>
      <c r="I541" t="s">
        <v>1812</v>
      </c>
    </row>
    <row r="542" spans="1:18">
      <c r="A542" t="str">
        <f t="shared" si="8"/>
        <v>Malta2013Chemical woodpulpPRODUCTION1000 m.t.</v>
      </c>
      <c r="B542">
        <v>2013</v>
      </c>
      <c r="C542" t="s">
        <v>1818</v>
      </c>
      <c r="D542" t="s">
        <v>3841</v>
      </c>
      <c r="E542" t="s">
        <v>794</v>
      </c>
      <c r="F542" t="s">
        <v>1663</v>
      </c>
      <c r="G542" t="s">
        <v>1809</v>
      </c>
      <c r="H542">
        <v>0</v>
      </c>
      <c r="I542" t="s">
        <v>1812</v>
      </c>
    </row>
    <row r="543" spans="1:18">
      <c r="A543" t="str">
        <f t="shared" si="8"/>
        <v>Netherlands2013Chemical woodpulpPRODUCTION1000 m.t.</v>
      </c>
      <c r="B543">
        <v>2013</v>
      </c>
      <c r="C543" t="s">
        <v>1818</v>
      </c>
      <c r="D543" t="s">
        <v>3841</v>
      </c>
      <c r="E543" t="s">
        <v>794</v>
      </c>
      <c r="F543" t="s">
        <v>1464</v>
      </c>
      <c r="G543" t="s">
        <v>1809</v>
      </c>
      <c r="H543">
        <v>0</v>
      </c>
      <c r="I543" t="s">
        <v>1812</v>
      </c>
    </row>
    <row r="544" spans="1:18">
      <c r="A544" t="str">
        <f t="shared" si="8"/>
        <v>Norway2013Chemical woodpulpPRODUCTION1000 m.t.</v>
      </c>
      <c r="B544">
        <v>2013</v>
      </c>
      <c r="C544" t="s">
        <v>1818</v>
      </c>
      <c r="D544" t="s">
        <v>3841</v>
      </c>
      <c r="E544" t="s">
        <v>794</v>
      </c>
      <c r="F544" t="s">
        <v>1465</v>
      </c>
      <c r="G544" t="s">
        <v>1809</v>
      </c>
      <c r="H544">
        <v>397</v>
      </c>
      <c r="I544" t="s">
        <v>1812</v>
      </c>
    </row>
    <row r="545" spans="1:18">
      <c r="A545" t="str">
        <f t="shared" si="8"/>
        <v>Poland2013Chemical woodpulpPRODUCTION1000 m.t.</v>
      </c>
      <c r="B545">
        <v>2013</v>
      </c>
      <c r="C545" t="s">
        <v>1818</v>
      </c>
      <c r="D545" t="s">
        <v>3841</v>
      </c>
      <c r="E545" t="s">
        <v>794</v>
      </c>
      <c r="F545" t="s">
        <v>1466</v>
      </c>
      <c r="G545" t="s">
        <v>1809</v>
      </c>
      <c r="H545">
        <v>881.3</v>
      </c>
      <c r="I545" t="s">
        <v>1812</v>
      </c>
    </row>
    <row r="546" spans="1:18">
      <c r="A546" t="str">
        <f t="shared" si="8"/>
        <v>Portugal2013Chemical woodpulpPRODUCTION1000 m.t.</v>
      </c>
      <c r="B546">
        <v>2013</v>
      </c>
      <c r="C546" t="s">
        <v>1818</v>
      </c>
      <c r="D546" t="s">
        <v>3841</v>
      </c>
      <c r="E546" t="s">
        <v>794</v>
      </c>
      <c r="F546" t="s">
        <v>1467</v>
      </c>
      <c r="G546" t="s">
        <v>1809</v>
      </c>
      <c r="H546">
        <v>2536</v>
      </c>
      <c r="I546" t="s">
        <v>1812</v>
      </c>
      <c r="R546" s="568"/>
    </row>
    <row r="547" spans="1:18">
      <c r="A547" t="str">
        <f t="shared" si="8"/>
        <v>Romania2013Chemical woodpulpPRODUCTION1000 m.t.</v>
      </c>
      <c r="B547">
        <v>2013</v>
      </c>
      <c r="C547" t="s">
        <v>1818</v>
      </c>
      <c r="D547" t="s">
        <v>3841</v>
      </c>
      <c r="E547" t="s">
        <v>794</v>
      </c>
      <c r="F547" t="s">
        <v>1468</v>
      </c>
      <c r="G547" t="s">
        <v>1809</v>
      </c>
      <c r="H547">
        <v>0</v>
      </c>
      <c r="I547" t="s">
        <v>1812</v>
      </c>
    </row>
    <row r="548" spans="1:18">
      <c r="A548" t="str">
        <f t="shared" si="8"/>
        <v>Sweden2013Chemical woodpulpPRODUCTION1000 m.t.</v>
      </c>
      <c r="B548">
        <v>2013</v>
      </c>
      <c r="C548" t="s">
        <v>1818</v>
      </c>
      <c r="D548" t="s">
        <v>3841</v>
      </c>
      <c r="E548" t="s">
        <v>794</v>
      </c>
      <c r="F548" t="s">
        <v>1642</v>
      </c>
      <c r="G548" t="s">
        <v>1809</v>
      </c>
      <c r="H548">
        <v>7730</v>
      </c>
      <c r="I548" t="s">
        <v>1812</v>
      </c>
      <c r="R548" s="568"/>
    </row>
    <row r="549" spans="1:18">
      <c r="A549" t="str">
        <f t="shared" si="8"/>
        <v>Switzerland2013Chemical woodpulpPRODUCTION1000 m.t.</v>
      </c>
      <c r="B549">
        <v>2013</v>
      </c>
      <c r="C549" t="s">
        <v>1818</v>
      </c>
      <c r="D549" t="s">
        <v>3841</v>
      </c>
      <c r="E549" t="s">
        <v>794</v>
      </c>
      <c r="F549" t="s">
        <v>1643</v>
      </c>
      <c r="G549" t="s">
        <v>1809</v>
      </c>
      <c r="H549">
        <v>0</v>
      </c>
      <c r="I549" t="s">
        <v>1812</v>
      </c>
    </row>
    <row r="550" spans="1:18">
      <c r="A550" t="str">
        <f t="shared" si="8"/>
        <v>United Kingdom2013Chemical woodpulpPRODUCTION1000 m.t.</v>
      </c>
      <c r="B550">
        <v>2013</v>
      </c>
      <c r="C550" t="s">
        <v>1818</v>
      </c>
      <c r="D550" t="s">
        <v>3841</v>
      </c>
      <c r="E550" t="s">
        <v>794</v>
      </c>
      <c r="F550" t="s">
        <v>1646</v>
      </c>
      <c r="G550" t="s">
        <v>1809</v>
      </c>
      <c r="H550">
        <v>0</v>
      </c>
      <c r="I550" t="s">
        <v>1812</v>
      </c>
    </row>
    <row r="551" spans="1:18">
      <c r="A551" t="str">
        <f t="shared" si="8"/>
        <v>Slovenia2013Chemical woodpulpPRODUCTION1000 m.t.</v>
      </c>
      <c r="B551">
        <v>2013</v>
      </c>
      <c r="C551" t="s">
        <v>1818</v>
      </c>
      <c r="D551" t="s">
        <v>3841</v>
      </c>
      <c r="E551" t="s">
        <v>794</v>
      </c>
      <c r="F551" t="s">
        <v>1640</v>
      </c>
      <c r="G551" t="s">
        <v>1809</v>
      </c>
      <c r="H551" s="568">
        <v>0</v>
      </c>
      <c r="I551" t="s">
        <v>1812</v>
      </c>
    </row>
    <row r="552" spans="1:18">
      <c r="A552" t="str">
        <f t="shared" si="8"/>
        <v>Estonia2013Chemical woodpulpPRODUCTION1000 m.t.</v>
      </c>
      <c r="B552">
        <v>2013</v>
      </c>
      <c r="C552" t="s">
        <v>1818</v>
      </c>
      <c r="D552" t="s">
        <v>3841</v>
      </c>
      <c r="E552" t="s">
        <v>794</v>
      </c>
      <c r="F552" t="s">
        <v>1451</v>
      </c>
      <c r="G552" t="s">
        <v>1809</v>
      </c>
      <c r="H552">
        <v>72.83</v>
      </c>
      <c r="I552" t="s">
        <v>1812</v>
      </c>
    </row>
    <row r="553" spans="1:18">
      <c r="A553" t="str">
        <f t="shared" si="8"/>
        <v>Latvia2013Chemical woodpulpPRODUCTION1000 m.t.</v>
      </c>
      <c r="B553">
        <v>2013</v>
      </c>
      <c r="C553" t="s">
        <v>1818</v>
      </c>
      <c r="D553" t="s">
        <v>3841</v>
      </c>
      <c r="E553" t="s">
        <v>794</v>
      </c>
      <c r="F553" t="s">
        <v>1460</v>
      </c>
      <c r="G553" t="s">
        <v>1809</v>
      </c>
      <c r="H553">
        <v>0</v>
      </c>
      <c r="I553" t="s">
        <v>1812</v>
      </c>
    </row>
    <row r="554" spans="1:18">
      <c r="A554" t="str">
        <f t="shared" si="8"/>
        <v>Lithuania2013Chemical woodpulpPRODUCTION1000 m.t.</v>
      </c>
      <c r="B554">
        <v>2013</v>
      </c>
      <c r="C554" t="s">
        <v>1818</v>
      </c>
      <c r="D554" t="s">
        <v>3841</v>
      </c>
      <c r="E554" t="s">
        <v>794</v>
      </c>
      <c r="F554" t="s">
        <v>1462</v>
      </c>
      <c r="G554" t="s">
        <v>1809</v>
      </c>
      <c r="H554">
        <v>0</v>
      </c>
      <c r="I554" t="s">
        <v>1812</v>
      </c>
    </row>
    <row r="555" spans="1:18">
      <c r="A555" t="str">
        <f t="shared" si="8"/>
        <v>Israel2013Chips and particlesIMPORTS1000 m3</v>
      </c>
      <c r="B555">
        <v>2013</v>
      </c>
      <c r="C555" t="s">
        <v>1676</v>
      </c>
      <c r="D555" t="s">
        <v>3842</v>
      </c>
      <c r="E555" t="s">
        <v>794</v>
      </c>
      <c r="F555" t="s">
        <v>1458</v>
      </c>
      <c r="G555" t="s">
        <v>811</v>
      </c>
      <c r="H555">
        <v>2</v>
      </c>
      <c r="I555" t="s">
        <v>1810</v>
      </c>
    </row>
    <row r="556" spans="1:18">
      <c r="A556" t="str">
        <f t="shared" si="8"/>
        <v>Israel2013Wood residuesIMPORTS1000 m3</v>
      </c>
      <c r="B556">
        <v>2013</v>
      </c>
      <c r="C556" t="s">
        <v>1677</v>
      </c>
      <c r="D556" t="s">
        <v>3842</v>
      </c>
      <c r="E556" t="s">
        <v>794</v>
      </c>
      <c r="F556" t="s">
        <v>1458</v>
      </c>
      <c r="G556" t="s">
        <v>811</v>
      </c>
      <c r="H556">
        <v>2</v>
      </c>
      <c r="I556" t="s">
        <v>1810</v>
      </c>
    </row>
    <row r="557" spans="1:18">
      <c r="A557" t="str">
        <f t="shared" si="8"/>
        <v>The fYR of Macedonia2013Chemical woodpulpPRODUCTION1000 m.t.</v>
      </c>
      <c r="B557">
        <v>2013</v>
      </c>
      <c r="C557" t="s">
        <v>1818</v>
      </c>
      <c r="D557" t="s">
        <v>3841</v>
      </c>
      <c r="E557" t="s">
        <v>794</v>
      </c>
      <c r="F557" t="s">
        <v>1644</v>
      </c>
      <c r="G557" t="s">
        <v>1809</v>
      </c>
      <c r="H557">
        <v>0</v>
      </c>
      <c r="I557" t="s">
        <v>1812</v>
      </c>
    </row>
    <row r="558" spans="1:18">
      <c r="A558" t="str">
        <f t="shared" si="8"/>
        <v>Republic of Moldova2013Chips and particlesPRODUCTION1000 m3</v>
      </c>
      <c r="B558">
        <v>2013</v>
      </c>
      <c r="C558" t="s">
        <v>1676</v>
      </c>
      <c r="D558" t="s">
        <v>3841</v>
      </c>
      <c r="E558" t="s">
        <v>794</v>
      </c>
      <c r="F558" t="s">
        <v>1653</v>
      </c>
      <c r="G558" t="s">
        <v>811</v>
      </c>
      <c r="H558" s="568">
        <v>0</v>
      </c>
      <c r="I558" t="s">
        <v>1810</v>
      </c>
    </row>
    <row r="559" spans="1:18">
      <c r="A559" t="str">
        <f t="shared" si="8"/>
        <v>Croatia2013Wood charcoalPRODUCTION1000 m.t.</v>
      </c>
      <c r="B559">
        <v>2013</v>
      </c>
      <c r="C559" t="s">
        <v>1808</v>
      </c>
      <c r="D559" t="s">
        <v>3841</v>
      </c>
      <c r="E559" t="s">
        <v>794</v>
      </c>
      <c r="F559" t="s">
        <v>1447</v>
      </c>
      <c r="G559" t="s">
        <v>1809</v>
      </c>
      <c r="H559" s="568">
        <v>3.4</v>
      </c>
      <c r="I559" t="s">
        <v>1810</v>
      </c>
    </row>
    <row r="560" spans="1:18">
      <c r="A560" t="str">
        <f t="shared" si="8"/>
        <v>Croatia2013Chemical woodpulpPRODUCTION1000 m.t.</v>
      </c>
      <c r="B560">
        <v>2013</v>
      </c>
      <c r="C560" t="s">
        <v>1818</v>
      </c>
      <c r="D560" t="s">
        <v>3841</v>
      </c>
      <c r="E560" t="s">
        <v>794</v>
      </c>
      <c r="F560" t="s">
        <v>1447</v>
      </c>
      <c r="G560" t="s">
        <v>1809</v>
      </c>
      <c r="H560">
        <v>0</v>
      </c>
      <c r="I560" t="s">
        <v>1812</v>
      </c>
    </row>
    <row r="561" spans="1:18">
      <c r="A561" t="str">
        <f t="shared" si="8"/>
        <v>Israel2013Wood charcoalIMPORTS1000 m.t.</v>
      </c>
      <c r="B561">
        <v>2013</v>
      </c>
      <c r="C561" t="s">
        <v>1808</v>
      </c>
      <c r="D561" t="s">
        <v>3842</v>
      </c>
      <c r="E561" t="s">
        <v>794</v>
      </c>
      <c r="F561" t="s">
        <v>1458</v>
      </c>
      <c r="G561" t="s">
        <v>1809</v>
      </c>
      <c r="H561">
        <v>18.07</v>
      </c>
      <c r="I561" t="s">
        <v>1810</v>
      </c>
    </row>
    <row r="562" spans="1:18">
      <c r="A562" t="str">
        <f t="shared" si="8"/>
        <v>Austria2013Wood pelletsPRODUCTION1000 m.t.</v>
      </c>
      <c r="B562">
        <v>2013</v>
      </c>
      <c r="C562" t="s">
        <v>3525</v>
      </c>
      <c r="D562" t="s">
        <v>3841</v>
      </c>
      <c r="E562" t="s">
        <v>794</v>
      </c>
      <c r="F562" t="s">
        <v>1561</v>
      </c>
      <c r="G562" t="s">
        <v>1809</v>
      </c>
      <c r="H562" s="568">
        <v>962</v>
      </c>
      <c r="I562" t="s">
        <v>1813</v>
      </c>
    </row>
    <row r="563" spans="1:18">
      <c r="A563" t="str">
        <f t="shared" si="8"/>
        <v>Cyprus2013Wood pelletsPRODUCTION1000 m.t.</v>
      </c>
      <c r="B563">
        <v>2013</v>
      </c>
      <c r="C563" t="s">
        <v>3525</v>
      </c>
      <c r="D563" t="s">
        <v>3841</v>
      </c>
      <c r="E563" t="s">
        <v>794</v>
      </c>
      <c r="F563" t="s">
        <v>1448</v>
      </c>
      <c r="G563" t="s">
        <v>1809</v>
      </c>
      <c r="H563">
        <v>0</v>
      </c>
      <c r="I563" t="s">
        <v>1813</v>
      </c>
    </row>
    <row r="564" spans="1:18">
      <c r="A564" t="str">
        <f t="shared" si="8"/>
        <v>Czech Republic2013Wood pelletsPRODUCTION1000 m.t.</v>
      </c>
      <c r="B564">
        <v>2013</v>
      </c>
      <c r="C564" t="s">
        <v>3525</v>
      </c>
      <c r="D564" t="s">
        <v>3841</v>
      </c>
      <c r="E564" t="s">
        <v>794</v>
      </c>
      <c r="F564" t="s">
        <v>1449</v>
      </c>
      <c r="G564" t="s">
        <v>1809</v>
      </c>
      <c r="H564">
        <v>617</v>
      </c>
      <c r="I564" t="s">
        <v>1813</v>
      </c>
    </row>
    <row r="565" spans="1:18">
      <c r="A565" t="str">
        <f t="shared" si="8"/>
        <v>Finland2013Wood pelletsPRODUCTION1000 m.t.</v>
      </c>
      <c r="B565">
        <v>2013</v>
      </c>
      <c r="C565" t="s">
        <v>3525</v>
      </c>
      <c r="D565" t="s">
        <v>3841</v>
      </c>
      <c r="E565" t="s">
        <v>794</v>
      </c>
      <c r="F565" t="s">
        <v>1452</v>
      </c>
      <c r="G565" t="s">
        <v>1809</v>
      </c>
      <c r="H565">
        <v>270</v>
      </c>
      <c r="I565" t="s">
        <v>1813</v>
      </c>
    </row>
    <row r="566" spans="1:18">
      <c r="A566" t="str">
        <f t="shared" si="8"/>
        <v>France2013Wood pelletsPRODUCTION1000 m.t.</v>
      </c>
      <c r="B566">
        <v>2013</v>
      </c>
      <c r="C566" t="s">
        <v>3525</v>
      </c>
      <c r="D566" t="s">
        <v>3841</v>
      </c>
      <c r="E566" t="s">
        <v>794</v>
      </c>
      <c r="F566" t="s">
        <v>1453</v>
      </c>
      <c r="G566" t="s">
        <v>1809</v>
      </c>
      <c r="H566">
        <v>890</v>
      </c>
      <c r="I566" t="s">
        <v>1814</v>
      </c>
    </row>
    <row r="567" spans="1:18">
      <c r="A567" t="str">
        <f t="shared" si="8"/>
        <v>Germany2013Wood pelletsPRODUCTION1000 m.t.</v>
      </c>
      <c r="B567">
        <v>2013</v>
      </c>
      <c r="C567" t="s">
        <v>3525</v>
      </c>
      <c r="D567" t="s">
        <v>3841</v>
      </c>
      <c r="E567" t="s">
        <v>794</v>
      </c>
      <c r="F567" t="s">
        <v>1454</v>
      </c>
      <c r="G567" t="s">
        <v>1809</v>
      </c>
      <c r="H567">
        <v>2207.52</v>
      </c>
      <c r="I567" t="s">
        <v>1814</v>
      </c>
      <c r="R567" s="568"/>
    </row>
    <row r="568" spans="1:18">
      <c r="A568" t="str">
        <f t="shared" si="8"/>
        <v>Hungary2013Wood pelletsPRODUCTION1000 m.t.</v>
      </c>
      <c r="B568">
        <v>2013</v>
      </c>
      <c r="C568" t="s">
        <v>3525</v>
      </c>
      <c r="D568" t="s">
        <v>3841</v>
      </c>
      <c r="E568" t="s">
        <v>794</v>
      </c>
      <c r="F568" t="s">
        <v>1456</v>
      </c>
      <c r="G568" t="s">
        <v>1809</v>
      </c>
      <c r="H568">
        <v>4.42</v>
      </c>
      <c r="I568" t="s">
        <v>1813</v>
      </c>
    </row>
    <row r="569" spans="1:18">
      <c r="A569" t="str">
        <f t="shared" si="8"/>
        <v>Italy2013Wood pelletsPRODUCTION1000 m.t.</v>
      </c>
      <c r="B569">
        <v>2013</v>
      </c>
      <c r="C569" t="s">
        <v>3525</v>
      </c>
      <c r="D569" t="s">
        <v>3841</v>
      </c>
      <c r="E569" t="s">
        <v>794</v>
      </c>
      <c r="F569" t="s">
        <v>1459</v>
      </c>
      <c r="G569" t="s">
        <v>1809</v>
      </c>
      <c r="H569">
        <v>400</v>
      </c>
      <c r="I569" t="s">
        <v>1813</v>
      </c>
    </row>
    <row r="570" spans="1:18">
      <c r="A570" t="str">
        <f t="shared" si="8"/>
        <v>Liechtenstein2013Wood pelletsPRODUCTION1000 m.t.</v>
      </c>
      <c r="B570">
        <v>2013</v>
      </c>
      <c r="C570" t="s">
        <v>3525</v>
      </c>
      <c r="D570" t="s">
        <v>3841</v>
      </c>
      <c r="E570" t="s">
        <v>794</v>
      </c>
      <c r="F570" t="s">
        <v>1461</v>
      </c>
      <c r="G570" t="s">
        <v>1809</v>
      </c>
      <c r="H570">
        <v>0</v>
      </c>
      <c r="I570" t="s">
        <v>1813</v>
      </c>
    </row>
    <row r="571" spans="1:18">
      <c r="A571" t="str">
        <f t="shared" si="8"/>
        <v>Malta2013Wood pelletsPRODUCTION1000 m.t.</v>
      </c>
      <c r="B571">
        <v>2013</v>
      </c>
      <c r="C571" t="s">
        <v>3525</v>
      </c>
      <c r="D571" t="s">
        <v>3841</v>
      </c>
      <c r="E571" t="s">
        <v>794</v>
      </c>
      <c r="F571" t="s">
        <v>1663</v>
      </c>
      <c r="G571" t="s">
        <v>1809</v>
      </c>
      <c r="H571" s="568">
        <v>0</v>
      </c>
      <c r="I571" t="s">
        <v>1813</v>
      </c>
    </row>
    <row r="572" spans="1:18">
      <c r="A572" t="str">
        <f t="shared" si="8"/>
        <v>Netherlands2013Wood pelletsPRODUCTION1000 m.t.</v>
      </c>
      <c r="B572">
        <v>2013</v>
      </c>
      <c r="C572" t="s">
        <v>3525</v>
      </c>
      <c r="D572" t="s">
        <v>3841</v>
      </c>
      <c r="E572" t="s">
        <v>794</v>
      </c>
      <c r="F572" t="s">
        <v>1464</v>
      </c>
      <c r="G572" t="s">
        <v>1809</v>
      </c>
      <c r="H572">
        <v>145</v>
      </c>
      <c r="I572" t="s">
        <v>1813</v>
      </c>
    </row>
    <row r="573" spans="1:18">
      <c r="A573" t="str">
        <f t="shared" si="8"/>
        <v>Norway2013Wood pelletsPRODUCTION1000 m.t.</v>
      </c>
      <c r="B573">
        <v>2013</v>
      </c>
      <c r="C573" t="s">
        <v>3525</v>
      </c>
      <c r="D573" t="s">
        <v>3841</v>
      </c>
      <c r="E573" t="s">
        <v>794</v>
      </c>
      <c r="F573" t="s">
        <v>1465</v>
      </c>
      <c r="G573" t="s">
        <v>1809</v>
      </c>
      <c r="H573">
        <v>56.5</v>
      </c>
      <c r="I573" t="s">
        <v>1816</v>
      </c>
    </row>
    <row r="574" spans="1:18">
      <c r="A574" t="str">
        <f t="shared" si="8"/>
        <v>Poland2013Wood pelletsPRODUCTION1000 m.t.</v>
      </c>
      <c r="B574">
        <v>2013</v>
      </c>
      <c r="C574" t="s">
        <v>3525</v>
      </c>
      <c r="D574" t="s">
        <v>3841</v>
      </c>
      <c r="E574" t="s">
        <v>794</v>
      </c>
      <c r="F574" t="s">
        <v>1466</v>
      </c>
      <c r="G574" t="s">
        <v>1809</v>
      </c>
      <c r="H574">
        <v>600</v>
      </c>
      <c r="I574" t="s">
        <v>1814</v>
      </c>
    </row>
    <row r="575" spans="1:18">
      <c r="A575" t="str">
        <f t="shared" si="8"/>
        <v>Portugal2013Wood pelletsPRODUCTION1000 m.t.</v>
      </c>
      <c r="B575">
        <v>2013</v>
      </c>
      <c r="C575" t="s">
        <v>3525</v>
      </c>
      <c r="D575" t="s">
        <v>3841</v>
      </c>
      <c r="E575" t="s">
        <v>794</v>
      </c>
      <c r="F575" t="s">
        <v>1467</v>
      </c>
      <c r="G575" t="s">
        <v>1809</v>
      </c>
      <c r="H575">
        <v>800</v>
      </c>
      <c r="I575" t="s">
        <v>1813</v>
      </c>
    </row>
    <row r="576" spans="1:18">
      <c r="A576" t="str">
        <f t="shared" si="8"/>
        <v>Romania2013Wood pelletsPRODUCTION1000 m.t.</v>
      </c>
      <c r="B576">
        <v>2013</v>
      </c>
      <c r="C576" t="s">
        <v>3525</v>
      </c>
      <c r="D576" t="s">
        <v>3841</v>
      </c>
      <c r="E576" t="s">
        <v>794</v>
      </c>
      <c r="F576" t="s">
        <v>1468</v>
      </c>
      <c r="G576" t="s">
        <v>1809</v>
      </c>
      <c r="H576">
        <v>520</v>
      </c>
      <c r="I576" t="s">
        <v>1814</v>
      </c>
    </row>
    <row r="577" spans="1:18">
      <c r="A577" t="str">
        <f t="shared" si="8"/>
        <v>Switzerland2013Wood pelletsPRODUCTION1000 m.t.</v>
      </c>
      <c r="B577">
        <v>2013</v>
      </c>
      <c r="C577" t="s">
        <v>3525</v>
      </c>
      <c r="D577" t="s">
        <v>3841</v>
      </c>
      <c r="E577" t="s">
        <v>794</v>
      </c>
      <c r="F577" t="s">
        <v>1643</v>
      </c>
      <c r="G577" t="s">
        <v>1809</v>
      </c>
      <c r="H577">
        <v>168</v>
      </c>
      <c r="I577" t="s">
        <v>1813</v>
      </c>
    </row>
    <row r="578" spans="1:18">
      <c r="A578" t="str">
        <f t="shared" si="8"/>
        <v>United Kingdom2013Wood pelletsPRODUCTION1000 m.t.</v>
      </c>
      <c r="B578">
        <v>2013</v>
      </c>
      <c r="C578" t="s">
        <v>3525</v>
      </c>
      <c r="D578" t="s">
        <v>3841</v>
      </c>
      <c r="E578" t="s">
        <v>794</v>
      </c>
      <c r="F578" t="s">
        <v>1646</v>
      </c>
      <c r="G578" t="s">
        <v>1809</v>
      </c>
      <c r="H578">
        <v>301.48</v>
      </c>
      <c r="I578" t="s">
        <v>1813</v>
      </c>
    </row>
    <row r="579" spans="1:18">
      <c r="A579" t="str">
        <f t="shared" ref="A579:A642" si="9">CONCATENATE(F579,B579,C579,D579,G579)</f>
        <v>Slovenia2013Wood pelletsPRODUCTION1000 m.t.</v>
      </c>
      <c r="B579">
        <v>2013</v>
      </c>
      <c r="C579" t="s">
        <v>3525</v>
      </c>
      <c r="D579" t="s">
        <v>3841</v>
      </c>
      <c r="E579" t="s">
        <v>794</v>
      </c>
      <c r="F579" t="s">
        <v>1640</v>
      </c>
      <c r="G579" t="s">
        <v>1809</v>
      </c>
      <c r="H579">
        <v>90</v>
      </c>
      <c r="I579" t="s">
        <v>1813</v>
      </c>
    </row>
    <row r="580" spans="1:18">
      <c r="A580" t="str">
        <f t="shared" si="9"/>
        <v>Estonia2013Wood pelletsPRODUCTION1000 m.t.</v>
      </c>
      <c r="B580">
        <v>2013</v>
      </c>
      <c r="C580" t="s">
        <v>3525</v>
      </c>
      <c r="D580" t="s">
        <v>3841</v>
      </c>
      <c r="E580" t="s">
        <v>794</v>
      </c>
      <c r="F580" t="s">
        <v>1451</v>
      </c>
      <c r="G580" t="s">
        <v>1809</v>
      </c>
      <c r="H580" s="568">
        <v>590</v>
      </c>
      <c r="I580" t="s">
        <v>2140</v>
      </c>
    </row>
    <row r="581" spans="1:18">
      <c r="A581" t="str">
        <f t="shared" si="9"/>
        <v>Latvia2013Wood pelletsPRODUCTION1000 m.t.</v>
      </c>
      <c r="B581">
        <v>2013</v>
      </c>
      <c r="C581" t="s">
        <v>3525</v>
      </c>
      <c r="D581" t="s">
        <v>3841</v>
      </c>
      <c r="E581" t="s">
        <v>794</v>
      </c>
      <c r="F581" t="s">
        <v>1460</v>
      </c>
      <c r="G581" t="s">
        <v>1809</v>
      </c>
      <c r="H581">
        <v>1093.1199999999999</v>
      </c>
      <c r="I581" t="s">
        <v>1813</v>
      </c>
      <c r="R581" s="568"/>
    </row>
    <row r="582" spans="1:18">
      <c r="A582" t="str">
        <f t="shared" si="9"/>
        <v>Lithuania2013Wood pelletsPRODUCTION1000 m.t.</v>
      </c>
      <c r="B582">
        <v>2013</v>
      </c>
      <c r="C582" t="s">
        <v>3525</v>
      </c>
      <c r="D582" t="s">
        <v>3841</v>
      </c>
      <c r="E582" t="s">
        <v>794</v>
      </c>
      <c r="F582" t="s">
        <v>1462</v>
      </c>
      <c r="G582" t="s">
        <v>1809</v>
      </c>
      <c r="H582">
        <v>289</v>
      </c>
      <c r="I582" t="s">
        <v>1813</v>
      </c>
    </row>
    <row r="583" spans="1:18">
      <c r="A583" t="str">
        <f t="shared" si="9"/>
        <v>Austria2013Wood pelletsIMPORTS1000 m.t.</v>
      </c>
      <c r="B583">
        <v>2013</v>
      </c>
      <c r="C583" t="s">
        <v>3525</v>
      </c>
      <c r="D583" t="s">
        <v>3842</v>
      </c>
      <c r="E583" t="s">
        <v>794</v>
      </c>
      <c r="F583" t="s">
        <v>1561</v>
      </c>
      <c r="G583" t="s">
        <v>1809</v>
      </c>
      <c r="H583">
        <v>385.46</v>
      </c>
      <c r="I583" t="s">
        <v>1813</v>
      </c>
    </row>
    <row r="584" spans="1:18">
      <c r="A584" t="str">
        <f t="shared" si="9"/>
        <v>Bulgaria2013Wood pelletsIMPORTS1000 m.t.</v>
      </c>
      <c r="B584">
        <v>2013</v>
      </c>
      <c r="C584" t="s">
        <v>3525</v>
      </c>
      <c r="D584" t="s">
        <v>3842</v>
      </c>
      <c r="E584" t="s">
        <v>794</v>
      </c>
      <c r="F584" t="s">
        <v>1446</v>
      </c>
      <c r="G584" t="s">
        <v>1809</v>
      </c>
      <c r="H584">
        <v>8.1</v>
      </c>
      <c r="I584" t="s">
        <v>1813</v>
      </c>
    </row>
    <row r="585" spans="1:18">
      <c r="A585" t="str">
        <f t="shared" si="9"/>
        <v>Cyprus2013Wood pelletsIMPORTS1000 m.t.</v>
      </c>
      <c r="B585">
        <v>2013</v>
      </c>
      <c r="C585" t="s">
        <v>3525</v>
      </c>
      <c r="D585" t="s">
        <v>3842</v>
      </c>
      <c r="E585" t="s">
        <v>794</v>
      </c>
      <c r="F585" t="s">
        <v>1448</v>
      </c>
      <c r="G585" t="s">
        <v>1809</v>
      </c>
      <c r="H585">
        <v>0.65</v>
      </c>
      <c r="I585" t="s">
        <v>1813</v>
      </c>
    </row>
    <row r="586" spans="1:18">
      <c r="A586" t="str">
        <f t="shared" si="9"/>
        <v>Czech Republic2013Wood pelletsIMPORTS1000 m.t.</v>
      </c>
      <c r="B586">
        <v>2013</v>
      </c>
      <c r="C586" t="s">
        <v>3525</v>
      </c>
      <c r="D586" t="s">
        <v>3842</v>
      </c>
      <c r="E586" t="s">
        <v>794</v>
      </c>
      <c r="F586" t="s">
        <v>1449</v>
      </c>
      <c r="G586" t="s">
        <v>1809</v>
      </c>
      <c r="H586">
        <v>310</v>
      </c>
      <c r="I586" t="s">
        <v>1813</v>
      </c>
    </row>
    <row r="587" spans="1:18">
      <c r="A587" t="str">
        <f t="shared" si="9"/>
        <v>Finland2013Wood pelletsIMPORTS1000 m.t.</v>
      </c>
      <c r="B587">
        <v>2013</v>
      </c>
      <c r="C587" t="s">
        <v>3525</v>
      </c>
      <c r="D587" t="s">
        <v>3842</v>
      </c>
      <c r="E587" t="s">
        <v>794</v>
      </c>
      <c r="F587" t="s">
        <v>1452</v>
      </c>
      <c r="G587" t="s">
        <v>1809</v>
      </c>
      <c r="H587">
        <v>60.14</v>
      </c>
      <c r="I587" t="s">
        <v>1813</v>
      </c>
    </row>
    <row r="588" spans="1:18">
      <c r="A588" t="str">
        <f t="shared" si="9"/>
        <v>France2013Wood pelletsIMPORTS1000 m.t.</v>
      </c>
      <c r="B588">
        <v>2013</v>
      </c>
      <c r="C588" t="s">
        <v>3525</v>
      </c>
      <c r="D588" t="s">
        <v>3842</v>
      </c>
      <c r="E588" t="s">
        <v>794</v>
      </c>
      <c r="F588" t="s">
        <v>1453</v>
      </c>
      <c r="G588" t="s">
        <v>1809</v>
      </c>
      <c r="H588" s="568">
        <v>0</v>
      </c>
      <c r="I588" t="s">
        <v>1813</v>
      </c>
    </row>
    <row r="589" spans="1:18">
      <c r="A589" t="str">
        <f t="shared" si="9"/>
        <v>Germany2013Wood pelletsIMPORTS1000 m.t.</v>
      </c>
      <c r="B589">
        <v>2013</v>
      </c>
      <c r="C589" t="s">
        <v>3525</v>
      </c>
      <c r="D589" t="s">
        <v>3842</v>
      </c>
      <c r="E589" t="s">
        <v>794</v>
      </c>
      <c r="F589" t="s">
        <v>1454</v>
      </c>
      <c r="G589" t="s">
        <v>1809</v>
      </c>
      <c r="H589">
        <v>387.29</v>
      </c>
      <c r="I589" t="s">
        <v>1813</v>
      </c>
    </row>
    <row r="590" spans="1:18">
      <c r="A590" t="str">
        <f t="shared" si="9"/>
        <v>Hungary2013Wood pelletsIMPORTS1000 m.t.</v>
      </c>
      <c r="B590">
        <v>2013</v>
      </c>
      <c r="C590" t="s">
        <v>3525</v>
      </c>
      <c r="D590" t="s">
        <v>3842</v>
      </c>
      <c r="E590" t="s">
        <v>794</v>
      </c>
      <c r="F590" t="s">
        <v>1456</v>
      </c>
      <c r="G590" t="s">
        <v>1809</v>
      </c>
      <c r="H590">
        <v>8.42</v>
      </c>
      <c r="I590" t="s">
        <v>1813</v>
      </c>
    </row>
    <row r="591" spans="1:18">
      <c r="A591" t="str">
        <f t="shared" si="9"/>
        <v>Italy2013Wood pelletsIMPORTS1000 m.t.</v>
      </c>
      <c r="B591">
        <v>2013</v>
      </c>
      <c r="C591" t="s">
        <v>3525</v>
      </c>
      <c r="D591" t="s">
        <v>3842</v>
      </c>
      <c r="E591" t="s">
        <v>794</v>
      </c>
      <c r="F591" t="s">
        <v>1459</v>
      </c>
      <c r="G591" t="s">
        <v>1809</v>
      </c>
      <c r="H591">
        <v>1748.73</v>
      </c>
      <c r="I591" t="s">
        <v>1813</v>
      </c>
      <c r="R591" s="568"/>
    </row>
    <row r="592" spans="1:18">
      <c r="A592" t="str">
        <f t="shared" si="9"/>
        <v>Liechtenstein2013Wood pelletsIMPORTS1000 m.t.</v>
      </c>
      <c r="B592">
        <v>2013</v>
      </c>
      <c r="C592" t="s">
        <v>3525</v>
      </c>
      <c r="D592" t="s">
        <v>3842</v>
      </c>
      <c r="E592" t="s">
        <v>794</v>
      </c>
      <c r="F592" t="s">
        <v>1461</v>
      </c>
      <c r="G592" t="s">
        <v>1809</v>
      </c>
      <c r="H592">
        <v>0</v>
      </c>
      <c r="I592" t="s">
        <v>1813</v>
      </c>
    </row>
    <row r="593" spans="1:18">
      <c r="A593" t="str">
        <f t="shared" si="9"/>
        <v>Malta2013Wood pelletsIMPORTS1000 m.t.</v>
      </c>
      <c r="B593">
        <v>2013</v>
      </c>
      <c r="C593" t="s">
        <v>3525</v>
      </c>
      <c r="D593" t="s">
        <v>3842</v>
      </c>
      <c r="E593" t="s">
        <v>794</v>
      </c>
      <c r="F593" t="s">
        <v>1663</v>
      </c>
      <c r="G593" t="s">
        <v>1809</v>
      </c>
      <c r="H593">
        <v>0.11</v>
      </c>
      <c r="I593" t="s">
        <v>1813</v>
      </c>
    </row>
    <row r="594" spans="1:18">
      <c r="A594" t="str">
        <f t="shared" si="9"/>
        <v>Netherlands2013Wood pelletsIMPORTS1000 m.t.</v>
      </c>
      <c r="B594">
        <v>2013</v>
      </c>
      <c r="C594" t="s">
        <v>3525</v>
      </c>
      <c r="D594" t="s">
        <v>3842</v>
      </c>
      <c r="E594" t="s">
        <v>794</v>
      </c>
      <c r="F594" t="s">
        <v>1464</v>
      </c>
      <c r="G594" t="s">
        <v>1809</v>
      </c>
      <c r="H594">
        <v>500.42</v>
      </c>
      <c r="I594" t="s">
        <v>1813</v>
      </c>
    </row>
    <row r="595" spans="1:18">
      <c r="A595" t="str">
        <f t="shared" si="9"/>
        <v>Norway2013Wood pelletsIMPORTS1000 m.t.</v>
      </c>
      <c r="B595">
        <v>2013</v>
      </c>
      <c r="C595" t="s">
        <v>3525</v>
      </c>
      <c r="D595" t="s">
        <v>3842</v>
      </c>
      <c r="E595" t="s">
        <v>794</v>
      </c>
      <c r="F595" t="s">
        <v>1465</v>
      </c>
      <c r="G595" t="s">
        <v>1809</v>
      </c>
      <c r="H595">
        <v>94.2</v>
      </c>
      <c r="I595" t="s">
        <v>1814</v>
      </c>
    </row>
    <row r="596" spans="1:18">
      <c r="A596" t="str">
        <f t="shared" si="9"/>
        <v>Poland2013Wood pelletsIMPORTS1000 m.t.</v>
      </c>
      <c r="B596">
        <v>2013</v>
      </c>
      <c r="C596" t="s">
        <v>3525</v>
      </c>
      <c r="D596" t="s">
        <v>3842</v>
      </c>
      <c r="E596" t="s">
        <v>794</v>
      </c>
      <c r="F596" t="s">
        <v>1466</v>
      </c>
      <c r="G596" t="s">
        <v>1809</v>
      </c>
      <c r="H596">
        <v>87.06</v>
      </c>
      <c r="I596" t="s">
        <v>1813</v>
      </c>
    </row>
    <row r="597" spans="1:18">
      <c r="A597" t="str">
        <f t="shared" si="9"/>
        <v>Portugal2013Wood pelletsIMPORTS1000 m.t.</v>
      </c>
      <c r="B597">
        <v>2013</v>
      </c>
      <c r="C597" t="s">
        <v>3525</v>
      </c>
      <c r="D597" t="s">
        <v>3842</v>
      </c>
      <c r="E597" t="s">
        <v>794</v>
      </c>
      <c r="F597" t="s">
        <v>1467</v>
      </c>
      <c r="G597" t="s">
        <v>1809</v>
      </c>
      <c r="H597">
        <v>31.7</v>
      </c>
      <c r="I597" t="s">
        <v>1813</v>
      </c>
    </row>
    <row r="598" spans="1:18">
      <c r="A598" t="str">
        <f t="shared" si="9"/>
        <v>Romania2013Wood pelletsIMPORTS1000 m.t.</v>
      </c>
      <c r="B598">
        <v>2013</v>
      </c>
      <c r="C598" t="s">
        <v>3525</v>
      </c>
      <c r="D598" t="s">
        <v>3842</v>
      </c>
      <c r="E598" t="s">
        <v>794</v>
      </c>
      <c r="F598" t="s">
        <v>1468</v>
      </c>
      <c r="G598" t="s">
        <v>1809</v>
      </c>
      <c r="H598">
        <v>6.15</v>
      </c>
      <c r="I598" t="s">
        <v>1813</v>
      </c>
    </row>
    <row r="599" spans="1:18">
      <c r="A599" t="str">
        <f t="shared" si="9"/>
        <v>Sweden2013Wood pelletsIMPORTS1000 m.t.</v>
      </c>
      <c r="B599">
        <v>2013</v>
      </c>
      <c r="C599" t="s">
        <v>3525</v>
      </c>
      <c r="D599" t="s">
        <v>3842</v>
      </c>
      <c r="E599" t="s">
        <v>794</v>
      </c>
      <c r="F599" t="s">
        <v>1642</v>
      </c>
      <c r="G599" t="s">
        <v>1809</v>
      </c>
      <c r="H599">
        <v>712.65</v>
      </c>
      <c r="I599" t="s">
        <v>1813</v>
      </c>
    </row>
    <row r="600" spans="1:18">
      <c r="A600" t="str">
        <f t="shared" si="9"/>
        <v>Switzerland2013Wood pelletsIMPORTS1000 m.t.</v>
      </c>
      <c r="B600">
        <v>2013</v>
      </c>
      <c r="C600" t="s">
        <v>3525</v>
      </c>
      <c r="D600" t="s">
        <v>3842</v>
      </c>
      <c r="E600" t="s">
        <v>794</v>
      </c>
      <c r="F600" t="s">
        <v>1643</v>
      </c>
      <c r="G600" t="s">
        <v>1809</v>
      </c>
      <c r="H600">
        <v>84.37</v>
      </c>
      <c r="I600" t="s">
        <v>1813</v>
      </c>
    </row>
    <row r="601" spans="1:18">
      <c r="A601" t="str">
        <f t="shared" si="9"/>
        <v>United Kingdom2013Wood pelletsIMPORTS1000 m.t.</v>
      </c>
      <c r="B601">
        <v>2013</v>
      </c>
      <c r="C601" t="s">
        <v>3525</v>
      </c>
      <c r="D601" t="s">
        <v>3842</v>
      </c>
      <c r="E601" t="s">
        <v>794</v>
      </c>
      <c r="F601" t="s">
        <v>1646</v>
      </c>
      <c r="G601" t="s">
        <v>1809</v>
      </c>
      <c r="H601">
        <v>3388.56</v>
      </c>
      <c r="I601" t="s">
        <v>1813</v>
      </c>
      <c r="R601" s="568"/>
    </row>
    <row r="602" spans="1:18">
      <c r="A602" t="str">
        <f t="shared" si="9"/>
        <v>Slovenia2013Wood pelletsIMPORTS1000 m.t.</v>
      </c>
      <c r="B602">
        <v>2013</v>
      </c>
      <c r="C602" t="s">
        <v>3525</v>
      </c>
      <c r="D602" t="s">
        <v>3842</v>
      </c>
      <c r="E602" t="s">
        <v>794</v>
      </c>
      <c r="F602" t="s">
        <v>1640</v>
      </c>
      <c r="G602" t="s">
        <v>1809</v>
      </c>
      <c r="H602">
        <v>118.95</v>
      </c>
      <c r="I602" t="s">
        <v>1813</v>
      </c>
    </row>
    <row r="603" spans="1:18">
      <c r="A603" t="str">
        <f t="shared" si="9"/>
        <v>Estonia2013Wood pelletsIMPORTS1000 m.t.</v>
      </c>
      <c r="B603">
        <v>2013</v>
      </c>
      <c r="C603" t="s">
        <v>3525</v>
      </c>
      <c r="D603" t="s">
        <v>3842</v>
      </c>
      <c r="E603" t="s">
        <v>794</v>
      </c>
      <c r="F603" t="s">
        <v>1451</v>
      </c>
      <c r="G603" t="s">
        <v>1809</v>
      </c>
      <c r="H603">
        <v>45.36</v>
      </c>
      <c r="I603" t="s">
        <v>1813</v>
      </c>
    </row>
    <row r="604" spans="1:18">
      <c r="A604" t="str">
        <f t="shared" si="9"/>
        <v>Latvia2013Wood pelletsIMPORTS1000 m.t.</v>
      </c>
      <c r="B604">
        <v>2013</v>
      </c>
      <c r="C604" t="s">
        <v>3525</v>
      </c>
      <c r="D604" t="s">
        <v>3842</v>
      </c>
      <c r="E604" t="s">
        <v>794</v>
      </c>
      <c r="F604" t="s">
        <v>1460</v>
      </c>
      <c r="G604" t="s">
        <v>1809</v>
      </c>
      <c r="H604" s="568">
        <v>40.78</v>
      </c>
      <c r="I604" t="s">
        <v>1813</v>
      </c>
    </row>
    <row r="605" spans="1:18">
      <c r="A605" t="str">
        <f t="shared" si="9"/>
        <v>Lithuania2013Wood pelletsIMPORTS1000 m.t.</v>
      </c>
      <c r="B605">
        <v>2013</v>
      </c>
      <c r="C605" t="s">
        <v>3525</v>
      </c>
      <c r="D605" t="s">
        <v>3842</v>
      </c>
      <c r="E605" t="s">
        <v>794</v>
      </c>
      <c r="F605" t="s">
        <v>1462</v>
      </c>
      <c r="G605" t="s">
        <v>1809</v>
      </c>
      <c r="H605">
        <v>58.01</v>
      </c>
      <c r="I605" t="s">
        <v>1813</v>
      </c>
    </row>
    <row r="606" spans="1:18">
      <c r="A606" t="str">
        <f t="shared" si="9"/>
        <v>Austria2013Wood pelletsEXPORTS1000 m.t.</v>
      </c>
      <c r="B606">
        <v>2013</v>
      </c>
      <c r="C606" t="s">
        <v>3525</v>
      </c>
      <c r="D606" t="s">
        <v>3843</v>
      </c>
      <c r="E606" t="s">
        <v>794</v>
      </c>
      <c r="F606" t="s">
        <v>1561</v>
      </c>
      <c r="G606" t="s">
        <v>1809</v>
      </c>
      <c r="H606">
        <v>482.8</v>
      </c>
      <c r="I606" t="s">
        <v>1813</v>
      </c>
    </row>
    <row r="607" spans="1:18">
      <c r="A607" t="str">
        <f t="shared" si="9"/>
        <v>Bulgaria2013Wood pelletsEXPORTS1000 m.t.</v>
      </c>
      <c r="B607">
        <v>2013</v>
      </c>
      <c r="C607" t="s">
        <v>3525</v>
      </c>
      <c r="D607" t="s">
        <v>3843</v>
      </c>
      <c r="E607" t="s">
        <v>794</v>
      </c>
      <c r="F607" t="s">
        <v>1446</v>
      </c>
      <c r="G607" t="s">
        <v>1809</v>
      </c>
      <c r="H607">
        <v>70.37</v>
      </c>
      <c r="I607" t="s">
        <v>1813</v>
      </c>
    </row>
    <row r="608" spans="1:18">
      <c r="A608" t="str">
        <f t="shared" si="9"/>
        <v>Cyprus2013Wood pelletsEXPORTS1000 m.t.</v>
      </c>
      <c r="B608">
        <v>2013</v>
      </c>
      <c r="C608" t="s">
        <v>3525</v>
      </c>
      <c r="D608" t="s">
        <v>3843</v>
      </c>
      <c r="E608" t="s">
        <v>794</v>
      </c>
      <c r="F608" t="s">
        <v>1448</v>
      </c>
      <c r="G608" t="s">
        <v>1809</v>
      </c>
      <c r="H608">
        <v>0</v>
      </c>
      <c r="I608" t="s">
        <v>1813</v>
      </c>
    </row>
    <row r="609" spans="1:9">
      <c r="A609" t="str">
        <f t="shared" si="9"/>
        <v>Czech Republic2013Wood pelletsEXPORTS1000 m.t.</v>
      </c>
      <c r="B609">
        <v>2013</v>
      </c>
      <c r="C609" t="s">
        <v>3525</v>
      </c>
      <c r="D609" t="s">
        <v>3843</v>
      </c>
      <c r="E609" t="s">
        <v>794</v>
      </c>
      <c r="F609" t="s">
        <v>1449</v>
      </c>
      <c r="G609" t="s">
        <v>1809</v>
      </c>
      <c r="H609">
        <v>569</v>
      </c>
      <c r="I609" t="s">
        <v>1813</v>
      </c>
    </row>
    <row r="610" spans="1:9">
      <c r="A610" t="str">
        <f t="shared" si="9"/>
        <v>Finland2013Wood pelletsEXPORTS1000 m.t.</v>
      </c>
      <c r="B610">
        <v>2013</v>
      </c>
      <c r="C610" t="s">
        <v>3525</v>
      </c>
      <c r="D610" t="s">
        <v>3843</v>
      </c>
      <c r="E610" t="s">
        <v>794</v>
      </c>
      <c r="F610" t="s">
        <v>1452</v>
      </c>
      <c r="G610" t="s">
        <v>1809</v>
      </c>
      <c r="H610">
        <v>78.239999999999995</v>
      </c>
      <c r="I610" t="s">
        <v>1813</v>
      </c>
    </row>
    <row r="611" spans="1:9">
      <c r="A611" t="str">
        <f t="shared" si="9"/>
        <v>France2013Wood pelletsEXPORTS1000 m.t.</v>
      </c>
      <c r="B611">
        <v>2013</v>
      </c>
      <c r="C611" t="s">
        <v>3525</v>
      </c>
      <c r="D611" t="s">
        <v>3843</v>
      </c>
      <c r="E611" t="s">
        <v>794</v>
      </c>
      <c r="F611" t="s">
        <v>1453</v>
      </c>
      <c r="G611" t="s">
        <v>1809</v>
      </c>
      <c r="H611">
        <v>0</v>
      </c>
      <c r="I611" t="s">
        <v>1813</v>
      </c>
    </row>
    <row r="612" spans="1:9">
      <c r="A612" t="str">
        <f t="shared" si="9"/>
        <v>Germany2013Wood pelletsEXPORTS1000 m.t.</v>
      </c>
      <c r="B612">
        <v>2013</v>
      </c>
      <c r="C612" t="s">
        <v>3525</v>
      </c>
      <c r="D612" t="s">
        <v>3843</v>
      </c>
      <c r="E612" t="s">
        <v>794</v>
      </c>
      <c r="F612" t="s">
        <v>1454</v>
      </c>
      <c r="G612" t="s">
        <v>1809</v>
      </c>
      <c r="H612">
        <v>666.99</v>
      </c>
      <c r="I612" t="s">
        <v>1813</v>
      </c>
    </row>
    <row r="613" spans="1:9">
      <c r="A613" t="str">
        <f t="shared" si="9"/>
        <v>Hungary2013Wood pelletsEXPORTS1000 m.t.</v>
      </c>
      <c r="B613">
        <v>2013</v>
      </c>
      <c r="C613" t="s">
        <v>3525</v>
      </c>
      <c r="D613" t="s">
        <v>3843</v>
      </c>
      <c r="E613" t="s">
        <v>794</v>
      </c>
      <c r="F613" t="s">
        <v>1456</v>
      </c>
      <c r="G613" t="s">
        <v>1809</v>
      </c>
      <c r="H613">
        <v>15.39</v>
      </c>
      <c r="I613" t="s">
        <v>1813</v>
      </c>
    </row>
    <row r="614" spans="1:9">
      <c r="A614" t="str">
        <f t="shared" si="9"/>
        <v>Italy2013Wood pelletsEXPORTS1000 m.t.</v>
      </c>
      <c r="B614">
        <v>2013</v>
      </c>
      <c r="C614" t="s">
        <v>3525</v>
      </c>
      <c r="D614" t="s">
        <v>3843</v>
      </c>
      <c r="E614" t="s">
        <v>794</v>
      </c>
      <c r="F614" t="s">
        <v>1459</v>
      </c>
      <c r="G614" t="s">
        <v>1809</v>
      </c>
      <c r="H614">
        <v>5.98</v>
      </c>
      <c r="I614" t="s">
        <v>1813</v>
      </c>
    </row>
    <row r="615" spans="1:9">
      <c r="A615" t="str">
        <f t="shared" si="9"/>
        <v>Liechtenstein2013Wood pelletsEXPORTS1000 m.t.</v>
      </c>
      <c r="B615">
        <v>2013</v>
      </c>
      <c r="C615" t="s">
        <v>3525</v>
      </c>
      <c r="D615" t="s">
        <v>3843</v>
      </c>
      <c r="E615" t="s">
        <v>794</v>
      </c>
      <c r="F615" t="s">
        <v>1461</v>
      </c>
      <c r="G615" t="s">
        <v>1809</v>
      </c>
      <c r="H615">
        <v>0</v>
      </c>
      <c r="I615" t="s">
        <v>1813</v>
      </c>
    </row>
    <row r="616" spans="1:9">
      <c r="A616" t="str">
        <f t="shared" si="9"/>
        <v>Malta2013Wood pelletsEXPORTS1000 m.t.</v>
      </c>
      <c r="B616">
        <v>2013</v>
      </c>
      <c r="C616" t="s">
        <v>3525</v>
      </c>
      <c r="D616" t="s">
        <v>3843</v>
      </c>
      <c r="E616" t="s">
        <v>794</v>
      </c>
      <c r="F616" t="s">
        <v>1663</v>
      </c>
      <c r="G616" t="s">
        <v>1809</v>
      </c>
      <c r="H616">
        <v>0</v>
      </c>
      <c r="I616" t="s">
        <v>1813</v>
      </c>
    </row>
    <row r="617" spans="1:9">
      <c r="A617" t="str">
        <f t="shared" si="9"/>
        <v>Netherlands2013Wood pelletsEXPORTS1000 m.t.</v>
      </c>
      <c r="B617">
        <v>2013</v>
      </c>
      <c r="C617" t="s">
        <v>3525</v>
      </c>
      <c r="D617" t="s">
        <v>3843</v>
      </c>
      <c r="E617" t="s">
        <v>794</v>
      </c>
      <c r="F617" t="s">
        <v>1464</v>
      </c>
      <c r="G617" t="s">
        <v>1809</v>
      </c>
      <c r="H617">
        <v>165.1</v>
      </c>
      <c r="I617" t="s">
        <v>1813</v>
      </c>
    </row>
    <row r="618" spans="1:9">
      <c r="A618" t="str">
        <f t="shared" si="9"/>
        <v>Norway2013Wood pelletsEXPORTS1000 m.t.</v>
      </c>
      <c r="B618">
        <v>2013</v>
      </c>
      <c r="C618" t="s">
        <v>3525</v>
      </c>
      <c r="D618" t="s">
        <v>3843</v>
      </c>
      <c r="E618" t="s">
        <v>794</v>
      </c>
      <c r="F618" t="s">
        <v>1465</v>
      </c>
      <c r="G618" t="s">
        <v>1809</v>
      </c>
      <c r="H618">
        <v>40.520000000000003</v>
      </c>
      <c r="I618" t="s">
        <v>1814</v>
      </c>
    </row>
    <row r="619" spans="1:9">
      <c r="A619" t="str">
        <f t="shared" si="9"/>
        <v>Poland2013Wood pelletsEXPORTS1000 m.t.</v>
      </c>
      <c r="B619">
        <v>2013</v>
      </c>
      <c r="C619" t="s">
        <v>3525</v>
      </c>
      <c r="D619" t="s">
        <v>3843</v>
      </c>
      <c r="E619" t="s">
        <v>794</v>
      </c>
      <c r="F619" t="s">
        <v>1466</v>
      </c>
      <c r="G619" t="s">
        <v>1809</v>
      </c>
      <c r="H619">
        <v>183.94</v>
      </c>
      <c r="I619" t="s">
        <v>1813</v>
      </c>
    </row>
    <row r="620" spans="1:9">
      <c r="A620" t="str">
        <f t="shared" si="9"/>
        <v>Portugal2013Wood pelletsEXPORTS1000 m.t.</v>
      </c>
      <c r="B620">
        <v>2013</v>
      </c>
      <c r="C620" t="s">
        <v>3525</v>
      </c>
      <c r="D620" t="s">
        <v>3843</v>
      </c>
      <c r="E620" t="s">
        <v>794</v>
      </c>
      <c r="F620" t="s">
        <v>1467</v>
      </c>
      <c r="G620" t="s">
        <v>1809</v>
      </c>
      <c r="H620">
        <v>789.53</v>
      </c>
      <c r="I620" t="s">
        <v>1813</v>
      </c>
    </row>
    <row r="621" spans="1:9">
      <c r="A621" t="str">
        <f t="shared" si="9"/>
        <v>Romania2013Wood pelletsEXPORTS1000 m.t.</v>
      </c>
      <c r="B621">
        <v>2013</v>
      </c>
      <c r="C621" t="s">
        <v>3525</v>
      </c>
      <c r="D621" t="s">
        <v>3843</v>
      </c>
      <c r="E621" t="s">
        <v>794</v>
      </c>
      <c r="F621" t="s">
        <v>1468</v>
      </c>
      <c r="G621" t="s">
        <v>1809</v>
      </c>
      <c r="H621">
        <v>456.61</v>
      </c>
      <c r="I621" t="s">
        <v>1813</v>
      </c>
    </row>
    <row r="622" spans="1:9">
      <c r="A622" t="str">
        <f t="shared" si="9"/>
        <v>Sweden2013Wood pelletsEXPORTS1000 m.t.</v>
      </c>
      <c r="B622">
        <v>2013</v>
      </c>
      <c r="C622" t="s">
        <v>3525</v>
      </c>
      <c r="D622" t="s">
        <v>3843</v>
      </c>
      <c r="E622" t="s">
        <v>794</v>
      </c>
      <c r="F622" t="s">
        <v>1642</v>
      </c>
      <c r="G622" t="s">
        <v>1809</v>
      </c>
      <c r="H622" s="568">
        <v>162.47999999999999</v>
      </c>
      <c r="I622" t="s">
        <v>1813</v>
      </c>
    </row>
    <row r="623" spans="1:9">
      <c r="A623" t="str">
        <f t="shared" si="9"/>
        <v>Switzerland2013Wood pelletsEXPORTS1000 m.t.</v>
      </c>
      <c r="B623">
        <v>2013</v>
      </c>
      <c r="C623" t="s">
        <v>3525</v>
      </c>
      <c r="D623" t="s">
        <v>3843</v>
      </c>
      <c r="E623" t="s">
        <v>794</v>
      </c>
      <c r="F623" t="s">
        <v>1643</v>
      </c>
      <c r="G623" t="s">
        <v>1809</v>
      </c>
      <c r="H623">
        <v>2.69</v>
      </c>
      <c r="I623" t="s">
        <v>1813</v>
      </c>
    </row>
    <row r="624" spans="1:9">
      <c r="A624" t="str">
        <f t="shared" si="9"/>
        <v>United Kingdom2013Wood pelletsEXPORTS1000 m.t.</v>
      </c>
      <c r="B624">
        <v>2013</v>
      </c>
      <c r="C624" t="s">
        <v>3525</v>
      </c>
      <c r="D624" t="s">
        <v>3843</v>
      </c>
      <c r="E624" t="s">
        <v>794</v>
      </c>
      <c r="F624" t="s">
        <v>1646</v>
      </c>
      <c r="G624" t="s">
        <v>1809</v>
      </c>
      <c r="H624">
        <v>105.77</v>
      </c>
      <c r="I624" t="s">
        <v>1813</v>
      </c>
    </row>
    <row r="625" spans="1:18">
      <c r="A625" t="str">
        <f t="shared" si="9"/>
        <v>Slovenia2013Wood pelletsEXPORTS1000 m.t.</v>
      </c>
      <c r="B625">
        <v>2013</v>
      </c>
      <c r="C625" t="s">
        <v>3525</v>
      </c>
      <c r="D625" t="s">
        <v>3843</v>
      </c>
      <c r="E625" t="s">
        <v>794</v>
      </c>
      <c r="F625" t="s">
        <v>1640</v>
      </c>
      <c r="G625" t="s">
        <v>1809</v>
      </c>
      <c r="H625" s="568">
        <v>69.58</v>
      </c>
      <c r="I625" t="s">
        <v>1813</v>
      </c>
    </row>
    <row r="626" spans="1:18">
      <c r="A626" t="str">
        <f t="shared" si="9"/>
        <v>Estonia2013Wood pelletsEXPORTS1000 m.t.</v>
      </c>
      <c r="B626">
        <v>2013</v>
      </c>
      <c r="C626" t="s">
        <v>3525</v>
      </c>
      <c r="D626" t="s">
        <v>3843</v>
      </c>
      <c r="E626" t="s">
        <v>794</v>
      </c>
      <c r="F626" t="s">
        <v>1451</v>
      </c>
      <c r="G626" t="s">
        <v>1809</v>
      </c>
      <c r="H626">
        <v>612.74</v>
      </c>
      <c r="I626" t="s">
        <v>1813</v>
      </c>
    </row>
    <row r="627" spans="1:18">
      <c r="A627" t="str">
        <f t="shared" si="9"/>
        <v>Latvia2013Wood pelletsEXPORTS1000 m.t.</v>
      </c>
      <c r="B627">
        <v>2013</v>
      </c>
      <c r="C627" t="s">
        <v>3525</v>
      </c>
      <c r="D627" t="s">
        <v>3843</v>
      </c>
      <c r="E627" t="s">
        <v>794</v>
      </c>
      <c r="F627" t="s">
        <v>1460</v>
      </c>
      <c r="G627" t="s">
        <v>1809</v>
      </c>
      <c r="H627">
        <v>1055.82</v>
      </c>
      <c r="I627" t="s">
        <v>1813</v>
      </c>
      <c r="R627" s="568"/>
    </row>
    <row r="628" spans="1:18">
      <c r="A628" t="str">
        <f t="shared" si="9"/>
        <v>Lithuania2013Wood pelletsEXPORTS1000 m.t.</v>
      </c>
      <c r="B628">
        <v>2013</v>
      </c>
      <c r="C628" t="s">
        <v>3525</v>
      </c>
      <c r="D628" t="s">
        <v>3843</v>
      </c>
      <c r="E628" t="s">
        <v>794</v>
      </c>
      <c r="F628" t="s">
        <v>1462</v>
      </c>
      <c r="G628" t="s">
        <v>1809</v>
      </c>
      <c r="H628" s="568">
        <v>320.79000000000002</v>
      </c>
      <c r="I628" t="s">
        <v>1813</v>
      </c>
    </row>
    <row r="629" spans="1:18">
      <c r="A629" t="str">
        <f t="shared" si="9"/>
        <v>Serbia2013Wood charcoalPRODUCTION1000 m.t.</v>
      </c>
      <c r="B629">
        <v>2013</v>
      </c>
      <c r="C629" t="s">
        <v>1808</v>
      </c>
      <c r="D629" t="s">
        <v>3841</v>
      </c>
      <c r="E629" t="s">
        <v>794</v>
      </c>
      <c r="F629" t="s">
        <v>1638</v>
      </c>
      <c r="G629" t="s">
        <v>1809</v>
      </c>
      <c r="H629" s="568">
        <v>27</v>
      </c>
      <c r="I629" t="s">
        <v>1813</v>
      </c>
    </row>
    <row r="630" spans="1:18">
      <c r="A630" t="str">
        <f t="shared" si="9"/>
        <v>Serbia2013Chips and particlesPRODUCTION1000 m3</v>
      </c>
      <c r="B630">
        <v>2013</v>
      </c>
      <c r="C630" t="s">
        <v>1676</v>
      </c>
      <c r="D630" t="s">
        <v>3841</v>
      </c>
      <c r="E630" t="s">
        <v>794</v>
      </c>
      <c r="F630" t="s">
        <v>1638</v>
      </c>
      <c r="G630" t="s">
        <v>811</v>
      </c>
      <c r="H630">
        <v>164</v>
      </c>
      <c r="I630" t="s">
        <v>1813</v>
      </c>
    </row>
    <row r="631" spans="1:18">
      <c r="A631" t="str">
        <f t="shared" si="9"/>
        <v>Serbia2013Wood residuesPRODUCTION1000 m3</v>
      </c>
      <c r="B631">
        <v>2013</v>
      </c>
      <c r="C631" t="s">
        <v>1677</v>
      </c>
      <c r="D631" t="s">
        <v>3841</v>
      </c>
      <c r="E631" t="s">
        <v>794</v>
      </c>
      <c r="F631" t="s">
        <v>1638</v>
      </c>
      <c r="G631" t="s">
        <v>811</v>
      </c>
      <c r="H631">
        <v>298</v>
      </c>
      <c r="I631" t="s">
        <v>1813</v>
      </c>
    </row>
    <row r="632" spans="1:18">
      <c r="A632" t="str">
        <f t="shared" si="9"/>
        <v>Serbia2013Wood pelletsPRODUCTION1000 m.t.</v>
      </c>
      <c r="B632">
        <v>2013</v>
      </c>
      <c r="C632" t="s">
        <v>3525</v>
      </c>
      <c r="D632" t="s">
        <v>3841</v>
      </c>
      <c r="E632" t="s">
        <v>794</v>
      </c>
      <c r="F632" t="s">
        <v>1638</v>
      </c>
      <c r="G632" t="s">
        <v>1809</v>
      </c>
      <c r="H632">
        <v>167</v>
      </c>
      <c r="I632" t="s">
        <v>1813</v>
      </c>
    </row>
    <row r="633" spans="1:18">
      <c r="A633" t="str">
        <f t="shared" si="9"/>
        <v>Serbia2013Wood fuel, including wood for charcoalIMPORTS1000 m3</v>
      </c>
      <c r="B633">
        <v>2013</v>
      </c>
      <c r="C633" t="s">
        <v>2134</v>
      </c>
      <c r="D633" t="s">
        <v>3842</v>
      </c>
      <c r="E633" t="s">
        <v>794</v>
      </c>
      <c r="F633" t="s">
        <v>1638</v>
      </c>
      <c r="G633" t="s">
        <v>811</v>
      </c>
      <c r="H633">
        <v>12</v>
      </c>
      <c r="I633" t="s">
        <v>1813</v>
      </c>
    </row>
    <row r="634" spans="1:18">
      <c r="A634" t="str">
        <f t="shared" si="9"/>
        <v>Serbia2013Wood charcoalIMPORTS1000 m.t.</v>
      </c>
      <c r="B634">
        <v>2013</v>
      </c>
      <c r="C634" t="s">
        <v>1808</v>
      </c>
      <c r="D634" t="s">
        <v>3842</v>
      </c>
      <c r="E634" t="s">
        <v>794</v>
      </c>
      <c r="F634" t="s">
        <v>1638</v>
      </c>
      <c r="G634" t="s">
        <v>1809</v>
      </c>
      <c r="H634">
        <v>0.3</v>
      </c>
      <c r="I634" t="s">
        <v>1813</v>
      </c>
    </row>
    <row r="635" spans="1:18">
      <c r="A635" t="str">
        <f t="shared" si="9"/>
        <v>Serbia2013Chips and particlesIMPORTS1000 m3</v>
      </c>
      <c r="B635">
        <v>2013</v>
      </c>
      <c r="C635" t="s">
        <v>1676</v>
      </c>
      <c r="D635" t="s">
        <v>3842</v>
      </c>
      <c r="E635" t="s">
        <v>794</v>
      </c>
      <c r="F635" t="s">
        <v>1638</v>
      </c>
      <c r="G635" t="s">
        <v>811</v>
      </c>
      <c r="H635">
        <v>15</v>
      </c>
      <c r="I635" t="s">
        <v>1813</v>
      </c>
    </row>
    <row r="636" spans="1:18">
      <c r="A636" t="str">
        <f t="shared" si="9"/>
        <v>Serbia2013Wood residuesIMPORTS1000 m3</v>
      </c>
      <c r="B636">
        <v>2013</v>
      </c>
      <c r="C636" t="s">
        <v>1677</v>
      </c>
      <c r="D636" t="s">
        <v>3842</v>
      </c>
      <c r="E636" t="s">
        <v>794</v>
      </c>
      <c r="F636" t="s">
        <v>1638</v>
      </c>
      <c r="G636" t="s">
        <v>811</v>
      </c>
      <c r="H636">
        <v>3</v>
      </c>
      <c r="I636" t="s">
        <v>1813</v>
      </c>
    </row>
    <row r="637" spans="1:18">
      <c r="A637" t="str">
        <f t="shared" si="9"/>
        <v>Serbia2013Wood pelletsIMPORTS1000 m.t.</v>
      </c>
      <c r="B637">
        <v>2013</v>
      </c>
      <c r="C637" t="s">
        <v>3525</v>
      </c>
      <c r="D637" t="s">
        <v>3842</v>
      </c>
      <c r="E637" t="s">
        <v>794</v>
      </c>
      <c r="F637" t="s">
        <v>1638</v>
      </c>
      <c r="G637" t="s">
        <v>1809</v>
      </c>
      <c r="H637">
        <v>3</v>
      </c>
      <c r="I637" t="s">
        <v>1813</v>
      </c>
    </row>
    <row r="638" spans="1:18">
      <c r="A638" t="str">
        <f t="shared" si="9"/>
        <v>Kazakhstan2013Wood charcoalPRODUCTION1000 m.t.</v>
      </c>
      <c r="B638">
        <v>2013</v>
      </c>
      <c r="C638" t="s">
        <v>1808</v>
      </c>
      <c r="D638" t="s">
        <v>3841</v>
      </c>
      <c r="E638" t="s">
        <v>794</v>
      </c>
      <c r="F638" t="s">
        <v>1651</v>
      </c>
      <c r="G638" t="s">
        <v>1809</v>
      </c>
      <c r="H638">
        <v>0.48</v>
      </c>
      <c r="I638" t="s">
        <v>1810</v>
      </c>
    </row>
    <row r="639" spans="1:18">
      <c r="A639" t="str">
        <f t="shared" si="9"/>
        <v>Greece2013Industrial roundwood (wood in the rough)IMPORTS1000 m3</v>
      </c>
      <c r="B639">
        <v>2013</v>
      </c>
      <c r="C639" t="s">
        <v>1811</v>
      </c>
      <c r="D639" t="s">
        <v>3842</v>
      </c>
      <c r="E639" t="s">
        <v>794</v>
      </c>
      <c r="F639" t="s">
        <v>1455</v>
      </c>
      <c r="G639" t="s">
        <v>811</v>
      </c>
      <c r="H639">
        <v>92.89</v>
      </c>
      <c r="I639" t="s">
        <v>1812</v>
      </c>
    </row>
    <row r="640" spans="1:18">
      <c r="A640" t="str">
        <f t="shared" si="9"/>
        <v>Greece2013Industrial roundwood (wood in the rough)EXPORTS1000 m3</v>
      </c>
      <c r="B640">
        <v>2013</v>
      </c>
      <c r="C640" t="s">
        <v>1811</v>
      </c>
      <c r="D640" t="s">
        <v>3843</v>
      </c>
      <c r="E640" t="s">
        <v>794</v>
      </c>
      <c r="F640" t="s">
        <v>1455</v>
      </c>
      <c r="G640" t="s">
        <v>811</v>
      </c>
      <c r="H640">
        <v>50.87</v>
      </c>
      <c r="I640" t="s">
        <v>1812</v>
      </c>
    </row>
    <row r="641" spans="1:18">
      <c r="A641" t="str">
        <f t="shared" si="9"/>
        <v>Serbia2013Wood fuel, including wood for charcoalEXPORTS1000 m3</v>
      </c>
      <c r="B641">
        <v>2013</v>
      </c>
      <c r="C641" t="s">
        <v>2134</v>
      </c>
      <c r="D641" t="s">
        <v>3843</v>
      </c>
      <c r="E641" t="s">
        <v>794</v>
      </c>
      <c r="F641" t="s">
        <v>1638</v>
      </c>
      <c r="G641" t="s">
        <v>811</v>
      </c>
      <c r="H641">
        <v>32.22</v>
      </c>
      <c r="I641" t="s">
        <v>1816</v>
      </c>
    </row>
    <row r="642" spans="1:18">
      <c r="A642" t="str">
        <f t="shared" si="9"/>
        <v>Serbia2013Industrial roundwood (wood in the rough)EXPORTS1000 m3</v>
      </c>
      <c r="B642">
        <v>2013</v>
      </c>
      <c r="C642" t="s">
        <v>1811</v>
      </c>
      <c r="D642" t="s">
        <v>3843</v>
      </c>
      <c r="E642" t="s">
        <v>794</v>
      </c>
      <c r="F642" t="s">
        <v>1638</v>
      </c>
      <c r="G642" t="s">
        <v>811</v>
      </c>
      <c r="H642">
        <v>25</v>
      </c>
      <c r="I642" t="s">
        <v>1812</v>
      </c>
    </row>
    <row r="643" spans="1:18">
      <c r="A643" t="str">
        <f t="shared" ref="A643:A706" si="10">CONCATENATE(F643,B643,C643,D643,G643)</f>
        <v>Serbia2013Wood charcoalEXPORTS1000 m.t.</v>
      </c>
      <c r="B643">
        <v>2013</v>
      </c>
      <c r="C643" t="s">
        <v>1808</v>
      </c>
      <c r="D643" t="s">
        <v>3843</v>
      </c>
      <c r="E643" t="s">
        <v>794</v>
      </c>
      <c r="F643" t="s">
        <v>1638</v>
      </c>
      <c r="G643" t="s">
        <v>1809</v>
      </c>
      <c r="H643">
        <v>10</v>
      </c>
      <c r="I643" t="s">
        <v>1813</v>
      </c>
    </row>
    <row r="644" spans="1:18">
      <c r="A644" t="str">
        <f t="shared" si="10"/>
        <v>Serbia2013Chips and particlesEXPORTS1000 m3</v>
      </c>
      <c r="B644">
        <v>2013</v>
      </c>
      <c r="C644" t="s">
        <v>1676</v>
      </c>
      <c r="D644" t="s">
        <v>3843</v>
      </c>
      <c r="E644" t="s">
        <v>794</v>
      </c>
      <c r="F644" t="s">
        <v>1638</v>
      </c>
      <c r="G644" t="s">
        <v>811</v>
      </c>
      <c r="H644">
        <v>4</v>
      </c>
      <c r="I644" t="s">
        <v>1813</v>
      </c>
    </row>
    <row r="645" spans="1:18">
      <c r="A645" t="str">
        <f t="shared" si="10"/>
        <v>Serbia2013Wood residuesEXPORTS1000 m3</v>
      </c>
      <c r="B645">
        <v>2013</v>
      </c>
      <c r="C645" t="s">
        <v>1677</v>
      </c>
      <c r="D645" t="s">
        <v>3843</v>
      </c>
      <c r="E645" t="s">
        <v>794</v>
      </c>
      <c r="F645" t="s">
        <v>1638</v>
      </c>
      <c r="G645" t="s">
        <v>811</v>
      </c>
      <c r="H645">
        <v>9</v>
      </c>
      <c r="I645" t="s">
        <v>1813</v>
      </c>
    </row>
    <row r="646" spans="1:18">
      <c r="A646" t="str">
        <f t="shared" si="10"/>
        <v>Serbia2013Wood pelletsEXPORTS1000 m.t.</v>
      </c>
      <c r="B646">
        <v>2013</v>
      </c>
      <c r="C646" t="s">
        <v>3525</v>
      </c>
      <c r="D646" t="s">
        <v>3843</v>
      </c>
      <c r="E646" t="s">
        <v>794</v>
      </c>
      <c r="F646" t="s">
        <v>1638</v>
      </c>
      <c r="G646" t="s">
        <v>1809</v>
      </c>
      <c r="H646">
        <v>101</v>
      </c>
      <c r="I646" t="s">
        <v>1813</v>
      </c>
    </row>
    <row r="647" spans="1:18">
      <c r="A647" t="str">
        <f t="shared" si="10"/>
        <v>Denmark2013Wood fuel, including wood for charcoalIMPORTS1000 m3</v>
      </c>
      <c r="B647">
        <v>2013</v>
      </c>
      <c r="C647" t="s">
        <v>2134</v>
      </c>
      <c r="D647" t="s">
        <v>3842</v>
      </c>
      <c r="E647" t="s">
        <v>794</v>
      </c>
      <c r="F647" t="s">
        <v>1450</v>
      </c>
      <c r="G647" t="s">
        <v>811</v>
      </c>
      <c r="H647">
        <v>161.29</v>
      </c>
      <c r="I647" t="s">
        <v>1813</v>
      </c>
    </row>
    <row r="648" spans="1:18">
      <c r="A648" t="str">
        <f t="shared" si="10"/>
        <v>Denmark2013Chips and particlesIMPORTS1000 m3</v>
      </c>
      <c r="B648">
        <v>2013</v>
      </c>
      <c r="C648" t="s">
        <v>1676</v>
      </c>
      <c r="D648" t="s">
        <v>3842</v>
      </c>
      <c r="E648" t="s">
        <v>794</v>
      </c>
      <c r="F648" t="s">
        <v>1450</v>
      </c>
      <c r="G648" t="s">
        <v>811</v>
      </c>
      <c r="H648">
        <v>397.05</v>
      </c>
      <c r="I648" t="s">
        <v>1813</v>
      </c>
    </row>
    <row r="649" spans="1:18">
      <c r="A649" t="str">
        <f t="shared" si="10"/>
        <v>Denmark2013Wood residuesIMPORTS1000 m3</v>
      </c>
      <c r="B649">
        <v>2013</v>
      </c>
      <c r="C649" t="s">
        <v>1677</v>
      </c>
      <c r="D649" t="s">
        <v>3842</v>
      </c>
      <c r="E649" t="s">
        <v>794</v>
      </c>
      <c r="F649" t="s">
        <v>1450</v>
      </c>
      <c r="G649" t="s">
        <v>811</v>
      </c>
      <c r="H649">
        <v>68.12</v>
      </c>
      <c r="I649" t="s">
        <v>1813</v>
      </c>
    </row>
    <row r="650" spans="1:18">
      <c r="A650" t="str">
        <f t="shared" si="10"/>
        <v>Kyrgyzstan2013Industrial roundwood (wood in the rough)IMPORTS1000 m3</v>
      </c>
      <c r="B650">
        <v>2013</v>
      </c>
      <c r="C650" t="s">
        <v>1811</v>
      </c>
      <c r="D650" t="s">
        <v>3842</v>
      </c>
      <c r="E650" t="s">
        <v>794</v>
      </c>
      <c r="F650" t="s">
        <v>1652</v>
      </c>
      <c r="G650" t="s">
        <v>811</v>
      </c>
      <c r="H650" s="568">
        <v>1.6</v>
      </c>
      <c r="I650" t="s">
        <v>1812</v>
      </c>
    </row>
    <row r="651" spans="1:18">
      <c r="A651" t="str">
        <f t="shared" si="10"/>
        <v>Spain2013Wood charcoalPRODUCTION1000 m.t.</v>
      </c>
      <c r="B651">
        <v>2013</v>
      </c>
      <c r="C651" t="s">
        <v>1808</v>
      </c>
      <c r="D651" t="s">
        <v>3841</v>
      </c>
      <c r="E651" t="s">
        <v>794</v>
      </c>
      <c r="F651" t="s">
        <v>1641</v>
      </c>
      <c r="G651" t="s">
        <v>1809</v>
      </c>
      <c r="H651">
        <v>0</v>
      </c>
      <c r="I651" t="s">
        <v>1813</v>
      </c>
    </row>
    <row r="652" spans="1:18">
      <c r="A652" t="str">
        <f t="shared" si="10"/>
        <v>Spain2013Chemical woodpulpPRODUCTION1000 m.t.</v>
      </c>
      <c r="B652">
        <v>2013</v>
      </c>
      <c r="C652" t="s">
        <v>1818</v>
      </c>
      <c r="D652" t="s">
        <v>3841</v>
      </c>
      <c r="E652" t="s">
        <v>794</v>
      </c>
      <c r="F652" t="s">
        <v>1641</v>
      </c>
      <c r="G652" t="s">
        <v>1809</v>
      </c>
      <c r="H652" s="568">
        <v>1868.5</v>
      </c>
      <c r="I652" t="s">
        <v>1812</v>
      </c>
      <c r="R652" s="568"/>
    </row>
    <row r="653" spans="1:18">
      <c r="A653" t="str">
        <f t="shared" si="10"/>
        <v>Sweden2013Wood charcoalPRODUCTION1000 m.t.</v>
      </c>
      <c r="B653">
        <v>2013</v>
      </c>
      <c r="C653" t="s">
        <v>1808</v>
      </c>
      <c r="D653" t="s">
        <v>3841</v>
      </c>
      <c r="E653" t="s">
        <v>794</v>
      </c>
      <c r="F653" t="s">
        <v>1642</v>
      </c>
      <c r="G653" t="s">
        <v>1809</v>
      </c>
      <c r="H653" s="568">
        <v>0.7</v>
      </c>
      <c r="I653" t="s">
        <v>1810</v>
      </c>
    </row>
    <row r="654" spans="1:18">
      <c r="A654" t="str">
        <f t="shared" si="10"/>
        <v>Italy2013Wood charcoalPRODUCTION1000 m.t.</v>
      </c>
      <c r="B654">
        <v>2013</v>
      </c>
      <c r="C654" t="s">
        <v>1808</v>
      </c>
      <c r="D654" t="s">
        <v>3841</v>
      </c>
      <c r="E654" t="s">
        <v>794</v>
      </c>
      <c r="F654" t="s">
        <v>1459</v>
      </c>
      <c r="G654" t="s">
        <v>1809</v>
      </c>
      <c r="H654" s="568">
        <v>1000</v>
      </c>
      <c r="I654" t="s">
        <v>1813</v>
      </c>
      <c r="R654" s="568"/>
    </row>
    <row r="655" spans="1:18">
      <c r="A655" t="str">
        <f t="shared" si="10"/>
        <v>Bulgaria2013Wood residuesPRODUCTION1000 m3</v>
      </c>
      <c r="B655">
        <v>2013</v>
      </c>
      <c r="C655" t="s">
        <v>1677</v>
      </c>
      <c r="D655" t="s">
        <v>3841</v>
      </c>
      <c r="E655" t="s">
        <v>794</v>
      </c>
      <c r="F655" t="s">
        <v>1446</v>
      </c>
      <c r="G655" t="s">
        <v>811</v>
      </c>
      <c r="H655" s="568">
        <v>78.88</v>
      </c>
      <c r="I655" t="s">
        <v>1810</v>
      </c>
    </row>
    <row r="656" spans="1:18">
      <c r="A656" t="str">
        <f t="shared" si="10"/>
        <v>Spain2013Wood fuel, including wood for charcoalREMOVALS1000 m3</v>
      </c>
      <c r="B656">
        <v>2013</v>
      </c>
      <c r="C656" t="s">
        <v>2134</v>
      </c>
      <c r="D656" t="s">
        <v>3844</v>
      </c>
      <c r="E656" t="s">
        <v>794</v>
      </c>
      <c r="F656" t="s">
        <v>1641</v>
      </c>
      <c r="G656" t="s">
        <v>811</v>
      </c>
      <c r="H656" s="568">
        <v>3030</v>
      </c>
      <c r="I656" t="s">
        <v>1812</v>
      </c>
      <c r="R656" s="568"/>
    </row>
    <row r="657" spans="1:18">
      <c r="A657" t="str">
        <f t="shared" si="10"/>
        <v>Sweden2013Wood fuel, including wood for charcoalREMOVALS1000 m3</v>
      </c>
      <c r="B657">
        <v>2013</v>
      </c>
      <c r="C657" t="s">
        <v>2134</v>
      </c>
      <c r="D657" t="s">
        <v>3844</v>
      </c>
      <c r="E657" t="s">
        <v>794</v>
      </c>
      <c r="F657" t="s">
        <v>1642</v>
      </c>
      <c r="G657" t="s">
        <v>811</v>
      </c>
      <c r="H657">
        <v>5900</v>
      </c>
      <c r="I657" t="s">
        <v>1812</v>
      </c>
      <c r="R657" s="568"/>
    </row>
    <row r="658" spans="1:18">
      <c r="A658" t="str">
        <f t="shared" si="10"/>
        <v>Denmark2013Industrial roundwood (wood in the rough)REMOVALS1000 m3</v>
      </c>
      <c r="B658">
        <v>2013</v>
      </c>
      <c r="C658" t="s">
        <v>1811</v>
      </c>
      <c r="D658" t="s">
        <v>3844</v>
      </c>
      <c r="E658" t="s">
        <v>794</v>
      </c>
      <c r="F658" t="s">
        <v>1450</v>
      </c>
      <c r="G658" t="s">
        <v>811</v>
      </c>
      <c r="H658" s="568">
        <v>1276</v>
      </c>
      <c r="I658" t="s">
        <v>1812</v>
      </c>
      <c r="R658" s="568"/>
    </row>
    <row r="659" spans="1:18">
      <c r="A659" t="str">
        <f t="shared" si="10"/>
        <v>Greece2013Industrial roundwood (wood in the rough)REMOVALS1000 m3</v>
      </c>
      <c r="B659">
        <v>2013</v>
      </c>
      <c r="C659" t="s">
        <v>1811</v>
      </c>
      <c r="D659" t="s">
        <v>3844</v>
      </c>
      <c r="E659" t="s">
        <v>794</v>
      </c>
      <c r="F659" t="s">
        <v>1455</v>
      </c>
      <c r="G659" t="s">
        <v>811</v>
      </c>
      <c r="H659" s="568">
        <v>948.08</v>
      </c>
      <c r="I659" t="s">
        <v>1812</v>
      </c>
    </row>
    <row r="660" spans="1:18">
      <c r="A660" t="str">
        <f t="shared" si="10"/>
        <v>Italy2013Industrial roundwood (wood in the rough)REMOVALS1000 m3</v>
      </c>
      <c r="B660">
        <v>2013</v>
      </c>
      <c r="C660" t="s">
        <v>1811</v>
      </c>
      <c r="D660" t="s">
        <v>3844</v>
      </c>
      <c r="E660" t="s">
        <v>794</v>
      </c>
      <c r="F660" t="s">
        <v>1459</v>
      </c>
      <c r="G660" t="s">
        <v>811</v>
      </c>
      <c r="H660" s="568">
        <v>2355.98</v>
      </c>
      <c r="I660" t="s">
        <v>1812</v>
      </c>
      <c r="R660" s="568"/>
    </row>
    <row r="661" spans="1:18">
      <c r="A661" t="str">
        <f t="shared" si="10"/>
        <v>Spain2013Industrial roundwood (wood in the rough)REMOVALS1000 m3</v>
      </c>
      <c r="B661">
        <v>2013</v>
      </c>
      <c r="C661" t="s">
        <v>1811</v>
      </c>
      <c r="D661" t="s">
        <v>3844</v>
      </c>
      <c r="E661" t="s">
        <v>794</v>
      </c>
      <c r="F661" t="s">
        <v>1641</v>
      </c>
      <c r="G661" t="s">
        <v>811</v>
      </c>
      <c r="H661">
        <v>12322.57</v>
      </c>
      <c r="I661" t="s">
        <v>1812</v>
      </c>
      <c r="R661" s="568"/>
    </row>
    <row r="662" spans="1:18">
      <c r="A662" t="str">
        <f t="shared" si="10"/>
        <v>Sweden2013Industrial roundwood (wood in the rough)REMOVALS1000 m3</v>
      </c>
      <c r="B662">
        <v>2013</v>
      </c>
      <c r="C662" t="s">
        <v>1811</v>
      </c>
      <c r="D662" t="s">
        <v>3844</v>
      </c>
      <c r="E662" t="s">
        <v>794</v>
      </c>
      <c r="F662" t="s">
        <v>1642</v>
      </c>
      <c r="G662" t="s">
        <v>811</v>
      </c>
      <c r="H662" s="568">
        <v>63000</v>
      </c>
      <c r="I662" t="s">
        <v>1812</v>
      </c>
      <c r="R662" s="568"/>
    </row>
    <row r="663" spans="1:18">
      <c r="A663" t="str">
        <f t="shared" si="10"/>
        <v>Denmark2013Industrial roundwood (wood in the rough)IMPORTS1000 m3</v>
      </c>
      <c r="B663">
        <v>2013</v>
      </c>
      <c r="C663" t="s">
        <v>1811</v>
      </c>
      <c r="D663" t="s">
        <v>3842</v>
      </c>
      <c r="E663" t="s">
        <v>794</v>
      </c>
      <c r="F663" t="s">
        <v>1450</v>
      </c>
      <c r="G663" t="s">
        <v>811</v>
      </c>
      <c r="H663" s="568">
        <v>404.87</v>
      </c>
      <c r="I663" t="s">
        <v>1812</v>
      </c>
    </row>
    <row r="664" spans="1:18">
      <c r="A664" t="str">
        <f t="shared" si="10"/>
        <v>Spain2013Industrial roundwood (wood in the rough)IMPORTS1000 m3</v>
      </c>
      <c r="B664">
        <v>2013</v>
      </c>
      <c r="C664" t="s">
        <v>1811</v>
      </c>
      <c r="D664" t="s">
        <v>3842</v>
      </c>
      <c r="E664" t="s">
        <v>794</v>
      </c>
      <c r="F664" t="s">
        <v>1641</v>
      </c>
      <c r="G664" t="s">
        <v>811</v>
      </c>
      <c r="H664" s="568">
        <v>2047.32</v>
      </c>
      <c r="I664" t="s">
        <v>1812</v>
      </c>
      <c r="R664" s="568"/>
    </row>
    <row r="665" spans="1:18">
      <c r="A665" t="str">
        <f t="shared" si="10"/>
        <v>Albania2013Wood charcoalPRODUCTION1000 m.t.</v>
      </c>
      <c r="B665">
        <v>2013</v>
      </c>
      <c r="C665" t="s">
        <v>1808</v>
      </c>
      <c r="D665" t="s">
        <v>3841</v>
      </c>
      <c r="E665" t="s">
        <v>794</v>
      </c>
      <c r="F665" t="s">
        <v>1560</v>
      </c>
      <c r="G665" t="s">
        <v>1809</v>
      </c>
      <c r="H665" s="568">
        <v>60</v>
      </c>
      <c r="I665" t="s">
        <v>1810</v>
      </c>
    </row>
    <row r="666" spans="1:18">
      <c r="A666" t="str">
        <f t="shared" si="10"/>
        <v>Albania2013Wood residuesPRODUCTION1000 m3</v>
      </c>
      <c r="B666">
        <v>2013</v>
      </c>
      <c r="C666" t="s">
        <v>1677</v>
      </c>
      <c r="D666" t="s">
        <v>3841</v>
      </c>
      <c r="E666" t="s">
        <v>794</v>
      </c>
      <c r="F666" t="s">
        <v>1560</v>
      </c>
      <c r="G666" t="s">
        <v>811</v>
      </c>
      <c r="H666" s="568">
        <v>3</v>
      </c>
      <c r="I666" t="s">
        <v>1810</v>
      </c>
    </row>
    <row r="667" spans="1:18">
      <c r="A667" t="str">
        <f t="shared" si="10"/>
        <v>Israel2013Wood fuel, including wood for charcoalIMPORTS1000 m3</v>
      </c>
      <c r="B667">
        <v>2013</v>
      </c>
      <c r="C667" t="s">
        <v>2134</v>
      </c>
      <c r="D667" t="s">
        <v>3842</v>
      </c>
      <c r="E667" t="s">
        <v>794</v>
      </c>
      <c r="F667" t="s">
        <v>1458</v>
      </c>
      <c r="G667" t="s">
        <v>811</v>
      </c>
      <c r="H667">
        <v>0.45</v>
      </c>
      <c r="I667" t="s">
        <v>1810</v>
      </c>
    </row>
    <row r="668" spans="1:18">
      <c r="A668" t="str">
        <f t="shared" si="10"/>
        <v>Ireland2013Wood charcoalIMPORTS1000 m.t.</v>
      </c>
      <c r="B668">
        <v>2013</v>
      </c>
      <c r="C668" t="s">
        <v>1808</v>
      </c>
      <c r="D668" t="s">
        <v>3842</v>
      </c>
      <c r="E668" t="s">
        <v>794</v>
      </c>
      <c r="F668" t="s">
        <v>1457</v>
      </c>
      <c r="G668" t="s">
        <v>1809</v>
      </c>
      <c r="H668">
        <v>1.05</v>
      </c>
      <c r="I668" t="s">
        <v>1813</v>
      </c>
    </row>
    <row r="669" spans="1:18">
      <c r="A669" t="str">
        <f t="shared" si="10"/>
        <v>Ireland2013Chips and particlesEXPORTS1000 m3</v>
      </c>
      <c r="B669">
        <v>2013</v>
      </c>
      <c r="C669" t="s">
        <v>1676</v>
      </c>
      <c r="D669" t="s">
        <v>3843</v>
      </c>
      <c r="E669" t="s">
        <v>794</v>
      </c>
      <c r="F669" t="s">
        <v>1457</v>
      </c>
      <c r="G669" t="s">
        <v>811</v>
      </c>
      <c r="H669">
        <v>13.11</v>
      </c>
      <c r="I669" t="s">
        <v>1813</v>
      </c>
    </row>
    <row r="670" spans="1:18">
      <c r="A670" t="str">
        <f t="shared" si="10"/>
        <v>Ireland2013Chips and particlesIMPORTS1000 m3</v>
      </c>
      <c r="B670">
        <v>2013</v>
      </c>
      <c r="C670" t="s">
        <v>1676</v>
      </c>
      <c r="D670" t="s">
        <v>3842</v>
      </c>
      <c r="E670" t="s">
        <v>794</v>
      </c>
      <c r="F670" t="s">
        <v>1457</v>
      </c>
      <c r="G670" t="s">
        <v>811</v>
      </c>
      <c r="H670" s="568">
        <v>23.25</v>
      </c>
      <c r="I670" t="s">
        <v>1813</v>
      </c>
    </row>
    <row r="671" spans="1:18">
      <c r="A671" t="str">
        <f t="shared" si="10"/>
        <v>Ireland2013Wood residuesIMPORTS1000 m3</v>
      </c>
      <c r="B671">
        <v>2013</v>
      </c>
      <c r="C671" t="s">
        <v>1677</v>
      </c>
      <c r="D671" t="s">
        <v>3842</v>
      </c>
      <c r="E671" t="s">
        <v>794</v>
      </c>
      <c r="F671" t="s">
        <v>1457</v>
      </c>
      <c r="G671" t="s">
        <v>811</v>
      </c>
      <c r="H671" s="568">
        <v>85.32</v>
      </c>
      <c r="I671" t="s">
        <v>1813</v>
      </c>
    </row>
    <row r="672" spans="1:18">
      <c r="A672" t="str">
        <f t="shared" si="10"/>
        <v>Ireland2013Wood residuesEXPORTS1000 m3</v>
      </c>
      <c r="B672">
        <v>2013</v>
      </c>
      <c r="C672" t="s">
        <v>1677</v>
      </c>
      <c r="D672" t="s">
        <v>3843</v>
      </c>
      <c r="E672" t="s">
        <v>794</v>
      </c>
      <c r="F672" t="s">
        <v>1457</v>
      </c>
      <c r="G672" t="s">
        <v>811</v>
      </c>
      <c r="H672" s="568">
        <v>25.07</v>
      </c>
      <c r="I672" t="s">
        <v>1813</v>
      </c>
    </row>
    <row r="673" spans="1:9">
      <c r="A673" t="str">
        <f t="shared" si="10"/>
        <v>Spain2013Wood charcoalEXPORTS1000 m.t.</v>
      </c>
      <c r="B673">
        <v>2013</v>
      </c>
      <c r="C673" t="s">
        <v>1808</v>
      </c>
      <c r="D673" t="s">
        <v>3843</v>
      </c>
      <c r="E673" t="s">
        <v>794</v>
      </c>
      <c r="F673" t="s">
        <v>1641</v>
      </c>
      <c r="G673" t="s">
        <v>1809</v>
      </c>
      <c r="H673" s="568">
        <v>27.79</v>
      </c>
      <c r="I673" t="s">
        <v>1813</v>
      </c>
    </row>
    <row r="674" spans="1:9">
      <c r="A674" t="str">
        <f t="shared" si="10"/>
        <v>Spain2013Chips and particlesEXPORTS1000 m3</v>
      </c>
      <c r="B674">
        <v>2013</v>
      </c>
      <c r="C674" t="s">
        <v>1676</v>
      </c>
      <c r="D674" t="s">
        <v>3843</v>
      </c>
      <c r="E674" t="s">
        <v>794</v>
      </c>
      <c r="F674" t="s">
        <v>1641</v>
      </c>
      <c r="G674" t="s">
        <v>811</v>
      </c>
      <c r="H674">
        <v>109.31</v>
      </c>
      <c r="I674" t="s">
        <v>1813</v>
      </c>
    </row>
    <row r="675" spans="1:9">
      <c r="A675" t="str">
        <f t="shared" si="10"/>
        <v>Spain2013Chips and particlesIMPORTS1000 m3</v>
      </c>
      <c r="B675">
        <v>2013</v>
      </c>
      <c r="C675" t="s">
        <v>1676</v>
      </c>
      <c r="D675" t="s">
        <v>3842</v>
      </c>
      <c r="E675" t="s">
        <v>794</v>
      </c>
      <c r="F675" t="s">
        <v>1641</v>
      </c>
      <c r="G675" t="s">
        <v>811</v>
      </c>
      <c r="H675">
        <v>506.99</v>
      </c>
      <c r="I675" t="s">
        <v>1813</v>
      </c>
    </row>
    <row r="676" spans="1:9">
      <c r="A676" t="str">
        <f t="shared" si="10"/>
        <v>Spain2013Wood residuesEXPORTS1000 m3</v>
      </c>
      <c r="B676">
        <v>2013</v>
      </c>
      <c r="C676" t="s">
        <v>1677</v>
      </c>
      <c r="D676" t="s">
        <v>3843</v>
      </c>
      <c r="E676" t="s">
        <v>794</v>
      </c>
      <c r="F676" t="s">
        <v>1641</v>
      </c>
      <c r="G676" t="s">
        <v>811</v>
      </c>
      <c r="H676" s="568">
        <v>314.29000000000002</v>
      </c>
      <c r="I676" t="s">
        <v>1813</v>
      </c>
    </row>
    <row r="677" spans="1:9">
      <c r="A677" t="str">
        <f t="shared" si="10"/>
        <v>Spain2013Wood residuesIMPORTS1000 m3</v>
      </c>
      <c r="B677">
        <v>2013</v>
      </c>
      <c r="C677" t="s">
        <v>1677</v>
      </c>
      <c r="D677" t="s">
        <v>3842</v>
      </c>
      <c r="E677" t="s">
        <v>794</v>
      </c>
      <c r="F677" t="s">
        <v>1641</v>
      </c>
      <c r="G677" t="s">
        <v>811</v>
      </c>
      <c r="H677">
        <v>30.94</v>
      </c>
      <c r="I677" t="s">
        <v>1813</v>
      </c>
    </row>
    <row r="678" spans="1:9">
      <c r="A678" t="str">
        <f t="shared" si="10"/>
        <v>Slovakia2013Wood fuel, including wood for charcoalEXPORTS1000 m3</v>
      </c>
      <c r="B678">
        <v>2013</v>
      </c>
      <c r="C678" t="s">
        <v>2134</v>
      </c>
      <c r="D678" t="s">
        <v>3843</v>
      </c>
      <c r="E678" t="s">
        <v>794</v>
      </c>
      <c r="F678" t="s">
        <v>1639</v>
      </c>
      <c r="G678" t="s">
        <v>811</v>
      </c>
      <c r="H678">
        <v>459.65</v>
      </c>
      <c r="I678" t="s">
        <v>1813</v>
      </c>
    </row>
    <row r="679" spans="1:9">
      <c r="A679" t="str">
        <f t="shared" si="10"/>
        <v>Slovakia2013Chips and particlesEXPORTS1000 m3</v>
      </c>
      <c r="B679">
        <v>2013</v>
      </c>
      <c r="C679" t="s">
        <v>1676</v>
      </c>
      <c r="D679" t="s">
        <v>3843</v>
      </c>
      <c r="E679" t="s">
        <v>794</v>
      </c>
      <c r="F679" t="s">
        <v>1639</v>
      </c>
      <c r="G679" t="s">
        <v>811</v>
      </c>
      <c r="H679">
        <v>267.16000000000003</v>
      </c>
      <c r="I679" t="s">
        <v>1813</v>
      </c>
    </row>
    <row r="680" spans="1:9">
      <c r="A680" t="str">
        <f t="shared" si="10"/>
        <v>Slovakia2013Wood residuesEXPORTS1000 m3</v>
      </c>
      <c r="B680">
        <v>2013</v>
      </c>
      <c r="C680" t="s">
        <v>1677</v>
      </c>
      <c r="D680" t="s">
        <v>3843</v>
      </c>
      <c r="E680" t="s">
        <v>794</v>
      </c>
      <c r="F680" t="s">
        <v>1639</v>
      </c>
      <c r="G680" t="s">
        <v>811</v>
      </c>
      <c r="H680">
        <v>86.66</v>
      </c>
      <c r="I680" t="s">
        <v>1813</v>
      </c>
    </row>
    <row r="681" spans="1:9">
      <c r="A681" t="str">
        <f t="shared" si="10"/>
        <v>Slovakia2013Wood fuel, including wood for charcoalIMPORTS1000 m3</v>
      </c>
      <c r="B681">
        <v>2013</v>
      </c>
      <c r="C681" t="s">
        <v>2134</v>
      </c>
      <c r="D681" t="s">
        <v>3842</v>
      </c>
      <c r="E681" t="s">
        <v>794</v>
      </c>
      <c r="F681" t="s">
        <v>1639</v>
      </c>
      <c r="G681" t="s">
        <v>811</v>
      </c>
      <c r="H681">
        <v>125.85</v>
      </c>
      <c r="I681" t="s">
        <v>1813</v>
      </c>
    </row>
    <row r="682" spans="1:9">
      <c r="A682" t="str">
        <f t="shared" si="10"/>
        <v>Slovakia2013Chips and particlesIMPORTS1000 m3</v>
      </c>
      <c r="B682">
        <v>2013</v>
      </c>
      <c r="C682" t="s">
        <v>1676</v>
      </c>
      <c r="D682" t="s">
        <v>3842</v>
      </c>
      <c r="E682" t="s">
        <v>794</v>
      </c>
      <c r="F682" t="s">
        <v>1639</v>
      </c>
      <c r="G682" t="s">
        <v>811</v>
      </c>
      <c r="H682">
        <v>62.14</v>
      </c>
      <c r="I682" t="s">
        <v>1813</v>
      </c>
    </row>
    <row r="683" spans="1:9">
      <c r="A683" t="str">
        <f t="shared" si="10"/>
        <v>Iceland2013Wood fuel, including wood for charcoalIMPORTS1000 m3</v>
      </c>
      <c r="B683">
        <v>2013</v>
      </c>
      <c r="C683" t="s">
        <v>2134</v>
      </c>
      <c r="D683" t="s">
        <v>3842</v>
      </c>
      <c r="E683" t="s">
        <v>794</v>
      </c>
      <c r="F683" t="s">
        <v>1665</v>
      </c>
      <c r="G683" t="s">
        <v>811</v>
      </c>
      <c r="H683">
        <v>0.77</v>
      </c>
      <c r="I683" t="s">
        <v>1816</v>
      </c>
    </row>
    <row r="684" spans="1:9">
      <c r="A684" t="str">
        <f t="shared" si="10"/>
        <v>Iceland2013Chips and particlesIMPORTS1000 m3</v>
      </c>
      <c r="B684">
        <v>2013</v>
      </c>
      <c r="C684" t="s">
        <v>1676</v>
      </c>
      <c r="D684" t="s">
        <v>3842</v>
      </c>
      <c r="E684" t="s">
        <v>794</v>
      </c>
      <c r="F684" t="s">
        <v>1665</v>
      </c>
      <c r="G684" t="s">
        <v>811</v>
      </c>
      <c r="H684">
        <v>74.56</v>
      </c>
      <c r="I684" t="s">
        <v>1816</v>
      </c>
    </row>
    <row r="685" spans="1:9">
      <c r="A685" t="str">
        <f t="shared" si="10"/>
        <v>Iceland2013Wood residuesIMPORTS1000 m3</v>
      </c>
      <c r="B685">
        <v>2013</v>
      </c>
      <c r="C685" t="s">
        <v>1677</v>
      </c>
      <c r="D685" t="s">
        <v>3842</v>
      </c>
      <c r="E685" t="s">
        <v>794</v>
      </c>
      <c r="F685" t="s">
        <v>1665</v>
      </c>
      <c r="G685" t="s">
        <v>811</v>
      </c>
      <c r="H685" s="568">
        <v>4.4000000000000004</v>
      </c>
      <c r="I685" t="s">
        <v>1816</v>
      </c>
    </row>
    <row r="686" spans="1:9">
      <c r="A686" t="str">
        <f t="shared" si="10"/>
        <v>Iceland2013Wood fuel, including wood for charcoalEXPORTS1000 m3</v>
      </c>
      <c r="B686">
        <v>2013</v>
      </c>
      <c r="C686" t="s">
        <v>2134</v>
      </c>
      <c r="D686" t="s">
        <v>3843</v>
      </c>
      <c r="E686" t="s">
        <v>794</v>
      </c>
      <c r="F686" t="s">
        <v>1665</v>
      </c>
      <c r="G686" t="s">
        <v>811</v>
      </c>
      <c r="H686" s="568">
        <v>0.02</v>
      </c>
      <c r="I686" t="s">
        <v>1816</v>
      </c>
    </row>
    <row r="687" spans="1:9">
      <c r="A687" t="str">
        <f t="shared" si="10"/>
        <v>Denmark2013Wood fuel, including wood for charcoalEXPORTS1000 m3</v>
      </c>
      <c r="B687">
        <v>2013</v>
      </c>
      <c r="C687" t="s">
        <v>2134</v>
      </c>
      <c r="D687" t="s">
        <v>3843</v>
      </c>
      <c r="E687" t="s">
        <v>794</v>
      </c>
      <c r="F687" t="s">
        <v>1450</v>
      </c>
      <c r="G687" t="s">
        <v>811</v>
      </c>
      <c r="H687" s="568">
        <v>113.15</v>
      </c>
      <c r="I687" t="s">
        <v>1813</v>
      </c>
    </row>
    <row r="688" spans="1:9">
      <c r="A688" t="str">
        <f t="shared" si="10"/>
        <v>Denmark2013Chips and particlesEXPORTS1000 m3</v>
      </c>
      <c r="B688">
        <v>2013</v>
      </c>
      <c r="C688" t="s">
        <v>1676</v>
      </c>
      <c r="D688" t="s">
        <v>3843</v>
      </c>
      <c r="E688" t="s">
        <v>794</v>
      </c>
      <c r="F688" t="s">
        <v>1450</v>
      </c>
      <c r="G688" t="s">
        <v>811</v>
      </c>
      <c r="H688" s="568">
        <v>112.26</v>
      </c>
      <c r="I688" t="s">
        <v>1813</v>
      </c>
    </row>
    <row r="689" spans="1:18">
      <c r="A689" t="str">
        <f t="shared" si="10"/>
        <v>Denmark2013Wood residuesEXPORTS1000 m3</v>
      </c>
      <c r="B689">
        <v>2013</v>
      </c>
      <c r="C689" t="s">
        <v>1677</v>
      </c>
      <c r="D689" t="s">
        <v>3843</v>
      </c>
      <c r="E689" t="s">
        <v>794</v>
      </c>
      <c r="F689" t="s">
        <v>1450</v>
      </c>
      <c r="G689" t="s">
        <v>811</v>
      </c>
      <c r="H689">
        <v>17.09</v>
      </c>
      <c r="I689" t="s">
        <v>1813</v>
      </c>
    </row>
    <row r="690" spans="1:18">
      <c r="A690" t="str">
        <f t="shared" si="10"/>
        <v>Spain2013Wood charcoalIMPORTS1000 m.t.</v>
      </c>
      <c r="B690">
        <v>2013</v>
      </c>
      <c r="C690" t="s">
        <v>1808</v>
      </c>
      <c r="D690" t="s">
        <v>3842</v>
      </c>
      <c r="E690" t="s">
        <v>794</v>
      </c>
      <c r="F690" t="s">
        <v>1641</v>
      </c>
      <c r="G690" t="s">
        <v>1809</v>
      </c>
      <c r="H690">
        <v>23.43</v>
      </c>
      <c r="I690" t="s">
        <v>1813</v>
      </c>
    </row>
    <row r="691" spans="1:18">
      <c r="A691" t="str">
        <f t="shared" si="10"/>
        <v>Slovakia2013Wood residuesIMPORTS1000 m3</v>
      </c>
      <c r="B691">
        <v>2013</v>
      </c>
      <c r="C691" t="s">
        <v>1677</v>
      </c>
      <c r="D691" t="s">
        <v>3842</v>
      </c>
      <c r="E691" t="s">
        <v>794</v>
      </c>
      <c r="F691" t="s">
        <v>1639</v>
      </c>
      <c r="G691" t="s">
        <v>811</v>
      </c>
      <c r="H691">
        <v>76.040000000000006</v>
      </c>
      <c r="I691" t="s">
        <v>1813</v>
      </c>
    </row>
    <row r="692" spans="1:18">
      <c r="A692" t="str">
        <f t="shared" si="10"/>
        <v>Denmark2013Wood pelletsPRODUCTION1000 m.t.</v>
      </c>
      <c r="B692">
        <v>2013</v>
      </c>
      <c r="C692" t="s">
        <v>3525</v>
      </c>
      <c r="D692" t="s">
        <v>3841</v>
      </c>
      <c r="E692" t="s">
        <v>794</v>
      </c>
      <c r="F692" t="s">
        <v>1450</v>
      </c>
      <c r="G692" t="s">
        <v>1809</v>
      </c>
      <c r="H692">
        <v>0</v>
      </c>
      <c r="I692" t="s">
        <v>1810</v>
      </c>
    </row>
    <row r="693" spans="1:18">
      <c r="A693" t="str">
        <f t="shared" si="10"/>
        <v>Denmark2013Wood pelletsIMPORTS1000 m.t.</v>
      </c>
      <c r="B693">
        <v>2013</v>
      </c>
      <c r="C693" t="s">
        <v>3525</v>
      </c>
      <c r="D693" t="s">
        <v>3842</v>
      </c>
      <c r="E693" t="s">
        <v>794</v>
      </c>
      <c r="F693" t="s">
        <v>1450</v>
      </c>
      <c r="G693" t="s">
        <v>1809</v>
      </c>
      <c r="H693">
        <v>2236</v>
      </c>
      <c r="I693" t="s">
        <v>1813</v>
      </c>
      <c r="R693" s="568"/>
    </row>
    <row r="694" spans="1:18">
      <c r="A694" t="str">
        <f t="shared" si="10"/>
        <v>Luxembourg2013Wood pelletsIMPORTS1000 m.t.</v>
      </c>
      <c r="B694">
        <v>2013</v>
      </c>
      <c r="C694" t="s">
        <v>3525</v>
      </c>
      <c r="D694" t="s">
        <v>3842</v>
      </c>
      <c r="E694" t="s">
        <v>794</v>
      </c>
      <c r="F694" t="s">
        <v>1463</v>
      </c>
      <c r="G694" t="s">
        <v>1809</v>
      </c>
      <c r="H694">
        <v>0</v>
      </c>
      <c r="I694" t="s">
        <v>1813</v>
      </c>
    </row>
    <row r="695" spans="1:18">
      <c r="A695" t="str">
        <f t="shared" si="10"/>
        <v>Denmark2013Wood pelletsEXPORTS1000 m.t.</v>
      </c>
      <c r="B695">
        <v>2013</v>
      </c>
      <c r="C695" t="s">
        <v>3525</v>
      </c>
      <c r="D695" t="s">
        <v>3843</v>
      </c>
      <c r="E695" t="s">
        <v>794</v>
      </c>
      <c r="F695" t="s">
        <v>1450</v>
      </c>
      <c r="G695" t="s">
        <v>1809</v>
      </c>
      <c r="H695">
        <v>88.4</v>
      </c>
      <c r="I695" t="s">
        <v>1813</v>
      </c>
    </row>
    <row r="696" spans="1:18">
      <c r="A696" t="str">
        <f t="shared" si="10"/>
        <v>Luxembourg2013Wood pelletsEXPORTS1000 m.t.</v>
      </c>
      <c r="B696">
        <v>2013</v>
      </c>
      <c r="C696" t="s">
        <v>3525</v>
      </c>
      <c r="D696" t="s">
        <v>3843</v>
      </c>
      <c r="E696" t="s">
        <v>794</v>
      </c>
      <c r="F696" t="s">
        <v>1463</v>
      </c>
      <c r="G696" t="s">
        <v>1809</v>
      </c>
      <c r="H696" s="568">
        <v>0</v>
      </c>
      <c r="I696" t="s">
        <v>1813</v>
      </c>
    </row>
    <row r="697" spans="1:18">
      <c r="A697" t="str">
        <f t="shared" si="10"/>
        <v>Iceland2013Chemical woodpulpPRODUCTION1000 m.t.</v>
      </c>
      <c r="B697">
        <v>2013</v>
      </c>
      <c r="C697" t="s">
        <v>1818</v>
      </c>
      <c r="D697" t="s">
        <v>3841</v>
      </c>
      <c r="E697" t="s">
        <v>794</v>
      </c>
      <c r="F697" t="s">
        <v>1665</v>
      </c>
      <c r="G697" t="s">
        <v>1809</v>
      </c>
      <c r="H697">
        <v>0</v>
      </c>
      <c r="I697" t="s">
        <v>1812</v>
      </c>
    </row>
    <row r="698" spans="1:18">
      <c r="A698" t="str">
        <f t="shared" si="10"/>
        <v>Iceland2013Wood charcoalIMPORTS1000 m.t.</v>
      </c>
      <c r="B698">
        <v>2013</v>
      </c>
      <c r="C698" t="s">
        <v>1808</v>
      </c>
      <c r="D698" t="s">
        <v>3842</v>
      </c>
      <c r="E698" t="s">
        <v>794</v>
      </c>
      <c r="F698" t="s">
        <v>1665</v>
      </c>
      <c r="G698" t="s">
        <v>1809</v>
      </c>
      <c r="H698" s="568">
        <v>0.93</v>
      </c>
      <c r="I698" t="s">
        <v>1816</v>
      </c>
    </row>
    <row r="699" spans="1:18">
      <c r="A699" t="str">
        <f t="shared" si="10"/>
        <v>Iceland2013Wood charcoalEXPORTS1000 m.t.</v>
      </c>
      <c r="B699">
        <v>2013</v>
      </c>
      <c r="C699" t="s">
        <v>1808</v>
      </c>
      <c r="D699" t="s">
        <v>3843</v>
      </c>
      <c r="E699" t="s">
        <v>794</v>
      </c>
      <c r="F699" t="s">
        <v>1665</v>
      </c>
      <c r="G699" t="s">
        <v>1809</v>
      </c>
      <c r="H699">
        <v>0</v>
      </c>
      <c r="I699" t="s">
        <v>1816</v>
      </c>
    </row>
    <row r="700" spans="1:18">
      <c r="A700" t="str">
        <f t="shared" si="10"/>
        <v>Ireland2013Wood fuel, including wood for charcoalEXPORTS1000 m3</v>
      </c>
      <c r="B700">
        <v>2013</v>
      </c>
      <c r="C700" t="s">
        <v>2134</v>
      </c>
      <c r="D700" t="s">
        <v>3843</v>
      </c>
      <c r="E700" t="s">
        <v>794</v>
      </c>
      <c r="F700" t="s">
        <v>1457</v>
      </c>
      <c r="G700" t="s">
        <v>811</v>
      </c>
      <c r="H700">
        <v>0.27</v>
      </c>
      <c r="I700" t="s">
        <v>1813</v>
      </c>
    </row>
    <row r="701" spans="1:18">
      <c r="A701" t="str">
        <f t="shared" si="10"/>
        <v>Ireland2013Wood fuel, including wood for charcoalIMPORTS1000 m3</v>
      </c>
      <c r="B701">
        <v>2013</v>
      </c>
      <c r="C701" t="s">
        <v>2134</v>
      </c>
      <c r="D701" t="s">
        <v>3842</v>
      </c>
      <c r="E701" t="s">
        <v>794</v>
      </c>
      <c r="F701" t="s">
        <v>1457</v>
      </c>
      <c r="G701" t="s">
        <v>811</v>
      </c>
      <c r="H701">
        <v>6.87</v>
      </c>
      <c r="I701" t="s">
        <v>1813</v>
      </c>
    </row>
    <row r="702" spans="1:18">
      <c r="A702" t="str">
        <f t="shared" si="10"/>
        <v>Spain2013Wood fuel, including wood for charcoalIMPORTS1000 m3</v>
      </c>
      <c r="B702">
        <v>2013</v>
      </c>
      <c r="C702" t="s">
        <v>2134</v>
      </c>
      <c r="D702" t="s">
        <v>3842</v>
      </c>
      <c r="E702" t="s">
        <v>794</v>
      </c>
      <c r="F702" t="s">
        <v>1641</v>
      </c>
      <c r="G702" t="s">
        <v>811</v>
      </c>
      <c r="H702">
        <v>5.61</v>
      </c>
      <c r="I702" t="s">
        <v>1813</v>
      </c>
    </row>
    <row r="703" spans="1:18">
      <c r="A703" t="str">
        <f t="shared" si="10"/>
        <v>Spain2013Wood fuel, including wood for charcoalEXPORTS1000 m3</v>
      </c>
      <c r="B703">
        <v>2013</v>
      </c>
      <c r="C703" t="s">
        <v>2134</v>
      </c>
      <c r="D703" t="s">
        <v>3843</v>
      </c>
      <c r="E703" t="s">
        <v>794</v>
      </c>
      <c r="F703" t="s">
        <v>1641</v>
      </c>
      <c r="G703" t="s">
        <v>811</v>
      </c>
      <c r="H703">
        <v>98.03</v>
      </c>
      <c r="I703" t="s">
        <v>1813</v>
      </c>
    </row>
    <row r="704" spans="1:18">
      <c r="A704" t="str">
        <f t="shared" si="10"/>
        <v>Iceland2013Chips and particlesEXPORTS1000 m3</v>
      </c>
      <c r="B704">
        <v>2013</v>
      </c>
      <c r="C704" t="s">
        <v>1676</v>
      </c>
      <c r="D704" t="s">
        <v>3843</v>
      </c>
      <c r="E704" t="s">
        <v>794</v>
      </c>
      <c r="F704" t="s">
        <v>1665</v>
      </c>
      <c r="G704" t="s">
        <v>811</v>
      </c>
      <c r="H704">
        <v>0</v>
      </c>
      <c r="I704" t="s">
        <v>1816</v>
      </c>
    </row>
    <row r="705" spans="1:18">
      <c r="A705" t="str">
        <f t="shared" si="10"/>
        <v>Iceland2013Wood residuesEXPORTS1000 m3</v>
      </c>
      <c r="B705">
        <v>2013</v>
      </c>
      <c r="C705" t="s">
        <v>1677</v>
      </c>
      <c r="D705" t="s">
        <v>3843</v>
      </c>
      <c r="E705" t="s">
        <v>794</v>
      </c>
      <c r="F705" t="s">
        <v>1665</v>
      </c>
      <c r="G705" t="s">
        <v>811</v>
      </c>
      <c r="H705">
        <v>0</v>
      </c>
      <c r="I705" t="s">
        <v>1816</v>
      </c>
    </row>
    <row r="706" spans="1:18">
      <c r="A706" t="str">
        <f t="shared" si="10"/>
        <v>Ireland2013Chips and particlesPRODUCTION1000 m3</v>
      </c>
      <c r="B706">
        <v>2013</v>
      </c>
      <c r="C706" t="s">
        <v>1676</v>
      </c>
      <c r="D706" t="s">
        <v>3841</v>
      </c>
      <c r="E706" t="s">
        <v>794</v>
      </c>
      <c r="F706" t="s">
        <v>1457</v>
      </c>
      <c r="G706" t="s">
        <v>811</v>
      </c>
      <c r="H706">
        <v>552.4</v>
      </c>
      <c r="I706" t="s">
        <v>1813</v>
      </c>
    </row>
    <row r="707" spans="1:18">
      <c r="A707" t="str">
        <f t="shared" ref="A707:A770" si="11">CONCATENATE(F707,B707,C707,D707,G707)</f>
        <v>Ireland2013Wood residuesPRODUCTION1000 m3</v>
      </c>
      <c r="B707">
        <v>2013</v>
      </c>
      <c r="C707" t="s">
        <v>1677</v>
      </c>
      <c r="D707" t="s">
        <v>3841</v>
      </c>
      <c r="E707" t="s">
        <v>794</v>
      </c>
      <c r="F707" t="s">
        <v>1457</v>
      </c>
      <c r="G707" t="s">
        <v>811</v>
      </c>
      <c r="H707">
        <v>178.95</v>
      </c>
      <c r="I707" t="s">
        <v>1813</v>
      </c>
    </row>
    <row r="708" spans="1:18">
      <c r="A708" t="str">
        <f t="shared" si="11"/>
        <v>Georgia2013Industrial roundwood (wood in the rough)EXPORTS1000 m3</v>
      </c>
      <c r="B708">
        <v>2013</v>
      </c>
      <c r="C708" t="s">
        <v>1811</v>
      </c>
      <c r="D708" t="s">
        <v>3843</v>
      </c>
      <c r="E708" t="s">
        <v>794</v>
      </c>
      <c r="F708" t="s">
        <v>1650</v>
      </c>
      <c r="G708" t="s">
        <v>811</v>
      </c>
      <c r="H708">
        <v>0</v>
      </c>
      <c r="I708" t="s">
        <v>1812</v>
      </c>
    </row>
    <row r="709" spans="1:18">
      <c r="A709" t="str">
        <f t="shared" si="11"/>
        <v>Kazakhstan2013Industrial roundwood (wood in the rough)EXPORTS1000 m3</v>
      </c>
      <c r="B709">
        <v>2013</v>
      </c>
      <c r="C709" t="s">
        <v>1811</v>
      </c>
      <c r="D709" t="s">
        <v>3843</v>
      </c>
      <c r="E709" t="s">
        <v>794</v>
      </c>
      <c r="F709" t="s">
        <v>1651</v>
      </c>
      <c r="G709" t="s">
        <v>811</v>
      </c>
      <c r="H709">
        <v>0</v>
      </c>
      <c r="I709" t="s">
        <v>1812</v>
      </c>
    </row>
    <row r="710" spans="1:18">
      <c r="A710" t="str">
        <f t="shared" si="11"/>
        <v>Greece2013Chips and particlesPRODUCTION1000 m3</v>
      </c>
      <c r="B710">
        <v>2013</v>
      </c>
      <c r="C710" t="s">
        <v>1676</v>
      </c>
      <c r="D710" t="s">
        <v>3841</v>
      </c>
      <c r="E710" t="s">
        <v>794</v>
      </c>
      <c r="F710" t="s">
        <v>1455</v>
      </c>
      <c r="G710" t="s">
        <v>811</v>
      </c>
      <c r="H710">
        <v>2.5</v>
      </c>
      <c r="I710" t="s">
        <v>1810</v>
      </c>
    </row>
    <row r="711" spans="1:18">
      <c r="A711" t="str">
        <f t="shared" si="11"/>
        <v>Greece2013Wood residuesPRODUCTION1000 m3</v>
      </c>
      <c r="B711">
        <v>2013</v>
      </c>
      <c r="C711" t="s">
        <v>1677</v>
      </c>
      <c r="D711" t="s">
        <v>3841</v>
      </c>
      <c r="E711" t="s">
        <v>794</v>
      </c>
      <c r="F711" t="s">
        <v>1455</v>
      </c>
      <c r="G711" t="s">
        <v>811</v>
      </c>
      <c r="H711">
        <v>4.5</v>
      </c>
      <c r="I711" t="s">
        <v>1810</v>
      </c>
    </row>
    <row r="712" spans="1:18">
      <c r="A712" t="str">
        <f t="shared" si="11"/>
        <v>Spain2013Wood residuesPRODUCTION1000 m3</v>
      </c>
      <c r="B712">
        <v>2013</v>
      </c>
      <c r="C712" t="s">
        <v>1677</v>
      </c>
      <c r="D712" t="s">
        <v>3841</v>
      </c>
      <c r="E712" t="s">
        <v>794</v>
      </c>
      <c r="F712" t="s">
        <v>1641</v>
      </c>
      <c r="G712" t="s">
        <v>811</v>
      </c>
      <c r="H712">
        <v>1930.83</v>
      </c>
      <c r="I712" t="s">
        <v>1813</v>
      </c>
      <c r="R712" s="568"/>
    </row>
    <row r="713" spans="1:18">
      <c r="A713" t="str">
        <f t="shared" si="11"/>
        <v>Albania2013Wood fuel, including wood for charcoalIMPORTS1000 m3</v>
      </c>
      <c r="B713">
        <v>2013</v>
      </c>
      <c r="C713" t="s">
        <v>2134</v>
      </c>
      <c r="D713" t="s">
        <v>3842</v>
      </c>
      <c r="E713" t="s">
        <v>794</v>
      </c>
      <c r="F713" t="s">
        <v>1560</v>
      </c>
      <c r="G713" t="s">
        <v>811</v>
      </c>
      <c r="H713">
        <v>1.38</v>
      </c>
      <c r="I713" t="s">
        <v>1810</v>
      </c>
    </row>
    <row r="714" spans="1:18">
      <c r="A714" t="str">
        <f t="shared" si="11"/>
        <v>Albania2013Wood fuel, including wood for charcoalEXPORTS1000 m3</v>
      </c>
      <c r="B714">
        <v>2013</v>
      </c>
      <c r="C714" t="s">
        <v>2134</v>
      </c>
      <c r="D714" t="s">
        <v>3843</v>
      </c>
      <c r="E714" t="s">
        <v>794</v>
      </c>
      <c r="F714" t="s">
        <v>1560</v>
      </c>
      <c r="G714" t="s">
        <v>811</v>
      </c>
      <c r="H714">
        <v>75.900000000000006</v>
      </c>
      <c r="I714" t="s">
        <v>1810</v>
      </c>
    </row>
    <row r="715" spans="1:18">
      <c r="A715" t="str">
        <f t="shared" si="11"/>
        <v>Albania2013Industrial roundwood (wood in the rough)EXPORTS1000 m3</v>
      </c>
      <c r="B715">
        <v>2013</v>
      </c>
      <c r="C715" t="s">
        <v>1811</v>
      </c>
      <c r="D715" t="s">
        <v>3843</v>
      </c>
      <c r="E715" t="s">
        <v>794</v>
      </c>
      <c r="F715" t="s">
        <v>1560</v>
      </c>
      <c r="G715" t="s">
        <v>811</v>
      </c>
      <c r="H715">
        <v>3</v>
      </c>
      <c r="I715" t="s">
        <v>1812</v>
      </c>
    </row>
    <row r="716" spans="1:18">
      <c r="A716" t="str">
        <f t="shared" si="11"/>
        <v>Iceland2013Wood fuel, including wood for charcoalREMOVALS1000 m3</v>
      </c>
      <c r="B716">
        <v>2013</v>
      </c>
      <c r="C716" t="s">
        <v>2134</v>
      </c>
      <c r="D716" t="s">
        <v>3844</v>
      </c>
      <c r="E716" t="s">
        <v>794</v>
      </c>
      <c r="F716" t="s">
        <v>1665</v>
      </c>
      <c r="G716" t="s">
        <v>811</v>
      </c>
      <c r="H716">
        <v>0.9</v>
      </c>
      <c r="I716" t="s">
        <v>1812</v>
      </c>
    </row>
    <row r="717" spans="1:18">
      <c r="A717" t="str">
        <f t="shared" si="11"/>
        <v>Iceland2013Industrial roundwood (wood in the rough)EXPORTS1000 m3</v>
      </c>
      <c r="B717">
        <v>2013</v>
      </c>
      <c r="C717" t="s">
        <v>1811</v>
      </c>
      <c r="D717" t="s">
        <v>3843</v>
      </c>
      <c r="E717" t="s">
        <v>794</v>
      </c>
      <c r="F717" t="s">
        <v>1665</v>
      </c>
      <c r="G717" t="s">
        <v>811</v>
      </c>
      <c r="H717">
        <v>0</v>
      </c>
      <c r="I717" t="s">
        <v>1812</v>
      </c>
    </row>
    <row r="718" spans="1:18">
      <c r="A718" t="str">
        <f t="shared" si="11"/>
        <v>Italy2013Chemical woodpulpPRODUCTION1000 m.t.</v>
      </c>
      <c r="B718">
        <v>2013</v>
      </c>
      <c r="C718" t="s">
        <v>1818</v>
      </c>
      <c r="D718" t="s">
        <v>3841</v>
      </c>
      <c r="E718" t="s">
        <v>794</v>
      </c>
      <c r="F718" t="s">
        <v>1459</v>
      </c>
      <c r="G718" t="s">
        <v>1809</v>
      </c>
      <c r="H718">
        <v>22</v>
      </c>
      <c r="I718" t="s">
        <v>1812</v>
      </c>
    </row>
    <row r="719" spans="1:18">
      <c r="A719" t="str">
        <f t="shared" si="11"/>
        <v>Luxembourg2013Chemical woodpulpPRODUCTION1000 m.t.</v>
      </c>
      <c r="B719">
        <v>2013</v>
      </c>
      <c r="C719" t="s">
        <v>1818</v>
      </c>
      <c r="D719" t="s">
        <v>3841</v>
      </c>
      <c r="E719" t="s">
        <v>794</v>
      </c>
      <c r="F719" t="s">
        <v>1463</v>
      </c>
      <c r="G719" t="s">
        <v>1809</v>
      </c>
      <c r="H719">
        <v>0</v>
      </c>
      <c r="I719" t="s">
        <v>1812</v>
      </c>
    </row>
    <row r="720" spans="1:18">
      <c r="A720" t="str">
        <f t="shared" si="11"/>
        <v>Israel2013Wood fuel, including wood for charcoalEXPORTS1000 m3</v>
      </c>
      <c r="B720">
        <v>2013</v>
      </c>
      <c r="C720" t="s">
        <v>2134</v>
      </c>
      <c r="D720" t="s">
        <v>3843</v>
      </c>
      <c r="E720" t="s">
        <v>794</v>
      </c>
      <c r="F720" t="s">
        <v>1458</v>
      </c>
      <c r="G720" t="s">
        <v>811</v>
      </c>
      <c r="H720">
        <v>0</v>
      </c>
      <c r="I720" t="s">
        <v>1810</v>
      </c>
    </row>
    <row r="721" spans="1:18">
      <c r="A721" t="str">
        <f t="shared" si="11"/>
        <v>Israel2013Chips and particlesEXPORTS1000 m3</v>
      </c>
      <c r="B721">
        <v>2013</v>
      </c>
      <c r="C721" t="s">
        <v>1676</v>
      </c>
      <c r="D721" t="s">
        <v>3843</v>
      </c>
      <c r="E721" t="s">
        <v>794</v>
      </c>
      <c r="F721" t="s">
        <v>1458</v>
      </c>
      <c r="G721" t="s">
        <v>811</v>
      </c>
      <c r="H721">
        <v>0</v>
      </c>
      <c r="I721" t="s">
        <v>1810</v>
      </c>
    </row>
    <row r="722" spans="1:18">
      <c r="A722" t="str">
        <f t="shared" si="11"/>
        <v>Israel2013Wood residuesEXPORTS1000 m3</v>
      </c>
      <c r="B722">
        <v>2013</v>
      </c>
      <c r="C722" t="s">
        <v>1677</v>
      </c>
      <c r="D722" t="s">
        <v>3843</v>
      </c>
      <c r="E722" t="s">
        <v>794</v>
      </c>
      <c r="F722" t="s">
        <v>1458</v>
      </c>
      <c r="G722" t="s">
        <v>811</v>
      </c>
      <c r="H722">
        <v>0.01</v>
      </c>
      <c r="I722" t="s">
        <v>1810</v>
      </c>
    </row>
    <row r="723" spans="1:18">
      <c r="A723" t="str">
        <f t="shared" si="11"/>
        <v>Russian Federation2013Wood fuel, including wood for charcoalIMPORTS1000 m3</v>
      </c>
      <c r="B723">
        <v>2013</v>
      </c>
      <c r="C723" t="s">
        <v>2134</v>
      </c>
      <c r="D723" t="s">
        <v>3842</v>
      </c>
      <c r="E723" t="s">
        <v>794</v>
      </c>
      <c r="F723" t="s">
        <v>1654</v>
      </c>
      <c r="G723" t="s">
        <v>811</v>
      </c>
      <c r="H723">
        <v>0.09</v>
      </c>
      <c r="I723" t="s">
        <v>1815</v>
      </c>
    </row>
    <row r="724" spans="1:18">
      <c r="A724" t="str">
        <f t="shared" si="11"/>
        <v>Russian Federation2013Chips and particlesIMPORTS1000 m3</v>
      </c>
      <c r="B724">
        <v>2013</v>
      </c>
      <c r="C724" t="s">
        <v>1676</v>
      </c>
      <c r="D724" t="s">
        <v>3842</v>
      </c>
      <c r="E724" t="s">
        <v>794</v>
      </c>
      <c r="F724" t="s">
        <v>1654</v>
      </c>
      <c r="G724" t="s">
        <v>811</v>
      </c>
      <c r="H724">
        <v>3.87</v>
      </c>
      <c r="I724" t="s">
        <v>1813</v>
      </c>
    </row>
    <row r="725" spans="1:18">
      <c r="A725" t="str">
        <f t="shared" si="11"/>
        <v>Russian Federation2013Wood residuesIMPORTS1000 m3</v>
      </c>
      <c r="B725">
        <v>2013</v>
      </c>
      <c r="C725" t="s">
        <v>1677</v>
      </c>
      <c r="D725" t="s">
        <v>3842</v>
      </c>
      <c r="E725" t="s">
        <v>794</v>
      </c>
      <c r="F725" t="s">
        <v>1654</v>
      </c>
      <c r="G725" t="s">
        <v>811</v>
      </c>
      <c r="H725" s="568">
        <v>0.53</v>
      </c>
      <c r="I725" t="s">
        <v>1815</v>
      </c>
    </row>
    <row r="726" spans="1:18">
      <c r="A726" t="str">
        <f t="shared" si="11"/>
        <v>Russian Federation2013Wood fuel, including wood for charcoalEXPORTS1000 m3</v>
      </c>
      <c r="B726">
        <v>2013</v>
      </c>
      <c r="C726" t="s">
        <v>2134</v>
      </c>
      <c r="D726" t="s">
        <v>3843</v>
      </c>
      <c r="E726" t="s">
        <v>794</v>
      </c>
      <c r="F726" t="s">
        <v>1654</v>
      </c>
      <c r="G726" t="s">
        <v>811</v>
      </c>
      <c r="H726">
        <v>121.14</v>
      </c>
      <c r="I726" t="s">
        <v>1815</v>
      </c>
    </row>
    <row r="727" spans="1:18">
      <c r="A727" t="str">
        <f t="shared" si="11"/>
        <v>Russian Federation2013Chips and particlesEXPORTS1000 m3</v>
      </c>
      <c r="B727">
        <v>2013</v>
      </c>
      <c r="C727" t="s">
        <v>1676</v>
      </c>
      <c r="D727" t="s">
        <v>3843</v>
      </c>
      <c r="E727" t="s">
        <v>794</v>
      </c>
      <c r="F727" t="s">
        <v>1654</v>
      </c>
      <c r="G727" t="s">
        <v>811</v>
      </c>
      <c r="H727">
        <v>1790.74</v>
      </c>
      <c r="I727" t="s">
        <v>1813</v>
      </c>
      <c r="R727" s="568"/>
    </row>
    <row r="728" spans="1:18">
      <c r="A728" t="str">
        <f t="shared" si="11"/>
        <v>Russian Federation2013Wood residuesEXPORTS1000 m3</v>
      </c>
      <c r="B728">
        <v>2013</v>
      </c>
      <c r="C728" t="s">
        <v>1677</v>
      </c>
      <c r="D728" t="s">
        <v>3843</v>
      </c>
      <c r="E728" t="s">
        <v>794</v>
      </c>
      <c r="F728" t="s">
        <v>1654</v>
      </c>
      <c r="G728" t="s">
        <v>811</v>
      </c>
      <c r="H728">
        <v>261.66000000000003</v>
      </c>
      <c r="I728" t="s">
        <v>1815</v>
      </c>
    </row>
    <row r="729" spans="1:18">
      <c r="A729" t="str">
        <f t="shared" si="11"/>
        <v>Canada2013Chips and particlesPRODUCTION1000 m3</v>
      </c>
      <c r="B729">
        <v>2013</v>
      </c>
      <c r="C729" t="s">
        <v>1676</v>
      </c>
      <c r="D729" t="s">
        <v>3841</v>
      </c>
      <c r="E729" t="s">
        <v>794</v>
      </c>
      <c r="F729" t="s">
        <v>1659</v>
      </c>
      <c r="G729" t="s">
        <v>811</v>
      </c>
      <c r="H729" s="568">
        <v>75363</v>
      </c>
      <c r="I729" t="s">
        <v>1810</v>
      </c>
      <c r="R729" s="568"/>
    </row>
    <row r="730" spans="1:18">
      <c r="A730" t="str">
        <f t="shared" si="11"/>
        <v>Albania2013Wood charcoalIMPORTS1000 m.t.</v>
      </c>
      <c r="B730">
        <v>2013</v>
      </c>
      <c r="C730" t="s">
        <v>1808</v>
      </c>
      <c r="D730" t="s">
        <v>3842</v>
      </c>
      <c r="E730" t="s">
        <v>794</v>
      </c>
      <c r="F730" t="s">
        <v>1560</v>
      </c>
      <c r="G730" t="s">
        <v>1809</v>
      </c>
      <c r="H730" s="568">
        <v>0</v>
      </c>
      <c r="I730" t="s">
        <v>1810</v>
      </c>
    </row>
    <row r="731" spans="1:18">
      <c r="A731" t="str">
        <f t="shared" si="11"/>
        <v>Albania2013Wood charcoalEXPORTS1000 m.t.</v>
      </c>
      <c r="B731">
        <v>2013</v>
      </c>
      <c r="C731" t="s">
        <v>1808</v>
      </c>
      <c r="D731" t="s">
        <v>3843</v>
      </c>
      <c r="E731" t="s">
        <v>794</v>
      </c>
      <c r="F731" t="s">
        <v>1560</v>
      </c>
      <c r="G731" t="s">
        <v>1809</v>
      </c>
      <c r="H731" s="568">
        <v>1</v>
      </c>
      <c r="I731" t="s">
        <v>1810</v>
      </c>
    </row>
    <row r="732" spans="1:18">
      <c r="A732" t="str">
        <f t="shared" si="11"/>
        <v>Denmark2013Wood charcoalIMPORTS1000 m.t.</v>
      </c>
      <c r="B732">
        <v>2013</v>
      </c>
      <c r="C732" t="s">
        <v>1808</v>
      </c>
      <c r="D732" t="s">
        <v>3842</v>
      </c>
      <c r="E732" t="s">
        <v>794</v>
      </c>
      <c r="F732" t="s">
        <v>1450</v>
      </c>
      <c r="G732" t="s">
        <v>1809</v>
      </c>
      <c r="H732" s="568">
        <v>15.54</v>
      </c>
      <c r="I732" t="s">
        <v>1813</v>
      </c>
    </row>
    <row r="733" spans="1:18">
      <c r="A733" t="str">
        <f t="shared" si="11"/>
        <v>Denmark2013Wood charcoalEXPORTS1000 m.t.</v>
      </c>
      <c r="B733">
        <v>2013</v>
      </c>
      <c r="C733" t="s">
        <v>1808</v>
      </c>
      <c r="D733" t="s">
        <v>3843</v>
      </c>
      <c r="E733" t="s">
        <v>794</v>
      </c>
      <c r="F733" t="s">
        <v>1450</v>
      </c>
      <c r="G733" t="s">
        <v>1809</v>
      </c>
      <c r="H733">
        <v>1.35</v>
      </c>
      <c r="I733" t="s">
        <v>1813</v>
      </c>
    </row>
    <row r="734" spans="1:18">
      <c r="A734" t="str">
        <f t="shared" si="11"/>
        <v>The fYR of Macedonia2013Industrial roundwood (wood in the rough)EXPORTS1000 m3</v>
      </c>
      <c r="B734">
        <v>2013</v>
      </c>
      <c r="C734" t="s">
        <v>1811</v>
      </c>
      <c r="D734" t="s">
        <v>3843</v>
      </c>
      <c r="E734" t="s">
        <v>794</v>
      </c>
      <c r="F734" t="s">
        <v>1644</v>
      </c>
      <c r="G734" t="s">
        <v>811</v>
      </c>
      <c r="H734">
        <v>0.5</v>
      </c>
      <c r="I734" t="s">
        <v>1812</v>
      </c>
    </row>
    <row r="735" spans="1:18">
      <c r="A735" t="str">
        <f t="shared" si="11"/>
        <v>Armenia2013Wood fuel, including wood for charcoalREMOVALS1000 m3</v>
      </c>
      <c r="B735">
        <v>2013</v>
      </c>
      <c r="C735" t="s">
        <v>2134</v>
      </c>
      <c r="D735" t="s">
        <v>3844</v>
      </c>
      <c r="E735" t="s">
        <v>794</v>
      </c>
      <c r="F735" t="s">
        <v>1647</v>
      </c>
      <c r="G735" t="s">
        <v>811</v>
      </c>
      <c r="H735">
        <v>2074</v>
      </c>
      <c r="I735" t="s">
        <v>1812</v>
      </c>
      <c r="R735" s="568"/>
    </row>
    <row r="736" spans="1:18">
      <c r="A736" t="str">
        <f t="shared" si="11"/>
        <v>Switzerland2013Chips and particlesPRODUCTION1000 m3</v>
      </c>
      <c r="B736">
        <v>2013</v>
      </c>
      <c r="C736" t="s">
        <v>1676</v>
      </c>
      <c r="D736" t="s">
        <v>3841</v>
      </c>
      <c r="E736" t="s">
        <v>794</v>
      </c>
      <c r="F736" t="s">
        <v>1643</v>
      </c>
      <c r="G736" t="s">
        <v>811</v>
      </c>
      <c r="H736">
        <v>0</v>
      </c>
      <c r="I736" t="s">
        <v>1813</v>
      </c>
    </row>
    <row r="737" spans="1:18">
      <c r="A737" t="str">
        <f t="shared" si="11"/>
        <v>Switzerland2013Wood residuesPRODUCTION1000 m3</v>
      </c>
      <c r="B737">
        <v>2013</v>
      </c>
      <c r="C737" t="s">
        <v>1677</v>
      </c>
      <c r="D737" t="s">
        <v>3841</v>
      </c>
      <c r="E737" t="s">
        <v>794</v>
      </c>
      <c r="F737" t="s">
        <v>1643</v>
      </c>
      <c r="G737" t="s">
        <v>811</v>
      </c>
      <c r="H737">
        <v>708</v>
      </c>
      <c r="I737" t="s">
        <v>1813</v>
      </c>
    </row>
    <row r="738" spans="1:18">
      <c r="A738" t="str">
        <f t="shared" si="11"/>
        <v>Croatia2013Wood residuesPRODUCTION1000 m3</v>
      </c>
      <c r="B738">
        <v>2013</v>
      </c>
      <c r="C738" t="s">
        <v>1677</v>
      </c>
      <c r="D738" t="s">
        <v>3841</v>
      </c>
      <c r="E738" t="s">
        <v>794</v>
      </c>
      <c r="F738" t="s">
        <v>1447</v>
      </c>
      <c r="G738" t="s">
        <v>811</v>
      </c>
      <c r="H738">
        <v>530</v>
      </c>
      <c r="I738" t="s">
        <v>3845</v>
      </c>
    </row>
    <row r="739" spans="1:18">
      <c r="A739" t="str">
        <f t="shared" si="11"/>
        <v>Croatia2013Wood fuel, including wood for charcoalIMPORTS1000 m3</v>
      </c>
      <c r="B739">
        <v>2013</v>
      </c>
      <c r="C739" t="s">
        <v>2134</v>
      </c>
      <c r="D739" t="s">
        <v>3842</v>
      </c>
      <c r="E739" t="s">
        <v>794</v>
      </c>
      <c r="F739" t="s">
        <v>1447</v>
      </c>
      <c r="G739" t="s">
        <v>811</v>
      </c>
      <c r="H739">
        <v>7</v>
      </c>
      <c r="I739" t="s">
        <v>1810</v>
      </c>
    </row>
    <row r="740" spans="1:18">
      <c r="A740" t="str">
        <f t="shared" si="11"/>
        <v>Croatia2013Chips and particlesIMPORTS1000 m3</v>
      </c>
      <c r="B740">
        <v>2013</v>
      </c>
      <c r="C740" t="s">
        <v>1676</v>
      </c>
      <c r="D740" t="s">
        <v>3842</v>
      </c>
      <c r="E740" t="s">
        <v>794</v>
      </c>
      <c r="F740" t="s">
        <v>1447</v>
      </c>
      <c r="G740" t="s">
        <v>811</v>
      </c>
      <c r="H740">
        <v>2</v>
      </c>
      <c r="I740" t="s">
        <v>3845</v>
      </c>
    </row>
    <row r="741" spans="1:18">
      <c r="A741" t="str">
        <f t="shared" si="11"/>
        <v>Croatia2013Wood residuesIMPORTS1000 m3</v>
      </c>
      <c r="B741">
        <v>2013</v>
      </c>
      <c r="C741" t="s">
        <v>1677</v>
      </c>
      <c r="D741" t="s">
        <v>3842</v>
      </c>
      <c r="E741" t="s">
        <v>794</v>
      </c>
      <c r="F741" t="s">
        <v>1447</v>
      </c>
      <c r="G741" t="s">
        <v>811</v>
      </c>
      <c r="H741">
        <v>7</v>
      </c>
      <c r="I741" t="s">
        <v>3845</v>
      </c>
    </row>
    <row r="742" spans="1:18">
      <c r="A742" t="str">
        <f t="shared" si="11"/>
        <v>Ireland2013Wood charcoalPRODUCTION1000 m.t.</v>
      </c>
      <c r="B742">
        <v>2013</v>
      </c>
      <c r="C742" t="s">
        <v>1808</v>
      </c>
      <c r="D742" t="s">
        <v>3841</v>
      </c>
      <c r="E742" t="s">
        <v>794</v>
      </c>
      <c r="F742" t="s">
        <v>1457</v>
      </c>
      <c r="G742" t="s">
        <v>1809</v>
      </c>
      <c r="H742">
        <v>0</v>
      </c>
      <c r="I742" t="s">
        <v>1813</v>
      </c>
    </row>
    <row r="743" spans="1:18">
      <c r="A743" t="str">
        <f t="shared" si="11"/>
        <v>Belgium2013Wood fuel, including wood for charcoalEXPORTS1000 m3</v>
      </c>
      <c r="B743">
        <v>2013</v>
      </c>
      <c r="C743" t="s">
        <v>2134</v>
      </c>
      <c r="D743" t="s">
        <v>3843</v>
      </c>
      <c r="E743" t="s">
        <v>794</v>
      </c>
      <c r="F743" t="s">
        <v>1562</v>
      </c>
      <c r="G743" t="s">
        <v>811</v>
      </c>
      <c r="H743">
        <v>25.4</v>
      </c>
      <c r="I743" t="s">
        <v>1816</v>
      </c>
    </row>
    <row r="744" spans="1:18">
      <c r="A744" t="str">
        <f t="shared" si="11"/>
        <v>Belgium2013Industrial roundwood (wood in the rough)EXPORTS1000 m3</v>
      </c>
      <c r="B744">
        <v>2013</v>
      </c>
      <c r="C744" t="s">
        <v>1811</v>
      </c>
      <c r="D744" t="s">
        <v>3843</v>
      </c>
      <c r="E744" t="s">
        <v>794</v>
      </c>
      <c r="F744" t="s">
        <v>1562</v>
      </c>
      <c r="G744" t="s">
        <v>811</v>
      </c>
      <c r="H744">
        <v>1259.83</v>
      </c>
      <c r="I744" t="s">
        <v>1812</v>
      </c>
      <c r="R744" s="568"/>
    </row>
    <row r="745" spans="1:18">
      <c r="A745" t="str">
        <f t="shared" si="11"/>
        <v>Belgium2013Wood charcoalEXPORTS1000 m.t.</v>
      </c>
      <c r="B745">
        <v>2013</v>
      </c>
      <c r="C745" t="s">
        <v>1808</v>
      </c>
      <c r="D745" t="s">
        <v>3843</v>
      </c>
      <c r="E745" t="s">
        <v>794</v>
      </c>
      <c r="F745" t="s">
        <v>1562</v>
      </c>
      <c r="G745" t="s">
        <v>1809</v>
      </c>
      <c r="H745">
        <v>40.06</v>
      </c>
      <c r="I745" t="s">
        <v>1817</v>
      </c>
    </row>
    <row r="746" spans="1:18">
      <c r="A746" t="str">
        <f t="shared" si="11"/>
        <v>Belgium2013Chips and particlesEXPORTS1000 m3</v>
      </c>
      <c r="B746">
        <v>2013</v>
      </c>
      <c r="C746" t="s">
        <v>1676</v>
      </c>
      <c r="D746" t="s">
        <v>3843</v>
      </c>
      <c r="E746" t="s">
        <v>794</v>
      </c>
      <c r="F746" t="s">
        <v>1562</v>
      </c>
      <c r="G746" t="s">
        <v>811</v>
      </c>
      <c r="H746">
        <v>175.33</v>
      </c>
      <c r="I746" t="s">
        <v>1816</v>
      </c>
    </row>
    <row r="747" spans="1:18">
      <c r="A747" t="str">
        <f t="shared" si="11"/>
        <v>Belgium2013Wood residuesEXPORTS1000 m3</v>
      </c>
      <c r="B747">
        <v>2013</v>
      </c>
      <c r="C747" t="s">
        <v>1677</v>
      </c>
      <c r="D747" t="s">
        <v>3843</v>
      </c>
      <c r="E747" t="s">
        <v>794</v>
      </c>
      <c r="F747" t="s">
        <v>1562</v>
      </c>
      <c r="G747" t="s">
        <v>811</v>
      </c>
      <c r="H747">
        <v>639.29999999999995</v>
      </c>
      <c r="I747" t="s">
        <v>1816</v>
      </c>
    </row>
    <row r="748" spans="1:18">
      <c r="A748" t="str">
        <f t="shared" si="11"/>
        <v>Denmark2013Wood fuel, including wood for charcoalREMOVALS1000 m3</v>
      </c>
      <c r="B748">
        <v>2013</v>
      </c>
      <c r="C748" t="s">
        <v>2134</v>
      </c>
      <c r="D748" t="s">
        <v>3844</v>
      </c>
      <c r="E748" t="s">
        <v>794</v>
      </c>
      <c r="F748" t="s">
        <v>1450</v>
      </c>
      <c r="G748" t="s">
        <v>811</v>
      </c>
      <c r="H748">
        <v>1115.4100000000001</v>
      </c>
      <c r="I748" t="s">
        <v>1812</v>
      </c>
      <c r="R748" s="568"/>
    </row>
    <row r="749" spans="1:18">
      <c r="A749" t="str">
        <f t="shared" si="11"/>
        <v>Greece2013Wood fuel, including wood for charcoalREMOVALS1000 m3</v>
      </c>
      <c r="B749">
        <v>2013</v>
      </c>
      <c r="C749" t="s">
        <v>2134</v>
      </c>
      <c r="D749" t="s">
        <v>3844</v>
      </c>
      <c r="E749" t="s">
        <v>794</v>
      </c>
      <c r="F749" t="s">
        <v>1455</v>
      </c>
      <c r="G749" t="s">
        <v>811</v>
      </c>
      <c r="H749">
        <v>794.84</v>
      </c>
      <c r="I749" t="s">
        <v>1812</v>
      </c>
    </row>
    <row r="750" spans="1:18">
      <c r="A750" t="str">
        <f t="shared" si="11"/>
        <v>Italy2013Wood fuel, including wood for charcoalREMOVALS1000 m3</v>
      </c>
      <c r="B750">
        <v>2013</v>
      </c>
      <c r="C750" t="s">
        <v>2134</v>
      </c>
      <c r="D750" t="s">
        <v>3844</v>
      </c>
      <c r="E750" t="s">
        <v>794</v>
      </c>
      <c r="F750" t="s">
        <v>1459</v>
      </c>
      <c r="G750" t="s">
        <v>811</v>
      </c>
      <c r="H750" s="568">
        <v>5388.49</v>
      </c>
      <c r="I750" t="s">
        <v>1812</v>
      </c>
      <c r="R750" s="568"/>
    </row>
    <row r="751" spans="1:18">
      <c r="A751" t="str">
        <f t="shared" si="11"/>
        <v>Croatia2013Wood fuel, including wood for charcoalEXPORTS1000 m3</v>
      </c>
      <c r="B751">
        <v>2013</v>
      </c>
      <c r="C751" t="s">
        <v>2134</v>
      </c>
      <c r="D751" t="s">
        <v>3843</v>
      </c>
      <c r="E751" t="s">
        <v>794</v>
      </c>
      <c r="F751" t="s">
        <v>1447</v>
      </c>
      <c r="G751" t="s">
        <v>811</v>
      </c>
      <c r="H751" s="568">
        <v>541</v>
      </c>
      <c r="I751" t="s">
        <v>1810</v>
      </c>
    </row>
    <row r="752" spans="1:18">
      <c r="A752" t="str">
        <f t="shared" si="11"/>
        <v>Croatia2013Chips and particlesEXPORTS1000 m3</v>
      </c>
      <c r="B752">
        <v>2013</v>
      </c>
      <c r="C752" t="s">
        <v>1676</v>
      </c>
      <c r="D752" t="s">
        <v>3843</v>
      </c>
      <c r="E752" t="s">
        <v>794</v>
      </c>
      <c r="F752" t="s">
        <v>1447</v>
      </c>
      <c r="G752" t="s">
        <v>811</v>
      </c>
      <c r="H752">
        <v>375</v>
      </c>
      <c r="I752" t="s">
        <v>3845</v>
      </c>
    </row>
    <row r="753" spans="1:18">
      <c r="A753" t="str">
        <f t="shared" si="11"/>
        <v>Croatia2013Wood residuesEXPORTS1000 m3</v>
      </c>
      <c r="B753">
        <v>2013</v>
      </c>
      <c r="C753" t="s">
        <v>1677</v>
      </c>
      <c r="D753" t="s">
        <v>3843</v>
      </c>
      <c r="E753" t="s">
        <v>794</v>
      </c>
      <c r="F753" t="s">
        <v>1447</v>
      </c>
      <c r="G753" t="s">
        <v>811</v>
      </c>
      <c r="H753">
        <v>431</v>
      </c>
      <c r="I753" t="s">
        <v>3845</v>
      </c>
    </row>
    <row r="754" spans="1:18">
      <c r="A754" t="str">
        <f t="shared" si="11"/>
        <v>Slovenia2013Chips and particlesPRODUCTION1000 m3</v>
      </c>
      <c r="B754">
        <v>2013</v>
      </c>
      <c r="C754" t="s">
        <v>1676</v>
      </c>
      <c r="D754" t="s">
        <v>3841</v>
      </c>
      <c r="E754" t="s">
        <v>794</v>
      </c>
      <c r="F754" t="s">
        <v>1640</v>
      </c>
      <c r="G754" t="s">
        <v>811</v>
      </c>
      <c r="H754">
        <v>120</v>
      </c>
      <c r="I754" t="s">
        <v>3845</v>
      </c>
    </row>
    <row r="755" spans="1:18">
      <c r="A755" t="str">
        <f t="shared" si="11"/>
        <v>Slovenia2013Wood residuesPRODUCTION1000 m3</v>
      </c>
      <c r="B755">
        <v>2013</v>
      </c>
      <c r="C755" t="s">
        <v>1677</v>
      </c>
      <c r="D755" t="s">
        <v>3841</v>
      </c>
      <c r="E755" t="s">
        <v>794</v>
      </c>
      <c r="F755" t="s">
        <v>1640</v>
      </c>
      <c r="G755" t="s">
        <v>811</v>
      </c>
      <c r="H755">
        <v>390</v>
      </c>
      <c r="I755" t="s">
        <v>3845</v>
      </c>
    </row>
    <row r="756" spans="1:18">
      <c r="A756" t="str">
        <f t="shared" si="11"/>
        <v>The fYR of Macedonia2013Wood residuesIMPORTS1000 m3</v>
      </c>
      <c r="B756">
        <v>2013</v>
      </c>
      <c r="C756" t="s">
        <v>1677</v>
      </c>
      <c r="D756" t="s">
        <v>3842</v>
      </c>
      <c r="E756" t="s">
        <v>794</v>
      </c>
      <c r="F756" t="s">
        <v>1644</v>
      </c>
      <c r="G756" t="s">
        <v>811</v>
      </c>
      <c r="H756">
        <v>3.52</v>
      </c>
      <c r="I756" t="s">
        <v>1810</v>
      </c>
    </row>
    <row r="757" spans="1:18">
      <c r="A757" t="str">
        <f t="shared" si="11"/>
        <v>Denmark2013Chips and particlesPRODUCTION1000 m3</v>
      </c>
      <c r="B757">
        <v>2013</v>
      </c>
      <c r="C757" t="s">
        <v>1676</v>
      </c>
      <c r="D757" t="s">
        <v>3841</v>
      </c>
      <c r="E757" t="s">
        <v>794</v>
      </c>
      <c r="F757" t="s">
        <v>1450</v>
      </c>
      <c r="G757" t="s">
        <v>811</v>
      </c>
      <c r="H757" s="568">
        <v>168.03</v>
      </c>
      <c r="I757" t="s">
        <v>1810</v>
      </c>
    </row>
    <row r="758" spans="1:18">
      <c r="A758" t="str">
        <f t="shared" si="11"/>
        <v>Denmark2013Wood residuesPRODUCTION1000 m3</v>
      </c>
      <c r="B758">
        <v>2013</v>
      </c>
      <c r="C758" t="s">
        <v>1677</v>
      </c>
      <c r="D758" t="s">
        <v>3841</v>
      </c>
      <c r="E758" t="s">
        <v>794</v>
      </c>
      <c r="F758" t="s">
        <v>1450</v>
      </c>
      <c r="G758" t="s">
        <v>811</v>
      </c>
      <c r="H758" s="568">
        <v>0</v>
      </c>
      <c r="I758" t="s">
        <v>1810</v>
      </c>
    </row>
    <row r="759" spans="1:18">
      <c r="A759" t="str">
        <f t="shared" si="11"/>
        <v>Luxembourg2013Industrial roundwood (wood in the rough)IMPORTS1000 m3</v>
      </c>
      <c r="B759">
        <v>2013</v>
      </c>
      <c r="C759" t="s">
        <v>1811</v>
      </c>
      <c r="D759" t="s">
        <v>3842</v>
      </c>
      <c r="E759" t="s">
        <v>794</v>
      </c>
      <c r="F759" t="s">
        <v>1463</v>
      </c>
      <c r="G759" t="s">
        <v>811</v>
      </c>
      <c r="H759" s="568">
        <v>1117.07</v>
      </c>
      <c r="I759" t="s">
        <v>1812</v>
      </c>
      <c r="R759" s="568"/>
    </row>
    <row r="760" spans="1:18">
      <c r="A760" t="str">
        <f t="shared" si="11"/>
        <v>Luxembourg2013Wood fuel, including wood for charcoalEXPORTS1000 m3</v>
      </c>
      <c r="B760">
        <v>2013</v>
      </c>
      <c r="C760" t="s">
        <v>2134</v>
      </c>
      <c r="D760" t="s">
        <v>3843</v>
      </c>
      <c r="E760" t="s">
        <v>794</v>
      </c>
      <c r="F760" t="s">
        <v>1463</v>
      </c>
      <c r="G760" t="s">
        <v>811</v>
      </c>
      <c r="H760" s="568">
        <v>48.11</v>
      </c>
      <c r="I760" t="s">
        <v>1813</v>
      </c>
    </row>
    <row r="761" spans="1:18">
      <c r="A761" t="str">
        <f t="shared" si="11"/>
        <v>Luxembourg2013Wood fuel, including wood for charcoalIMPORTS1000 m3</v>
      </c>
      <c r="B761">
        <v>2013</v>
      </c>
      <c r="C761" t="s">
        <v>2134</v>
      </c>
      <c r="D761" t="s">
        <v>3842</v>
      </c>
      <c r="E761" t="s">
        <v>794</v>
      </c>
      <c r="F761" t="s">
        <v>1463</v>
      </c>
      <c r="G761" t="s">
        <v>811</v>
      </c>
      <c r="H761">
        <v>19.48</v>
      </c>
      <c r="I761" t="s">
        <v>1813</v>
      </c>
    </row>
    <row r="762" spans="1:18">
      <c r="A762" t="str">
        <f t="shared" si="11"/>
        <v>Slovakia2013Chips and particlesPRODUCTION1000 m3</v>
      </c>
      <c r="B762">
        <v>2013</v>
      </c>
      <c r="C762" t="s">
        <v>1676</v>
      </c>
      <c r="D762" t="s">
        <v>3841</v>
      </c>
      <c r="E762" t="s">
        <v>794</v>
      </c>
      <c r="F762" t="s">
        <v>1639</v>
      </c>
      <c r="G762" t="s">
        <v>811</v>
      </c>
      <c r="H762" s="568">
        <v>760</v>
      </c>
      <c r="I762" t="s">
        <v>1813</v>
      </c>
    </row>
    <row r="763" spans="1:18">
      <c r="A763" t="str">
        <f t="shared" si="11"/>
        <v>Slovakia2013Wood residuesPRODUCTION1000 m3</v>
      </c>
      <c r="B763">
        <v>2013</v>
      </c>
      <c r="C763" t="s">
        <v>1677</v>
      </c>
      <c r="D763" t="s">
        <v>3841</v>
      </c>
      <c r="E763" t="s">
        <v>794</v>
      </c>
      <c r="F763" t="s">
        <v>1639</v>
      </c>
      <c r="G763" t="s">
        <v>811</v>
      </c>
      <c r="H763" s="568">
        <v>580</v>
      </c>
      <c r="I763" t="s">
        <v>1813</v>
      </c>
    </row>
    <row r="764" spans="1:18">
      <c r="A764" t="str">
        <f t="shared" si="11"/>
        <v>Russian Federation2013Wood charcoalIMPORTS1000 m.t.</v>
      </c>
      <c r="B764">
        <v>2013</v>
      </c>
      <c r="C764" t="s">
        <v>1808</v>
      </c>
      <c r="D764" t="s">
        <v>3842</v>
      </c>
      <c r="E764" t="s">
        <v>794</v>
      </c>
      <c r="F764" t="s">
        <v>1654</v>
      </c>
      <c r="G764" t="s">
        <v>1809</v>
      </c>
      <c r="H764">
        <v>2.48</v>
      </c>
      <c r="I764" t="s">
        <v>1813</v>
      </c>
    </row>
    <row r="765" spans="1:18">
      <c r="A765" t="str">
        <f t="shared" si="11"/>
        <v>Switzerland2013Wood charcoalPRODUCTION1000 m.t.</v>
      </c>
      <c r="B765">
        <v>2013</v>
      </c>
      <c r="C765" t="s">
        <v>1808</v>
      </c>
      <c r="D765" t="s">
        <v>3841</v>
      </c>
      <c r="E765" t="s">
        <v>794</v>
      </c>
      <c r="F765" t="s">
        <v>1643</v>
      </c>
      <c r="G765" t="s">
        <v>1809</v>
      </c>
      <c r="H765">
        <v>0.11</v>
      </c>
      <c r="I765" t="s">
        <v>1813</v>
      </c>
    </row>
    <row r="766" spans="1:18">
      <c r="A766" t="str">
        <f t="shared" si="11"/>
        <v>Denmark2013Chemical woodpulpPRODUCTION1000 m.t.</v>
      </c>
      <c r="B766">
        <v>2013</v>
      </c>
      <c r="C766" t="s">
        <v>1818</v>
      </c>
      <c r="D766" t="s">
        <v>3841</v>
      </c>
      <c r="E766" t="s">
        <v>794</v>
      </c>
      <c r="F766" t="s">
        <v>1450</v>
      </c>
      <c r="G766" t="s">
        <v>1809</v>
      </c>
      <c r="H766">
        <v>0</v>
      </c>
      <c r="I766" t="s">
        <v>1812</v>
      </c>
    </row>
    <row r="767" spans="1:18">
      <c r="A767" t="str">
        <f t="shared" si="11"/>
        <v>Greece2013Chemical woodpulpPRODUCTION1000 m.t.</v>
      </c>
      <c r="B767">
        <v>2013</v>
      </c>
      <c r="C767" t="s">
        <v>1818</v>
      </c>
      <c r="D767" t="s">
        <v>3841</v>
      </c>
      <c r="E767" t="s">
        <v>794</v>
      </c>
      <c r="F767" t="s">
        <v>1455</v>
      </c>
      <c r="G767" t="s">
        <v>1809</v>
      </c>
      <c r="H767">
        <v>0</v>
      </c>
      <c r="I767" t="s">
        <v>1812</v>
      </c>
    </row>
    <row r="768" spans="1:18">
      <c r="A768" t="str">
        <f t="shared" si="11"/>
        <v>Luxembourg2013Chips and particlesPRODUCTION1000 m3</v>
      </c>
      <c r="B768">
        <v>2013</v>
      </c>
      <c r="C768" t="s">
        <v>1676</v>
      </c>
      <c r="D768" t="s">
        <v>3841</v>
      </c>
      <c r="E768" t="s">
        <v>794</v>
      </c>
      <c r="F768" t="s">
        <v>1463</v>
      </c>
      <c r="G768" t="s">
        <v>811</v>
      </c>
      <c r="H768">
        <v>422.46</v>
      </c>
      <c r="I768" t="s">
        <v>1810</v>
      </c>
    </row>
    <row r="769" spans="1:18">
      <c r="A769" t="str">
        <f t="shared" si="11"/>
        <v>Luxembourg2013Wood residuesPRODUCTION1000 m3</v>
      </c>
      <c r="B769">
        <v>2013</v>
      </c>
      <c r="C769" t="s">
        <v>1677</v>
      </c>
      <c r="D769" t="s">
        <v>3841</v>
      </c>
      <c r="E769" t="s">
        <v>794</v>
      </c>
      <c r="F769" t="s">
        <v>1463</v>
      </c>
      <c r="G769" t="s">
        <v>811</v>
      </c>
      <c r="H769">
        <v>98.5</v>
      </c>
      <c r="I769" t="s">
        <v>1810</v>
      </c>
    </row>
    <row r="770" spans="1:18">
      <c r="A770" t="str">
        <f t="shared" si="11"/>
        <v>Croatia2013Industrial roundwood (wood in the rough)EXPORTS1000 m3</v>
      </c>
      <c r="B770">
        <v>2013</v>
      </c>
      <c r="C770" t="s">
        <v>1811</v>
      </c>
      <c r="D770" t="s">
        <v>3843</v>
      </c>
      <c r="E770" t="s">
        <v>794</v>
      </c>
      <c r="F770" t="s">
        <v>1447</v>
      </c>
      <c r="G770" t="s">
        <v>811</v>
      </c>
      <c r="H770">
        <v>525</v>
      </c>
      <c r="I770" t="s">
        <v>1812</v>
      </c>
    </row>
    <row r="771" spans="1:18">
      <c r="A771" t="str">
        <f t="shared" ref="A771:A834" si="12">CONCATENATE(F771,B771,C771,D771,G771)</f>
        <v>Republic of Moldova2013Industrial roundwood (wood in the rough)EXPORTS1000 m3</v>
      </c>
      <c r="B771">
        <v>2013</v>
      </c>
      <c r="C771" t="s">
        <v>1811</v>
      </c>
      <c r="D771" t="s">
        <v>3843</v>
      </c>
      <c r="E771" t="s">
        <v>794</v>
      </c>
      <c r="F771" t="s">
        <v>1653</v>
      </c>
      <c r="G771" t="s">
        <v>811</v>
      </c>
      <c r="H771">
        <v>0.06</v>
      </c>
      <c r="I771" t="s">
        <v>1812</v>
      </c>
    </row>
    <row r="772" spans="1:18">
      <c r="A772" t="str">
        <f t="shared" si="12"/>
        <v>Tajikistan2013Wood fuel, including wood for charcoalIMPORTS1000 m3</v>
      </c>
      <c r="B772">
        <v>2013</v>
      </c>
      <c r="C772" t="s">
        <v>2134</v>
      </c>
      <c r="D772" t="s">
        <v>3842</v>
      </c>
      <c r="E772" t="s">
        <v>794</v>
      </c>
      <c r="F772" t="s">
        <v>1655</v>
      </c>
      <c r="G772" t="s">
        <v>811</v>
      </c>
      <c r="H772">
        <v>0</v>
      </c>
      <c r="I772" t="s">
        <v>1810</v>
      </c>
    </row>
    <row r="773" spans="1:18">
      <c r="A773" t="str">
        <f t="shared" si="12"/>
        <v>Spain2013Industrial roundwood (wood in the rough)EXPORTS1000 m3</v>
      </c>
      <c r="B773">
        <v>2013</v>
      </c>
      <c r="C773" t="s">
        <v>1811</v>
      </c>
      <c r="D773" t="s">
        <v>3843</v>
      </c>
      <c r="E773" t="s">
        <v>794</v>
      </c>
      <c r="F773" t="s">
        <v>1641</v>
      </c>
      <c r="G773" t="s">
        <v>811</v>
      </c>
      <c r="H773" s="568">
        <v>2488.16</v>
      </c>
      <c r="I773" t="s">
        <v>1812</v>
      </c>
      <c r="R773" s="568"/>
    </row>
    <row r="774" spans="1:18">
      <c r="A774" t="str">
        <f t="shared" si="12"/>
        <v>Ireland2013Industrial roundwood (wood in the rough)IMPORTS1000 m3</v>
      </c>
      <c r="B774">
        <v>2013</v>
      </c>
      <c r="C774" t="s">
        <v>1811</v>
      </c>
      <c r="D774" t="s">
        <v>3842</v>
      </c>
      <c r="E774" t="s">
        <v>794</v>
      </c>
      <c r="F774" t="s">
        <v>1457</v>
      </c>
      <c r="G774" t="s">
        <v>811</v>
      </c>
      <c r="H774">
        <v>246.04</v>
      </c>
      <c r="I774" t="s">
        <v>1812</v>
      </c>
    </row>
    <row r="775" spans="1:18">
      <c r="A775" t="str">
        <f t="shared" si="12"/>
        <v>Russian Federation2013Industrial roundwood (wood in the rough)IMPORTS1000 m3</v>
      </c>
      <c r="B775">
        <v>2013</v>
      </c>
      <c r="C775" t="s">
        <v>1811</v>
      </c>
      <c r="D775" t="s">
        <v>3842</v>
      </c>
      <c r="E775" t="s">
        <v>794</v>
      </c>
      <c r="F775" t="s">
        <v>1654</v>
      </c>
      <c r="G775" t="s">
        <v>811</v>
      </c>
      <c r="H775">
        <v>38.21</v>
      </c>
      <c r="I775" t="s">
        <v>1812</v>
      </c>
    </row>
    <row r="776" spans="1:18">
      <c r="A776" t="str">
        <f t="shared" si="12"/>
        <v>Denmark2013Industrial roundwood (wood in the rough)EXPORTS1000 m3</v>
      </c>
      <c r="B776">
        <v>2013</v>
      </c>
      <c r="C776" t="s">
        <v>1811</v>
      </c>
      <c r="D776" t="s">
        <v>3843</v>
      </c>
      <c r="E776" t="s">
        <v>794</v>
      </c>
      <c r="F776" t="s">
        <v>1450</v>
      </c>
      <c r="G776" t="s">
        <v>811</v>
      </c>
      <c r="H776">
        <v>559.55999999999995</v>
      </c>
      <c r="I776" t="s">
        <v>1812</v>
      </c>
    </row>
    <row r="777" spans="1:18">
      <c r="A777" t="str">
        <f t="shared" si="12"/>
        <v>Slovakia2013Wood charcoalPRODUCTION1000 m.t.</v>
      </c>
      <c r="B777">
        <v>2013</v>
      </c>
      <c r="C777" t="s">
        <v>1808</v>
      </c>
      <c r="D777" t="s">
        <v>3841</v>
      </c>
      <c r="E777" t="s">
        <v>794</v>
      </c>
      <c r="F777" t="s">
        <v>1639</v>
      </c>
      <c r="G777" t="s">
        <v>1809</v>
      </c>
      <c r="H777">
        <v>4</v>
      </c>
      <c r="I777" t="s">
        <v>1813</v>
      </c>
    </row>
    <row r="778" spans="1:18">
      <c r="A778" t="str">
        <f t="shared" si="12"/>
        <v>Sweden2013Chips and particlesPRODUCTION1000 m3</v>
      </c>
      <c r="B778">
        <v>2013</v>
      </c>
      <c r="C778" t="s">
        <v>1676</v>
      </c>
      <c r="D778" t="s">
        <v>3841</v>
      </c>
      <c r="E778" t="s">
        <v>794</v>
      </c>
      <c r="F778" t="s">
        <v>1642</v>
      </c>
      <c r="G778" t="s">
        <v>811</v>
      </c>
      <c r="H778">
        <v>14845.61</v>
      </c>
      <c r="I778" t="s">
        <v>1810</v>
      </c>
      <c r="R778" s="568"/>
    </row>
    <row r="779" spans="1:18">
      <c r="A779" t="str">
        <f t="shared" si="12"/>
        <v>Sweden2013Wood residuesPRODUCTION1000 m3</v>
      </c>
      <c r="B779">
        <v>2013</v>
      </c>
      <c r="C779" t="s">
        <v>1677</v>
      </c>
      <c r="D779" t="s">
        <v>3841</v>
      </c>
      <c r="E779" t="s">
        <v>794</v>
      </c>
      <c r="F779" t="s">
        <v>1642</v>
      </c>
      <c r="G779" t="s">
        <v>811</v>
      </c>
      <c r="H779">
        <v>4154.3900000000003</v>
      </c>
      <c r="I779" t="s">
        <v>1810</v>
      </c>
      <c r="R779" s="568"/>
    </row>
    <row r="780" spans="1:18">
      <c r="A780" t="str">
        <f t="shared" si="12"/>
        <v>Greece2013Wood charcoalPRODUCTION1000 m.t.</v>
      </c>
      <c r="B780">
        <v>2013</v>
      </c>
      <c r="C780" t="s">
        <v>1808</v>
      </c>
      <c r="D780" t="s">
        <v>3841</v>
      </c>
      <c r="E780" t="s">
        <v>794</v>
      </c>
      <c r="F780" t="s">
        <v>1455</v>
      </c>
      <c r="G780" t="s">
        <v>1809</v>
      </c>
      <c r="H780">
        <v>3.04</v>
      </c>
      <c r="I780" t="s">
        <v>1810</v>
      </c>
    </row>
    <row r="781" spans="1:18">
      <c r="A781" t="str">
        <f t="shared" si="12"/>
        <v>Slovakia2013Wood charcoalIMPORTS1000 m.t.</v>
      </c>
      <c r="B781">
        <v>2013</v>
      </c>
      <c r="C781" t="s">
        <v>1808</v>
      </c>
      <c r="D781" t="s">
        <v>3842</v>
      </c>
      <c r="E781" t="s">
        <v>794</v>
      </c>
      <c r="F781" t="s">
        <v>1639</v>
      </c>
      <c r="G781" t="s">
        <v>1809</v>
      </c>
      <c r="H781" s="568">
        <v>3.13</v>
      </c>
      <c r="I781" t="s">
        <v>1813</v>
      </c>
    </row>
    <row r="782" spans="1:18">
      <c r="A782" t="str">
        <f t="shared" si="12"/>
        <v>Slovakia2013Wood charcoalEXPORTS1000 m.t.</v>
      </c>
      <c r="B782">
        <v>2013</v>
      </c>
      <c r="C782" t="s">
        <v>1808</v>
      </c>
      <c r="D782" t="s">
        <v>3843</v>
      </c>
      <c r="E782" t="s">
        <v>794</v>
      </c>
      <c r="F782" t="s">
        <v>1639</v>
      </c>
      <c r="G782" t="s">
        <v>1809</v>
      </c>
      <c r="H782">
        <v>1.06</v>
      </c>
      <c r="I782" t="s">
        <v>1813</v>
      </c>
    </row>
    <row r="783" spans="1:18">
      <c r="A783" t="str">
        <f t="shared" si="12"/>
        <v>Denmark2013Wood charcoalPRODUCTION1000 m.t.</v>
      </c>
      <c r="B783">
        <v>2013</v>
      </c>
      <c r="C783" t="s">
        <v>1808</v>
      </c>
      <c r="D783" t="s">
        <v>3841</v>
      </c>
      <c r="E783" t="s">
        <v>794</v>
      </c>
      <c r="F783" t="s">
        <v>1450</v>
      </c>
      <c r="G783" t="s">
        <v>1809</v>
      </c>
      <c r="H783">
        <v>0</v>
      </c>
      <c r="I783" t="s">
        <v>1813</v>
      </c>
    </row>
    <row r="784" spans="1:18">
      <c r="A784" t="str">
        <f t="shared" si="12"/>
        <v>Portugal2013Chips and particlesPRODUCTION1000 m3</v>
      </c>
      <c r="B784">
        <v>2013</v>
      </c>
      <c r="C784" t="s">
        <v>1676</v>
      </c>
      <c r="D784" t="s">
        <v>3841</v>
      </c>
      <c r="E784" t="s">
        <v>794</v>
      </c>
      <c r="F784" t="s">
        <v>1467</v>
      </c>
      <c r="G784" t="s">
        <v>811</v>
      </c>
      <c r="H784">
        <v>1685</v>
      </c>
      <c r="I784" t="s">
        <v>1813</v>
      </c>
      <c r="R784" s="568"/>
    </row>
    <row r="785" spans="1:18">
      <c r="A785" t="str">
        <f t="shared" si="12"/>
        <v>Portugal2013Wood residuesPRODUCTION1000 m3</v>
      </c>
      <c r="B785">
        <v>2013</v>
      </c>
      <c r="C785" t="s">
        <v>1677</v>
      </c>
      <c r="D785" t="s">
        <v>3841</v>
      </c>
      <c r="E785" t="s">
        <v>794</v>
      </c>
      <c r="F785" t="s">
        <v>1467</v>
      </c>
      <c r="G785" t="s">
        <v>811</v>
      </c>
      <c r="H785">
        <v>2498</v>
      </c>
      <c r="I785" t="s">
        <v>1813</v>
      </c>
      <c r="R785" s="568"/>
    </row>
    <row r="786" spans="1:18">
      <c r="A786" t="str">
        <f t="shared" si="12"/>
        <v>Ireland2013Industrial roundwood (wood in the rough)EXPORTS1000 m3</v>
      </c>
      <c r="B786">
        <v>2013</v>
      </c>
      <c r="C786" t="s">
        <v>1811</v>
      </c>
      <c r="D786" t="s">
        <v>3843</v>
      </c>
      <c r="E786" t="s">
        <v>794</v>
      </c>
      <c r="F786" t="s">
        <v>1457</v>
      </c>
      <c r="G786" t="s">
        <v>811</v>
      </c>
      <c r="H786">
        <v>357.38</v>
      </c>
      <c r="I786" t="s">
        <v>1812</v>
      </c>
    </row>
    <row r="787" spans="1:18">
      <c r="A787" t="str">
        <f t="shared" si="12"/>
        <v>Ireland2013Wood charcoalEXPORTS1000 m.t.</v>
      </c>
      <c r="B787">
        <v>2013</v>
      </c>
      <c r="C787" t="s">
        <v>1808</v>
      </c>
      <c r="D787" t="s">
        <v>3843</v>
      </c>
      <c r="E787" t="s">
        <v>794</v>
      </c>
      <c r="F787" t="s">
        <v>1457</v>
      </c>
      <c r="G787" t="s">
        <v>1809</v>
      </c>
      <c r="H787">
        <v>0.17</v>
      </c>
      <c r="I787" t="s">
        <v>1813</v>
      </c>
    </row>
    <row r="788" spans="1:18">
      <c r="A788" t="str">
        <f t="shared" si="12"/>
        <v>Ireland2013Wood fuel, including wood for charcoalREMOVALS1000 m3</v>
      </c>
      <c r="B788">
        <v>2013</v>
      </c>
      <c r="C788" t="s">
        <v>2134</v>
      </c>
      <c r="D788" t="s">
        <v>3844</v>
      </c>
      <c r="E788" t="s">
        <v>794</v>
      </c>
      <c r="F788" t="s">
        <v>1457</v>
      </c>
      <c r="G788" t="s">
        <v>811</v>
      </c>
      <c r="H788">
        <v>209.37</v>
      </c>
      <c r="I788" t="s">
        <v>1812</v>
      </c>
    </row>
    <row r="789" spans="1:18">
      <c r="A789" t="str">
        <f t="shared" si="12"/>
        <v>Ireland2013Industrial roundwood (wood in the rough)REMOVALS1000 m3</v>
      </c>
      <c r="B789">
        <v>2013</v>
      </c>
      <c r="C789" t="s">
        <v>1811</v>
      </c>
      <c r="D789" t="s">
        <v>3844</v>
      </c>
      <c r="E789" t="s">
        <v>794</v>
      </c>
      <c r="F789" t="s">
        <v>1457</v>
      </c>
      <c r="G789" t="s">
        <v>811</v>
      </c>
      <c r="H789">
        <v>2550.25</v>
      </c>
      <c r="I789" t="s">
        <v>1812</v>
      </c>
      <c r="R789" s="568"/>
    </row>
    <row r="790" spans="1:18">
      <c r="A790" t="str">
        <f t="shared" si="12"/>
        <v>Ireland2013Chemical woodpulpPRODUCTION1000 m.t.</v>
      </c>
      <c r="B790">
        <v>2013</v>
      </c>
      <c r="C790" t="s">
        <v>1818</v>
      </c>
      <c r="D790" t="s">
        <v>3841</v>
      </c>
      <c r="E790" t="s">
        <v>794</v>
      </c>
      <c r="F790" t="s">
        <v>1457</v>
      </c>
      <c r="G790" t="s">
        <v>1809</v>
      </c>
      <c r="H790">
        <v>0</v>
      </c>
      <c r="I790" t="s">
        <v>1812</v>
      </c>
    </row>
    <row r="791" spans="1:18">
      <c r="A791" t="str">
        <f t="shared" si="12"/>
        <v>Belgium2013Wood fuel, including wood for charcoalIMPORTS1000 m3</v>
      </c>
      <c r="B791">
        <v>2013</v>
      </c>
      <c r="C791" t="s">
        <v>2134</v>
      </c>
      <c r="D791" t="s">
        <v>3842</v>
      </c>
      <c r="E791" t="s">
        <v>794</v>
      </c>
      <c r="F791" t="s">
        <v>1562</v>
      </c>
      <c r="G791" t="s">
        <v>811</v>
      </c>
      <c r="H791">
        <v>358.08</v>
      </c>
      <c r="I791" t="s">
        <v>1816</v>
      </c>
    </row>
    <row r="792" spans="1:18">
      <c r="A792" t="str">
        <f t="shared" si="12"/>
        <v>Belgium2013Industrial roundwood (wood in the rough)IMPORTS1000 m3</v>
      </c>
      <c r="B792">
        <v>2013</v>
      </c>
      <c r="C792" t="s">
        <v>1811</v>
      </c>
      <c r="D792" t="s">
        <v>3842</v>
      </c>
      <c r="E792" t="s">
        <v>794</v>
      </c>
      <c r="F792" t="s">
        <v>1562</v>
      </c>
      <c r="G792" t="s">
        <v>811</v>
      </c>
      <c r="H792" s="568">
        <v>4506.68</v>
      </c>
      <c r="I792" t="s">
        <v>1812</v>
      </c>
      <c r="R792" s="568"/>
    </row>
    <row r="793" spans="1:18">
      <c r="A793" t="str">
        <f t="shared" si="12"/>
        <v>Belgium2013Wood charcoalIMPORTS1000 m.t.</v>
      </c>
      <c r="B793">
        <v>2013</v>
      </c>
      <c r="C793" t="s">
        <v>1808</v>
      </c>
      <c r="D793" t="s">
        <v>3842</v>
      </c>
      <c r="E793" t="s">
        <v>794</v>
      </c>
      <c r="F793" t="s">
        <v>1562</v>
      </c>
      <c r="G793" t="s">
        <v>1809</v>
      </c>
      <c r="H793" s="568">
        <v>67.72</v>
      </c>
      <c r="I793" t="s">
        <v>1817</v>
      </c>
    </row>
    <row r="794" spans="1:18">
      <c r="A794" t="str">
        <f t="shared" si="12"/>
        <v>Belgium2013Chips and particlesIMPORTS1000 m3</v>
      </c>
      <c r="B794">
        <v>2013</v>
      </c>
      <c r="C794" t="s">
        <v>1676</v>
      </c>
      <c r="D794" t="s">
        <v>3842</v>
      </c>
      <c r="E794" t="s">
        <v>794</v>
      </c>
      <c r="F794" t="s">
        <v>1562</v>
      </c>
      <c r="G794" t="s">
        <v>811</v>
      </c>
      <c r="H794" s="568">
        <v>76.08</v>
      </c>
      <c r="I794" t="s">
        <v>1816</v>
      </c>
    </row>
    <row r="795" spans="1:18">
      <c r="A795" t="str">
        <f t="shared" si="12"/>
        <v>Belgium2013Wood residuesIMPORTS1000 m3</v>
      </c>
      <c r="B795">
        <v>2013</v>
      </c>
      <c r="C795" t="s">
        <v>1677</v>
      </c>
      <c r="D795" t="s">
        <v>3842</v>
      </c>
      <c r="E795" t="s">
        <v>794</v>
      </c>
      <c r="F795" t="s">
        <v>1562</v>
      </c>
      <c r="G795" t="s">
        <v>811</v>
      </c>
      <c r="H795" s="568">
        <v>1777.21</v>
      </c>
      <c r="I795" t="s">
        <v>1816</v>
      </c>
      <c r="R795" s="568"/>
    </row>
    <row r="796" spans="1:18">
      <c r="A796" t="str">
        <f t="shared" si="12"/>
        <v>Iceland2013Industrial roundwood (wood in the rough)REMOVALS1000 m3</v>
      </c>
      <c r="B796">
        <v>2013</v>
      </c>
      <c r="C796" t="s">
        <v>1811</v>
      </c>
      <c r="D796" t="s">
        <v>3844</v>
      </c>
      <c r="E796" t="s">
        <v>794</v>
      </c>
      <c r="F796" t="s">
        <v>1665</v>
      </c>
      <c r="G796" t="s">
        <v>811</v>
      </c>
      <c r="H796" s="568">
        <v>2.74</v>
      </c>
      <c r="I796" t="s">
        <v>1812</v>
      </c>
    </row>
    <row r="797" spans="1:18">
      <c r="A797" t="str">
        <f t="shared" si="12"/>
        <v>Iceland2013Chips and particlesPRODUCTION1000 m3</v>
      </c>
      <c r="B797">
        <v>2013</v>
      </c>
      <c r="C797" t="s">
        <v>1676</v>
      </c>
      <c r="D797" t="s">
        <v>3841</v>
      </c>
      <c r="E797" t="s">
        <v>794</v>
      </c>
      <c r="F797" t="s">
        <v>1665</v>
      </c>
      <c r="G797" t="s">
        <v>811</v>
      </c>
      <c r="H797" s="568">
        <v>0</v>
      </c>
      <c r="I797" t="s">
        <v>1810</v>
      </c>
    </row>
    <row r="798" spans="1:18">
      <c r="A798" t="str">
        <f t="shared" si="12"/>
        <v>Iceland2013Wood residuesPRODUCTION1000 m3</v>
      </c>
      <c r="B798">
        <v>2013</v>
      </c>
      <c r="C798" t="s">
        <v>1677</v>
      </c>
      <c r="D798" t="s">
        <v>3841</v>
      </c>
      <c r="E798" t="s">
        <v>794</v>
      </c>
      <c r="F798" t="s">
        <v>1665</v>
      </c>
      <c r="G798" t="s">
        <v>811</v>
      </c>
      <c r="H798" s="568">
        <v>0</v>
      </c>
      <c r="I798" t="s">
        <v>1810</v>
      </c>
    </row>
    <row r="799" spans="1:18">
      <c r="A799" t="str">
        <f t="shared" si="12"/>
        <v>Iceland2013Wood charcoalPRODUCTION1000 m.t.</v>
      </c>
      <c r="B799">
        <v>2013</v>
      </c>
      <c r="C799" t="s">
        <v>1808</v>
      </c>
      <c r="D799" t="s">
        <v>3841</v>
      </c>
      <c r="E799" t="s">
        <v>794</v>
      </c>
      <c r="F799" t="s">
        <v>1665</v>
      </c>
      <c r="G799" t="s">
        <v>1809</v>
      </c>
      <c r="H799" s="568">
        <v>0</v>
      </c>
      <c r="I799" t="s">
        <v>1810</v>
      </c>
    </row>
    <row r="800" spans="1:18">
      <c r="A800" t="str">
        <f t="shared" si="12"/>
        <v>Croatia2013Wood charcoalIMPORTS1000 m.t.</v>
      </c>
      <c r="B800">
        <v>2013</v>
      </c>
      <c r="C800" t="s">
        <v>1808</v>
      </c>
      <c r="D800" t="s">
        <v>3842</v>
      </c>
      <c r="E800" t="s">
        <v>794</v>
      </c>
      <c r="F800" t="s">
        <v>1447</v>
      </c>
      <c r="G800" t="s">
        <v>1809</v>
      </c>
      <c r="H800">
        <v>2</v>
      </c>
      <c r="I800" t="s">
        <v>1810</v>
      </c>
    </row>
    <row r="801" spans="1:18">
      <c r="A801" t="str">
        <f t="shared" si="12"/>
        <v>Croatia2013Wood charcoalEXPORTS1000 m.t.</v>
      </c>
      <c r="B801">
        <v>2013</v>
      </c>
      <c r="C801" t="s">
        <v>1808</v>
      </c>
      <c r="D801" t="s">
        <v>3843</v>
      </c>
      <c r="E801" t="s">
        <v>794</v>
      </c>
      <c r="F801" t="s">
        <v>1447</v>
      </c>
      <c r="G801" t="s">
        <v>1809</v>
      </c>
      <c r="H801">
        <v>2</v>
      </c>
      <c r="I801" t="s">
        <v>1810</v>
      </c>
    </row>
    <row r="802" spans="1:18">
      <c r="A802" t="str">
        <f t="shared" si="12"/>
        <v>Canada2013Wood residuesPRODUCTION1000 m3</v>
      </c>
      <c r="B802">
        <v>2013</v>
      </c>
      <c r="C802" t="s">
        <v>1677</v>
      </c>
      <c r="D802" t="s">
        <v>3841</v>
      </c>
      <c r="E802" t="s">
        <v>794</v>
      </c>
      <c r="F802" t="s">
        <v>1659</v>
      </c>
      <c r="G802" t="s">
        <v>811</v>
      </c>
      <c r="H802">
        <v>8774</v>
      </c>
      <c r="I802" t="s">
        <v>1810</v>
      </c>
      <c r="R802" s="568"/>
    </row>
    <row r="803" spans="1:18">
      <c r="A803" t="str">
        <f t="shared" si="12"/>
        <v>Turkey2013Wood charcoalPRODUCTION1000 m.t.</v>
      </c>
      <c r="B803">
        <v>2013</v>
      </c>
      <c r="C803" t="s">
        <v>1808</v>
      </c>
      <c r="D803" t="s">
        <v>3841</v>
      </c>
      <c r="E803" t="s">
        <v>794</v>
      </c>
      <c r="F803" t="s">
        <v>1645</v>
      </c>
      <c r="G803" t="s">
        <v>1809</v>
      </c>
      <c r="H803">
        <v>0</v>
      </c>
      <c r="I803" t="s">
        <v>1810</v>
      </c>
    </row>
    <row r="804" spans="1:18">
      <c r="A804" t="str">
        <f t="shared" si="12"/>
        <v>Turkey2013Chips and particlesPRODUCTION1000 m3</v>
      </c>
      <c r="B804">
        <v>2013</v>
      </c>
      <c r="C804" t="s">
        <v>1676</v>
      </c>
      <c r="D804" t="s">
        <v>3841</v>
      </c>
      <c r="E804" t="s">
        <v>794</v>
      </c>
      <c r="F804" t="s">
        <v>1645</v>
      </c>
      <c r="G804" t="s">
        <v>811</v>
      </c>
      <c r="H804">
        <v>850</v>
      </c>
      <c r="I804" t="s">
        <v>1810</v>
      </c>
    </row>
    <row r="805" spans="1:18">
      <c r="A805" t="str">
        <f t="shared" si="12"/>
        <v>Turkey2013Wood residuesPRODUCTION1000 m3</v>
      </c>
      <c r="B805">
        <v>2013</v>
      </c>
      <c r="C805" t="s">
        <v>1677</v>
      </c>
      <c r="D805" t="s">
        <v>3841</v>
      </c>
      <c r="E805" t="s">
        <v>794</v>
      </c>
      <c r="F805" t="s">
        <v>1645</v>
      </c>
      <c r="G805" t="s">
        <v>811</v>
      </c>
      <c r="H805">
        <v>850</v>
      </c>
      <c r="I805" t="s">
        <v>1810</v>
      </c>
    </row>
    <row r="806" spans="1:18">
      <c r="A806" t="str">
        <f t="shared" si="12"/>
        <v>Bulgaria2013Chips and particlesPRODUCTION1000 m3</v>
      </c>
      <c r="B806">
        <v>2013</v>
      </c>
      <c r="C806" t="s">
        <v>1676</v>
      </c>
      <c r="D806" t="s">
        <v>3841</v>
      </c>
      <c r="E806" t="s">
        <v>794</v>
      </c>
      <c r="F806" t="s">
        <v>1446</v>
      </c>
      <c r="G806" t="s">
        <v>811</v>
      </c>
      <c r="H806">
        <v>38.630000000000003</v>
      </c>
      <c r="I806" t="s">
        <v>1810</v>
      </c>
    </row>
    <row r="807" spans="1:18">
      <c r="A807" t="str">
        <f t="shared" si="12"/>
        <v>The fYR of Macedonia2013Wood residuesEXPORTS1000 m3</v>
      </c>
      <c r="B807">
        <v>2013</v>
      </c>
      <c r="C807" t="s">
        <v>1677</v>
      </c>
      <c r="D807" t="s">
        <v>3843</v>
      </c>
      <c r="E807" t="s">
        <v>794</v>
      </c>
      <c r="F807" t="s">
        <v>1644</v>
      </c>
      <c r="G807" t="s">
        <v>811</v>
      </c>
      <c r="H807">
        <v>0.68</v>
      </c>
      <c r="I807" t="s">
        <v>1810</v>
      </c>
    </row>
    <row r="808" spans="1:18">
      <c r="A808" t="str">
        <f t="shared" si="12"/>
        <v>Albania2013Chips and particlesPRODUCTION1000 m3</v>
      </c>
      <c r="B808">
        <v>2013</v>
      </c>
      <c r="C808" t="s">
        <v>1676</v>
      </c>
      <c r="D808" t="s">
        <v>3841</v>
      </c>
      <c r="E808" t="s">
        <v>794</v>
      </c>
      <c r="F808" t="s">
        <v>1560</v>
      </c>
      <c r="G808" t="s">
        <v>811</v>
      </c>
      <c r="H808">
        <v>2</v>
      </c>
      <c r="I808" t="s">
        <v>1810</v>
      </c>
    </row>
    <row r="809" spans="1:18">
      <c r="A809" t="str">
        <f t="shared" si="12"/>
        <v>Greece2013Wood residuesIMPORTS1000 m3</v>
      </c>
      <c r="B809">
        <v>2013</v>
      </c>
      <c r="C809" t="s">
        <v>1677</v>
      </c>
      <c r="D809" t="s">
        <v>3842</v>
      </c>
      <c r="E809" t="s">
        <v>794</v>
      </c>
      <c r="F809" t="s">
        <v>1455</v>
      </c>
      <c r="G809" t="s">
        <v>811</v>
      </c>
      <c r="H809">
        <v>55.25</v>
      </c>
      <c r="I809" t="s">
        <v>1816</v>
      </c>
    </row>
    <row r="810" spans="1:18">
      <c r="A810" t="str">
        <f t="shared" si="12"/>
        <v>Albania2013Chips and particlesIMPORTS1000 m3</v>
      </c>
      <c r="B810">
        <v>2013</v>
      </c>
      <c r="C810" t="s">
        <v>1676</v>
      </c>
      <c r="D810" t="s">
        <v>3842</v>
      </c>
      <c r="E810" t="s">
        <v>794</v>
      </c>
      <c r="F810" t="s">
        <v>1560</v>
      </c>
      <c r="G810" t="s">
        <v>811</v>
      </c>
      <c r="H810">
        <v>0</v>
      </c>
      <c r="I810" t="s">
        <v>1810</v>
      </c>
    </row>
    <row r="811" spans="1:18">
      <c r="A811" t="str">
        <f t="shared" si="12"/>
        <v>Albania2013Wood residuesIMPORTS1000 m3</v>
      </c>
      <c r="B811">
        <v>2013</v>
      </c>
      <c r="C811" t="s">
        <v>1677</v>
      </c>
      <c r="D811" t="s">
        <v>3842</v>
      </c>
      <c r="E811" t="s">
        <v>794</v>
      </c>
      <c r="F811" t="s">
        <v>1560</v>
      </c>
      <c r="G811" t="s">
        <v>811</v>
      </c>
      <c r="H811">
        <v>0</v>
      </c>
      <c r="I811" t="s">
        <v>1810</v>
      </c>
    </row>
    <row r="812" spans="1:18">
      <c r="A812" t="str">
        <f t="shared" si="12"/>
        <v>Croatia2013Chips and particlesPRODUCTION1000 m3</v>
      </c>
      <c r="B812">
        <v>2013</v>
      </c>
      <c r="C812" t="s">
        <v>1676</v>
      </c>
      <c r="D812" t="s">
        <v>3841</v>
      </c>
      <c r="E812" t="s">
        <v>794</v>
      </c>
      <c r="F812" t="s">
        <v>1447</v>
      </c>
      <c r="G812" t="s">
        <v>811</v>
      </c>
      <c r="H812">
        <v>400</v>
      </c>
      <c r="I812" t="s">
        <v>3845</v>
      </c>
    </row>
    <row r="813" spans="1:18">
      <c r="A813" t="str">
        <f t="shared" si="12"/>
        <v>United States2013Chips and particlesPRODUCTION1000 m3</v>
      </c>
      <c r="B813">
        <v>2013</v>
      </c>
      <c r="C813" t="s">
        <v>1676</v>
      </c>
      <c r="D813" t="s">
        <v>3841</v>
      </c>
      <c r="E813" t="s">
        <v>794</v>
      </c>
      <c r="F813" t="s">
        <v>1660</v>
      </c>
      <c r="G813" t="s">
        <v>811</v>
      </c>
      <c r="H813">
        <v>14500</v>
      </c>
      <c r="I813" t="s">
        <v>1810</v>
      </c>
      <c r="R813" s="568"/>
    </row>
    <row r="814" spans="1:18">
      <c r="A814" t="str">
        <f t="shared" si="12"/>
        <v>Greece2013Wood charcoalEXPORTS1000 m.t.</v>
      </c>
      <c r="B814">
        <v>2013</v>
      </c>
      <c r="C814" t="s">
        <v>1808</v>
      </c>
      <c r="D814" t="s">
        <v>3843</v>
      </c>
      <c r="E814" t="s">
        <v>794</v>
      </c>
      <c r="F814" t="s">
        <v>1455</v>
      </c>
      <c r="G814" t="s">
        <v>1809</v>
      </c>
      <c r="H814">
        <v>1.86</v>
      </c>
      <c r="I814" t="s">
        <v>1817</v>
      </c>
    </row>
    <row r="815" spans="1:18">
      <c r="A815" t="str">
        <f t="shared" si="12"/>
        <v>Greece2013Wood fuel, including wood for charcoalEXPORTS1000 m3</v>
      </c>
      <c r="B815">
        <v>2013</v>
      </c>
      <c r="C815" t="s">
        <v>2134</v>
      </c>
      <c r="D815" t="s">
        <v>3843</v>
      </c>
      <c r="E815" t="s">
        <v>794</v>
      </c>
      <c r="F815" t="s">
        <v>1455</v>
      </c>
      <c r="G815" t="s">
        <v>811</v>
      </c>
      <c r="H815" s="568">
        <v>4.41</v>
      </c>
      <c r="I815" t="s">
        <v>1816</v>
      </c>
    </row>
    <row r="816" spans="1:18">
      <c r="A816" t="str">
        <f t="shared" si="12"/>
        <v>Greece2013Wood residuesEXPORTS1000 m3</v>
      </c>
      <c r="B816">
        <v>2013</v>
      </c>
      <c r="C816" t="s">
        <v>1677</v>
      </c>
      <c r="D816" t="s">
        <v>3843</v>
      </c>
      <c r="E816" t="s">
        <v>794</v>
      </c>
      <c r="F816" t="s">
        <v>1455</v>
      </c>
      <c r="G816" t="s">
        <v>811</v>
      </c>
      <c r="H816">
        <v>13.08</v>
      </c>
      <c r="I816" t="s">
        <v>1816</v>
      </c>
    </row>
    <row r="817" spans="1:18">
      <c r="A817" t="str">
        <f t="shared" si="12"/>
        <v>Greece2013Wood charcoalIMPORTS1000 m.t.</v>
      </c>
      <c r="B817">
        <v>2013</v>
      </c>
      <c r="C817" t="s">
        <v>1808</v>
      </c>
      <c r="D817" t="s">
        <v>3842</v>
      </c>
      <c r="E817" t="s">
        <v>794</v>
      </c>
      <c r="F817" t="s">
        <v>1455</v>
      </c>
      <c r="G817" t="s">
        <v>1809</v>
      </c>
      <c r="H817">
        <v>62.66</v>
      </c>
      <c r="I817" t="s">
        <v>1817</v>
      </c>
    </row>
    <row r="818" spans="1:18">
      <c r="A818" t="str">
        <f t="shared" si="12"/>
        <v>Ukraine2013Wood fuel, including wood for charcoalREMOVALS1000 m3</v>
      </c>
      <c r="B818">
        <v>2013</v>
      </c>
      <c r="C818" t="s">
        <v>2134</v>
      </c>
      <c r="D818" t="s">
        <v>3844</v>
      </c>
      <c r="E818" t="s">
        <v>794</v>
      </c>
      <c r="F818" t="s">
        <v>1657</v>
      </c>
      <c r="G818" t="s">
        <v>811</v>
      </c>
      <c r="H818" s="568">
        <v>9919.7999999999993</v>
      </c>
      <c r="I818" t="s">
        <v>1812</v>
      </c>
      <c r="R818" s="568"/>
    </row>
    <row r="819" spans="1:18">
      <c r="A819" t="str">
        <f t="shared" si="12"/>
        <v>Ukraine2013Industrial roundwood (wood in the rough)REMOVALS1000 m3</v>
      </c>
      <c r="B819">
        <v>2013</v>
      </c>
      <c r="C819" t="s">
        <v>1811</v>
      </c>
      <c r="D819" t="s">
        <v>3844</v>
      </c>
      <c r="E819" t="s">
        <v>794</v>
      </c>
      <c r="F819" t="s">
        <v>1657</v>
      </c>
      <c r="G819" t="s">
        <v>811</v>
      </c>
      <c r="H819" s="568">
        <v>8102.1</v>
      </c>
      <c r="I819" t="s">
        <v>1812</v>
      </c>
      <c r="R819" s="568"/>
    </row>
    <row r="820" spans="1:18">
      <c r="A820" t="str">
        <f t="shared" si="12"/>
        <v>Israel2013Industrial roundwood (wood in the rough)EXPORTS1000 m3</v>
      </c>
      <c r="B820">
        <v>2013</v>
      </c>
      <c r="C820" t="s">
        <v>1811</v>
      </c>
      <c r="D820" t="s">
        <v>3843</v>
      </c>
      <c r="E820" t="s">
        <v>794</v>
      </c>
      <c r="F820" t="s">
        <v>1458</v>
      </c>
      <c r="G820" t="s">
        <v>811</v>
      </c>
      <c r="H820">
        <v>0.81</v>
      </c>
      <c r="I820" t="s">
        <v>1812</v>
      </c>
    </row>
    <row r="821" spans="1:18">
      <c r="A821" t="str">
        <f t="shared" si="12"/>
        <v>Ukraine2013Industrial roundwood (wood in the rough)IMPORTS1000 m3</v>
      </c>
      <c r="B821">
        <v>2013</v>
      </c>
      <c r="C821" t="s">
        <v>1811</v>
      </c>
      <c r="D821" t="s">
        <v>3842</v>
      </c>
      <c r="E821" t="s">
        <v>794</v>
      </c>
      <c r="F821" t="s">
        <v>1657</v>
      </c>
      <c r="G821" t="s">
        <v>811</v>
      </c>
      <c r="H821">
        <v>14</v>
      </c>
      <c r="I821" t="s">
        <v>1812</v>
      </c>
    </row>
    <row r="822" spans="1:18">
      <c r="A822" t="str">
        <f t="shared" si="12"/>
        <v>Ukraine2013Industrial roundwood (wood in the rough)EXPORTS1000 m3</v>
      </c>
      <c r="B822">
        <v>2013</v>
      </c>
      <c r="C822" t="s">
        <v>1811</v>
      </c>
      <c r="D822" t="s">
        <v>3843</v>
      </c>
      <c r="E822" t="s">
        <v>794</v>
      </c>
      <c r="F822" t="s">
        <v>1657</v>
      </c>
      <c r="G822" t="s">
        <v>811</v>
      </c>
      <c r="H822">
        <v>3453.9</v>
      </c>
      <c r="I822" t="s">
        <v>1812</v>
      </c>
      <c r="R822" s="568"/>
    </row>
    <row r="823" spans="1:18">
      <c r="A823" t="str">
        <f t="shared" si="12"/>
        <v>Spain2013Chips and particlesPRODUCTION1000 m3</v>
      </c>
      <c r="B823">
        <v>2013</v>
      </c>
      <c r="C823" t="s">
        <v>1676</v>
      </c>
      <c r="D823" t="s">
        <v>3841</v>
      </c>
      <c r="E823" t="s">
        <v>794</v>
      </c>
      <c r="F823" t="s">
        <v>1641</v>
      </c>
      <c r="G823" t="s">
        <v>811</v>
      </c>
      <c r="H823">
        <v>1295.26</v>
      </c>
      <c r="I823" t="s">
        <v>1813</v>
      </c>
      <c r="R823" s="568"/>
    </row>
    <row r="824" spans="1:18">
      <c r="A824" t="str">
        <f t="shared" si="12"/>
        <v>Iceland2013Industrial roundwood (wood in the rough)IMPORTS1000 m3</v>
      </c>
      <c r="B824">
        <v>2013</v>
      </c>
      <c r="C824" t="s">
        <v>1811</v>
      </c>
      <c r="D824" t="s">
        <v>3842</v>
      </c>
      <c r="E824" t="s">
        <v>794</v>
      </c>
      <c r="F824" t="s">
        <v>1665</v>
      </c>
      <c r="G824" t="s">
        <v>811</v>
      </c>
      <c r="H824">
        <v>0.56999999999999995</v>
      </c>
      <c r="I824" t="s">
        <v>1812</v>
      </c>
    </row>
    <row r="825" spans="1:18">
      <c r="A825" t="str">
        <f t="shared" si="12"/>
        <v>Kazakhstan2013Wood residuesPRODUCTION1000 m3</v>
      </c>
      <c r="B825">
        <v>2013</v>
      </c>
      <c r="C825" t="s">
        <v>1677</v>
      </c>
      <c r="D825" t="s">
        <v>3841</v>
      </c>
      <c r="E825" t="s">
        <v>794</v>
      </c>
      <c r="F825" t="s">
        <v>1651</v>
      </c>
      <c r="G825" t="s">
        <v>811</v>
      </c>
      <c r="H825">
        <v>0.26</v>
      </c>
      <c r="I825" t="s">
        <v>1810</v>
      </c>
    </row>
    <row r="826" spans="1:18">
      <c r="A826" t="str">
        <f t="shared" si="12"/>
        <v>Israel2013Industrial roundwood (wood in the rough)IMPORTS1000 m3</v>
      </c>
      <c r="B826">
        <v>2013</v>
      </c>
      <c r="C826" t="s">
        <v>1811</v>
      </c>
      <c r="D826" t="s">
        <v>3842</v>
      </c>
      <c r="E826" t="s">
        <v>794</v>
      </c>
      <c r="F826" t="s">
        <v>1458</v>
      </c>
      <c r="G826" t="s">
        <v>811</v>
      </c>
      <c r="H826">
        <v>7.81</v>
      </c>
      <c r="I826" t="s">
        <v>1812</v>
      </c>
    </row>
    <row r="827" spans="1:18">
      <c r="A827" t="str">
        <f t="shared" si="12"/>
        <v>Belgium2013Wood fuel, including wood for charcoalREMOVALS1000 m3</v>
      </c>
      <c r="B827">
        <v>2013</v>
      </c>
      <c r="C827" t="s">
        <v>2134</v>
      </c>
      <c r="D827" t="s">
        <v>3844</v>
      </c>
      <c r="E827" t="s">
        <v>794</v>
      </c>
      <c r="F827" t="s">
        <v>1562</v>
      </c>
      <c r="G827" t="s">
        <v>811</v>
      </c>
      <c r="H827">
        <v>892.75</v>
      </c>
      <c r="I827" t="s">
        <v>1812</v>
      </c>
    </row>
    <row r="828" spans="1:18">
      <c r="A828" t="str">
        <f t="shared" si="12"/>
        <v>Belgium2013Industrial roundwood (wood in the rough)REMOVALS1000 m3</v>
      </c>
      <c r="B828">
        <v>2013</v>
      </c>
      <c r="C828" t="s">
        <v>1811</v>
      </c>
      <c r="D828" t="s">
        <v>3844</v>
      </c>
      <c r="E828" t="s">
        <v>794</v>
      </c>
      <c r="F828" t="s">
        <v>1562</v>
      </c>
      <c r="G828" t="s">
        <v>811</v>
      </c>
      <c r="H828">
        <v>4235.24</v>
      </c>
      <c r="I828" t="s">
        <v>1812</v>
      </c>
      <c r="R828" s="568"/>
    </row>
    <row r="829" spans="1:18">
      <c r="A829" t="str">
        <f t="shared" si="12"/>
        <v>Belgium2013Chips and particlesPRODUCTION1000 m3</v>
      </c>
      <c r="B829">
        <v>2013</v>
      </c>
      <c r="C829" t="s">
        <v>1676</v>
      </c>
      <c r="D829" t="s">
        <v>3841</v>
      </c>
      <c r="E829" t="s">
        <v>794</v>
      </c>
      <c r="F829" t="s">
        <v>1562</v>
      </c>
      <c r="G829" t="s">
        <v>811</v>
      </c>
      <c r="H829">
        <v>473.17</v>
      </c>
      <c r="I829" t="s">
        <v>1810</v>
      </c>
    </row>
    <row r="830" spans="1:18">
      <c r="A830" t="str">
        <f t="shared" si="12"/>
        <v>Belgium2013Wood residuesPRODUCTION1000 m3</v>
      </c>
      <c r="B830">
        <v>2013</v>
      </c>
      <c r="C830" t="s">
        <v>1677</v>
      </c>
      <c r="D830" t="s">
        <v>3841</v>
      </c>
      <c r="E830" t="s">
        <v>794</v>
      </c>
      <c r="F830" t="s">
        <v>1562</v>
      </c>
      <c r="G830" t="s">
        <v>811</v>
      </c>
      <c r="H830">
        <v>538.94000000000005</v>
      </c>
      <c r="I830" t="s">
        <v>1810</v>
      </c>
    </row>
    <row r="831" spans="1:18">
      <c r="A831" t="str">
        <f t="shared" si="12"/>
        <v>Turkmenistan2013Wood charcoalIMPORTS1000 m.t.</v>
      </c>
      <c r="B831">
        <v>2013</v>
      </c>
      <c r="C831" t="s">
        <v>1808</v>
      </c>
      <c r="D831" t="s">
        <v>3842</v>
      </c>
      <c r="E831" t="s">
        <v>794</v>
      </c>
      <c r="F831" t="s">
        <v>1656</v>
      </c>
      <c r="G831" t="s">
        <v>1809</v>
      </c>
      <c r="H831">
        <v>0.01</v>
      </c>
      <c r="I831" t="s">
        <v>1810</v>
      </c>
    </row>
    <row r="832" spans="1:18">
      <c r="A832" t="str">
        <f t="shared" si="12"/>
        <v>Montenegro2013Wood fuel, including wood for charcoalEXPORTS1000 m3</v>
      </c>
      <c r="B832">
        <v>2013</v>
      </c>
      <c r="C832" t="s">
        <v>2134</v>
      </c>
      <c r="D832" t="s">
        <v>3843</v>
      </c>
      <c r="E832" t="s">
        <v>794</v>
      </c>
      <c r="F832" t="s">
        <v>1469</v>
      </c>
      <c r="G832" t="s">
        <v>811</v>
      </c>
      <c r="H832">
        <v>11.59</v>
      </c>
      <c r="I832" t="s">
        <v>1810</v>
      </c>
    </row>
    <row r="833" spans="1:18">
      <c r="A833" t="str">
        <f t="shared" si="12"/>
        <v>Montenegro2013Wood charcoalEXPORTS1000 m.t.</v>
      </c>
      <c r="B833">
        <v>2013</v>
      </c>
      <c r="C833" t="s">
        <v>1808</v>
      </c>
      <c r="D833" t="s">
        <v>3843</v>
      </c>
      <c r="E833" t="s">
        <v>794</v>
      </c>
      <c r="F833" t="s">
        <v>1469</v>
      </c>
      <c r="G833" t="s">
        <v>1809</v>
      </c>
      <c r="H833">
        <v>0</v>
      </c>
      <c r="I833" t="s">
        <v>1810</v>
      </c>
    </row>
    <row r="834" spans="1:18">
      <c r="A834" t="str">
        <f t="shared" si="12"/>
        <v>Montenegro2013Chips and particlesEXPORTS1000 m3</v>
      </c>
      <c r="B834">
        <v>2013</v>
      </c>
      <c r="C834" t="s">
        <v>1676</v>
      </c>
      <c r="D834" t="s">
        <v>3843</v>
      </c>
      <c r="E834" t="s">
        <v>794</v>
      </c>
      <c r="F834" t="s">
        <v>1469</v>
      </c>
      <c r="G834" t="s">
        <v>811</v>
      </c>
      <c r="H834">
        <v>16.399999999999999</v>
      </c>
      <c r="I834" t="s">
        <v>1810</v>
      </c>
    </row>
    <row r="835" spans="1:18">
      <c r="A835" t="str">
        <f t="shared" ref="A835:A898" si="13">CONCATENATE(F835,B835,C835,D835,G835)</f>
        <v>Montenegro2013Wood residuesEXPORTS1000 m3</v>
      </c>
      <c r="B835">
        <v>2013</v>
      </c>
      <c r="C835" t="s">
        <v>1677</v>
      </c>
      <c r="D835" t="s">
        <v>3843</v>
      </c>
      <c r="E835" t="s">
        <v>794</v>
      </c>
      <c r="F835" t="s">
        <v>1469</v>
      </c>
      <c r="G835" t="s">
        <v>811</v>
      </c>
      <c r="H835">
        <v>6.6</v>
      </c>
      <c r="I835" t="s">
        <v>1810</v>
      </c>
    </row>
    <row r="836" spans="1:18">
      <c r="A836" t="str">
        <f t="shared" si="13"/>
        <v>Belgium2013Wood charcoalPRODUCTION1000 m.t.</v>
      </c>
      <c r="B836">
        <v>2013</v>
      </c>
      <c r="C836" t="s">
        <v>1808</v>
      </c>
      <c r="D836" t="s">
        <v>3841</v>
      </c>
      <c r="E836" t="s">
        <v>794</v>
      </c>
      <c r="F836" t="s">
        <v>1562</v>
      </c>
      <c r="G836" t="s">
        <v>1809</v>
      </c>
      <c r="H836">
        <v>0</v>
      </c>
      <c r="I836" t="s">
        <v>1810</v>
      </c>
    </row>
    <row r="837" spans="1:18">
      <c r="A837" t="str">
        <f t="shared" si="13"/>
        <v>Luxembourg2013Wood charcoalPRODUCTION1000 m.t.</v>
      </c>
      <c r="B837">
        <v>2013</v>
      </c>
      <c r="C837" t="s">
        <v>1808</v>
      </c>
      <c r="D837" t="s">
        <v>3841</v>
      </c>
      <c r="E837" t="s">
        <v>794</v>
      </c>
      <c r="F837" t="s">
        <v>1463</v>
      </c>
      <c r="G837" t="s">
        <v>1809</v>
      </c>
      <c r="H837">
        <v>0</v>
      </c>
      <c r="I837" t="s">
        <v>1813</v>
      </c>
    </row>
    <row r="838" spans="1:18">
      <c r="A838" t="str">
        <f t="shared" si="13"/>
        <v>Canada2013Wood pelletsPRODUCTION1000 m.t.</v>
      </c>
      <c r="B838">
        <v>2013</v>
      </c>
      <c r="C838" t="s">
        <v>3525</v>
      </c>
      <c r="D838" t="s">
        <v>3841</v>
      </c>
      <c r="E838" t="s">
        <v>794</v>
      </c>
      <c r="F838" t="s">
        <v>1659</v>
      </c>
      <c r="G838" t="s">
        <v>1809</v>
      </c>
      <c r="H838">
        <v>1800</v>
      </c>
      <c r="I838" t="s">
        <v>1816</v>
      </c>
      <c r="R838" s="568"/>
    </row>
    <row r="839" spans="1:18">
      <c r="A839" t="str">
        <f t="shared" si="13"/>
        <v>Russian Federation2013Wood pelletsIMPORTS1000 m.t.</v>
      </c>
      <c r="B839">
        <v>2013</v>
      </c>
      <c r="C839" t="s">
        <v>3525</v>
      </c>
      <c r="D839" t="s">
        <v>3842</v>
      </c>
      <c r="E839" t="s">
        <v>794</v>
      </c>
      <c r="F839" t="s">
        <v>1654</v>
      </c>
      <c r="G839" t="s">
        <v>1809</v>
      </c>
      <c r="H839">
        <v>1.47</v>
      </c>
      <c r="I839" t="s">
        <v>1813</v>
      </c>
    </row>
    <row r="840" spans="1:18">
      <c r="A840" t="str">
        <f t="shared" si="13"/>
        <v>Russian Federation2013Wood pelletsEXPORTS1000 m.t.</v>
      </c>
      <c r="B840">
        <v>2013</v>
      </c>
      <c r="C840" t="s">
        <v>3525</v>
      </c>
      <c r="D840" t="s">
        <v>3843</v>
      </c>
      <c r="E840" t="s">
        <v>794</v>
      </c>
      <c r="F840" t="s">
        <v>1654</v>
      </c>
      <c r="G840" t="s">
        <v>1809</v>
      </c>
      <c r="H840">
        <v>743.63</v>
      </c>
      <c r="I840" t="s">
        <v>1813</v>
      </c>
    </row>
    <row r="841" spans="1:18">
      <c r="A841" t="str">
        <f t="shared" si="13"/>
        <v>United States2013Chemical woodpulpPRODUCTION1000 m.t.</v>
      </c>
      <c r="B841">
        <v>2013</v>
      </c>
      <c r="C841" t="s">
        <v>1818</v>
      </c>
      <c r="D841" t="s">
        <v>3841</v>
      </c>
      <c r="E841" t="s">
        <v>794</v>
      </c>
      <c r="F841" t="s">
        <v>1660</v>
      </c>
      <c r="G841" t="s">
        <v>1809</v>
      </c>
      <c r="H841">
        <v>40940.04</v>
      </c>
      <c r="I841" t="s">
        <v>1812</v>
      </c>
      <c r="R841" s="568"/>
    </row>
    <row r="842" spans="1:18">
      <c r="A842" t="str">
        <f t="shared" si="13"/>
        <v>Luxembourg2013Wood residuesEXPORTS1000 m3</v>
      </c>
      <c r="B842">
        <v>2013</v>
      </c>
      <c r="C842" t="s">
        <v>1677</v>
      </c>
      <c r="D842" t="s">
        <v>3843</v>
      </c>
      <c r="E842" t="s">
        <v>794</v>
      </c>
      <c r="F842" t="s">
        <v>1463</v>
      </c>
      <c r="G842" t="s">
        <v>811</v>
      </c>
      <c r="H842">
        <v>87.93</v>
      </c>
      <c r="I842" t="s">
        <v>1813</v>
      </c>
    </row>
    <row r="843" spans="1:18">
      <c r="A843" t="str">
        <f t="shared" si="13"/>
        <v>Luxembourg2013Wood residuesIMPORTS1000 m3</v>
      </c>
      <c r="B843">
        <v>2013</v>
      </c>
      <c r="C843" t="s">
        <v>1677</v>
      </c>
      <c r="D843" t="s">
        <v>3842</v>
      </c>
      <c r="E843" t="s">
        <v>794</v>
      </c>
      <c r="F843" t="s">
        <v>1463</v>
      </c>
      <c r="G843" t="s">
        <v>811</v>
      </c>
      <c r="H843">
        <v>29.15</v>
      </c>
      <c r="I843" t="s">
        <v>1813</v>
      </c>
    </row>
    <row r="844" spans="1:18">
      <c r="A844" t="str">
        <f t="shared" si="13"/>
        <v>Luxembourg2013Chips and particlesEXPORTS1000 m3</v>
      </c>
      <c r="B844">
        <v>2013</v>
      </c>
      <c r="C844" t="s">
        <v>1676</v>
      </c>
      <c r="D844" t="s">
        <v>3843</v>
      </c>
      <c r="E844" t="s">
        <v>794</v>
      </c>
      <c r="F844" t="s">
        <v>1463</v>
      </c>
      <c r="G844" t="s">
        <v>811</v>
      </c>
      <c r="H844">
        <v>33.99</v>
      </c>
      <c r="I844" t="s">
        <v>1813</v>
      </c>
    </row>
    <row r="845" spans="1:18">
      <c r="A845" t="str">
        <f t="shared" si="13"/>
        <v>Luxembourg2013Chips and particlesIMPORTS1000 m3</v>
      </c>
      <c r="B845">
        <v>2013</v>
      </c>
      <c r="C845" t="s">
        <v>1676</v>
      </c>
      <c r="D845" t="s">
        <v>3842</v>
      </c>
      <c r="E845" t="s">
        <v>794</v>
      </c>
      <c r="F845" t="s">
        <v>1463</v>
      </c>
      <c r="G845" t="s">
        <v>811</v>
      </c>
      <c r="H845">
        <v>193.98</v>
      </c>
      <c r="I845" t="s">
        <v>1813</v>
      </c>
    </row>
    <row r="846" spans="1:18">
      <c r="A846" t="str">
        <f t="shared" si="13"/>
        <v>Luxembourg2013Wood charcoalEXPORTS1000 m.t.</v>
      </c>
      <c r="B846">
        <v>2013</v>
      </c>
      <c r="C846" t="s">
        <v>1808</v>
      </c>
      <c r="D846" t="s">
        <v>3843</v>
      </c>
      <c r="E846" t="s">
        <v>794</v>
      </c>
      <c r="F846" t="s">
        <v>1463</v>
      </c>
      <c r="G846" t="s">
        <v>1809</v>
      </c>
      <c r="H846">
        <v>0.23</v>
      </c>
      <c r="I846" t="s">
        <v>1813</v>
      </c>
    </row>
    <row r="847" spans="1:18">
      <c r="A847" t="str">
        <f t="shared" si="13"/>
        <v>Luxembourg2013Industrial roundwood (wood in the rough)EXPORTS1000 m3</v>
      </c>
      <c r="B847">
        <v>2013</v>
      </c>
      <c r="C847" t="s">
        <v>1811</v>
      </c>
      <c r="D847" t="s">
        <v>3843</v>
      </c>
      <c r="E847" t="s">
        <v>794</v>
      </c>
      <c r="F847" t="s">
        <v>1463</v>
      </c>
      <c r="G847" t="s">
        <v>811</v>
      </c>
      <c r="H847">
        <v>364.21</v>
      </c>
      <c r="I847" t="s">
        <v>1812</v>
      </c>
    </row>
    <row r="848" spans="1:18">
      <c r="A848" t="str">
        <f t="shared" si="13"/>
        <v>Luxembourg2013Wood charcoalIMPORTS1000 m.t.</v>
      </c>
      <c r="B848">
        <v>2013</v>
      </c>
      <c r="C848" t="s">
        <v>1808</v>
      </c>
      <c r="D848" t="s">
        <v>3842</v>
      </c>
      <c r="E848" t="s">
        <v>794</v>
      </c>
      <c r="F848" t="s">
        <v>1463</v>
      </c>
      <c r="G848" t="s">
        <v>1809</v>
      </c>
      <c r="H848">
        <v>1.22</v>
      </c>
      <c r="I848" t="s">
        <v>1813</v>
      </c>
    </row>
    <row r="849" spans="1:18">
      <c r="A849" t="str">
        <f t="shared" si="13"/>
        <v>Albania2013Chips and particlesEXPORTS1000 m3</v>
      </c>
      <c r="B849">
        <v>2013</v>
      </c>
      <c r="C849" t="s">
        <v>1676</v>
      </c>
      <c r="D849" t="s">
        <v>3843</v>
      </c>
      <c r="E849" t="s">
        <v>794</v>
      </c>
      <c r="F849" t="s">
        <v>1560</v>
      </c>
      <c r="G849" t="s">
        <v>811</v>
      </c>
      <c r="H849">
        <v>36.799999999999997</v>
      </c>
      <c r="I849" t="s">
        <v>1810</v>
      </c>
    </row>
    <row r="850" spans="1:18">
      <c r="A850" t="str">
        <f t="shared" si="13"/>
        <v>Albania2013Wood residuesEXPORTS1000 m3</v>
      </c>
      <c r="B850">
        <v>2013</v>
      </c>
      <c r="C850" t="s">
        <v>1677</v>
      </c>
      <c r="D850" t="s">
        <v>3843</v>
      </c>
      <c r="E850" t="s">
        <v>794</v>
      </c>
      <c r="F850" t="s">
        <v>1560</v>
      </c>
      <c r="G850" t="s">
        <v>811</v>
      </c>
      <c r="H850">
        <v>2.2000000000000002</v>
      </c>
      <c r="I850" t="s">
        <v>1810</v>
      </c>
    </row>
    <row r="851" spans="1:18">
      <c r="A851" t="str">
        <f t="shared" si="13"/>
        <v>Slovakia2013Industrial roundwood (wood in the rough)EXPORTS1000 m3</v>
      </c>
      <c r="B851">
        <v>2013</v>
      </c>
      <c r="C851" t="s">
        <v>1811</v>
      </c>
      <c r="D851" t="s">
        <v>3843</v>
      </c>
      <c r="E851" t="s">
        <v>794</v>
      </c>
      <c r="F851" t="s">
        <v>1639</v>
      </c>
      <c r="G851" t="s">
        <v>811</v>
      </c>
      <c r="H851">
        <v>2662.21</v>
      </c>
      <c r="I851" t="s">
        <v>1812</v>
      </c>
      <c r="R851" s="568"/>
    </row>
    <row r="852" spans="1:18">
      <c r="A852" t="str">
        <f t="shared" si="13"/>
        <v>Slovakia2013Wood pelletsPRODUCTION1000 m.t.</v>
      </c>
      <c r="B852">
        <v>2013</v>
      </c>
      <c r="C852" t="s">
        <v>3525</v>
      </c>
      <c r="D852" t="s">
        <v>3841</v>
      </c>
      <c r="E852" t="s">
        <v>794</v>
      </c>
      <c r="F852" t="s">
        <v>1639</v>
      </c>
      <c r="G852" t="s">
        <v>1809</v>
      </c>
      <c r="H852">
        <v>92</v>
      </c>
      <c r="I852" t="s">
        <v>1813</v>
      </c>
    </row>
    <row r="853" spans="1:18">
      <c r="A853" t="str">
        <f t="shared" si="13"/>
        <v>Ireland2013Wood pelletsPRODUCTION1000 m.t.</v>
      </c>
      <c r="B853">
        <v>2013</v>
      </c>
      <c r="C853" t="s">
        <v>3525</v>
      </c>
      <c r="D853" t="s">
        <v>3841</v>
      </c>
      <c r="E853" t="s">
        <v>794</v>
      </c>
      <c r="F853" t="s">
        <v>1457</v>
      </c>
      <c r="G853" t="s">
        <v>1809</v>
      </c>
      <c r="H853">
        <v>32</v>
      </c>
      <c r="I853" t="s">
        <v>1813</v>
      </c>
    </row>
    <row r="854" spans="1:18">
      <c r="A854" t="str">
        <f t="shared" si="13"/>
        <v>Spain2013Wood pelletsPRODUCTION1000 m.t.</v>
      </c>
      <c r="B854">
        <v>2013</v>
      </c>
      <c r="C854" t="s">
        <v>3525</v>
      </c>
      <c r="D854" t="s">
        <v>3841</v>
      </c>
      <c r="E854" t="s">
        <v>794</v>
      </c>
      <c r="F854" t="s">
        <v>1641</v>
      </c>
      <c r="G854" t="s">
        <v>1809</v>
      </c>
      <c r="H854">
        <v>250</v>
      </c>
      <c r="I854" t="s">
        <v>1810</v>
      </c>
    </row>
    <row r="855" spans="1:18">
      <c r="A855" t="str">
        <f t="shared" si="13"/>
        <v>Belgium2013Wood pelletsPRODUCTION1000 m.t.</v>
      </c>
      <c r="B855">
        <v>2013</v>
      </c>
      <c r="C855" t="s">
        <v>3525</v>
      </c>
      <c r="D855" t="s">
        <v>3841</v>
      </c>
      <c r="E855" t="s">
        <v>794</v>
      </c>
      <c r="F855" t="s">
        <v>1562</v>
      </c>
      <c r="G855" t="s">
        <v>1809</v>
      </c>
      <c r="H855">
        <v>0</v>
      </c>
      <c r="I855" t="s">
        <v>1810</v>
      </c>
    </row>
    <row r="856" spans="1:18">
      <c r="A856" t="str">
        <f t="shared" si="13"/>
        <v>Slovakia2013Wood pelletsIMPORTS1000 m.t.</v>
      </c>
      <c r="B856">
        <v>2013</v>
      </c>
      <c r="C856" t="s">
        <v>3525</v>
      </c>
      <c r="D856" t="s">
        <v>3842</v>
      </c>
      <c r="E856" t="s">
        <v>794</v>
      </c>
      <c r="F856" t="s">
        <v>1639</v>
      </c>
      <c r="G856" t="s">
        <v>1809</v>
      </c>
      <c r="H856">
        <v>13.06</v>
      </c>
      <c r="I856" t="s">
        <v>1813</v>
      </c>
    </row>
    <row r="857" spans="1:18">
      <c r="A857" t="str">
        <f t="shared" si="13"/>
        <v>Ireland2013Wood pelletsIMPORTS1000 m.t.</v>
      </c>
      <c r="B857">
        <v>2013</v>
      </c>
      <c r="C857" t="s">
        <v>3525</v>
      </c>
      <c r="D857" t="s">
        <v>3842</v>
      </c>
      <c r="E857" t="s">
        <v>794</v>
      </c>
      <c r="F857" t="s">
        <v>1457</v>
      </c>
      <c r="G857" t="s">
        <v>1809</v>
      </c>
      <c r="H857">
        <v>0</v>
      </c>
      <c r="I857" t="s">
        <v>1813</v>
      </c>
    </row>
    <row r="858" spans="1:18">
      <c r="A858" t="str">
        <f t="shared" si="13"/>
        <v>Spain2013Wood pelletsIMPORTS1000 m.t.</v>
      </c>
      <c r="B858">
        <v>2013</v>
      </c>
      <c r="C858" t="s">
        <v>3525</v>
      </c>
      <c r="D858" t="s">
        <v>3842</v>
      </c>
      <c r="E858" t="s">
        <v>794</v>
      </c>
      <c r="F858" t="s">
        <v>1641</v>
      </c>
      <c r="G858" t="s">
        <v>1809</v>
      </c>
      <c r="H858">
        <v>34.909999999999997</v>
      </c>
      <c r="I858" t="s">
        <v>1813</v>
      </c>
    </row>
    <row r="859" spans="1:18">
      <c r="A859" t="str">
        <f t="shared" si="13"/>
        <v>Belgium2013Wood pelletsIMPORTS1000 m.t.</v>
      </c>
      <c r="B859">
        <v>2013</v>
      </c>
      <c r="C859" t="s">
        <v>3525</v>
      </c>
      <c r="D859" t="s">
        <v>3842</v>
      </c>
      <c r="E859" t="s">
        <v>794</v>
      </c>
      <c r="F859" t="s">
        <v>1562</v>
      </c>
      <c r="G859" t="s">
        <v>1809</v>
      </c>
      <c r="H859">
        <v>0</v>
      </c>
      <c r="I859" t="s">
        <v>1813</v>
      </c>
    </row>
    <row r="860" spans="1:18">
      <c r="A860" t="str">
        <f t="shared" si="13"/>
        <v>Slovakia2013Wood pelletsEXPORTS1000 m.t.</v>
      </c>
      <c r="B860">
        <v>2013</v>
      </c>
      <c r="C860" t="s">
        <v>3525</v>
      </c>
      <c r="D860" t="s">
        <v>3843</v>
      </c>
      <c r="E860" t="s">
        <v>794</v>
      </c>
      <c r="F860" t="s">
        <v>1639</v>
      </c>
      <c r="G860" t="s">
        <v>1809</v>
      </c>
      <c r="H860">
        <v>52.09</v>
      </c>
      <c r="I860" t="s">
        <v>1813</v>
      </c>
    </row>
    <row r="861" spans="1:18">
      <c r="A861" t="str">
        <f t="shared" si="13"/>
        <v>Ireland2013Wood pelletsEXPORTS1000 m.t.</v>
      </c>
      <c r="B861">
        <v>2013</v>
      </c>
      <c r="C861" t="s">
        <v>3525</v>
      </c>
      <c r="D861" t="s">
        <v>3843</v>
      </c>
      <c r="E861" t="s">
        <v>794</v>
      </c>
      <c r="F861" t="s">
        <v>1457</v>
      </c>
      <c r="G861" t="s">
        <v>1809</v>
      </c>
      <c r="H861">
        <v>0</v>
      </c>
      <c r="I861" t="s">
        <v>1813</v>
      </c>
    </row>
    <row r="862" spans="1:18">
      <c r="A862" t="str">
        <f t="shared" si="13"/>
        <v>Spain2013Wood pelletsEXPORTS1000 m.t.</v>
      </c>
      <c r="B862">
        <v>2013</v>
      </c>
      <c r="C862" t="s">
        <v>3525</v>
      </c>
      <c r="D862" t="s">
        <v>3843</v>
      </c>
      <c r="E862" t="s">
        <v>794</v>
      </c>
      <c r="F862" t="s">
        <v>1641</v>
      </c>
      <c r="G862" t="s">
        <v>1809</v>
      </c>
      <c r="H862">
        <v>46.67</v>
      </c>
      <c r="I862" t="s">
        <v>1813</v>
      </c>
    </row>
    <row r="863" spans="1:18">
      <c r="A863" t="str">
        <f t="shared" si="13"/>
        <v>Belgium2013Wood pelletsEXPORTS1000 m.t.</v>
      </c>
      <c r="B863">
        <v>2013</v>
      </c>
      <c r="C863" t="s">
        <v>3525</v>
      </c>
      <c r="D863" t="s">
        <v>3843</v>
      </c>
      <c r="E863" t="s">
        <v>794</v>
      </c>
      <c r="F863" t="s">
        <v>1562</v>
      </c>
      <c r="G863" t="s">
        <v>1809</v>
      </c>
      <c r="H863">
        <v>0</v>
      </c>
      <c r="I863" t="s">
        <v>1813</v>
      </c>
    </row>
    <row r="864" spans="1:18">
      <c r="A864" t="str">
        <f t="shared" si="13"/>
        <v>Greece2013Chips and particlesEXPORTS1000 m3</v>
      </c>
      <c r="B864">
        <v>2013</v>
      </c>
      <c r="C864" t="s">
        <v>1676</v>
      </c>
      <c r="D864" t="s">
        <v>3843</v>
      </c>
      <c r="E864" t="s">
        <v>794</v>
      </c>
      <c r="F864" t="s">
        <v>1455</v>
      </c>
      <c r="G864" t="s">
        <v>811</v>
      </c>
      <c r="H864">
        <v>0.05</v>
      </c>
      <c r="I864" t="s">
        <v>1816</v>
      </c>
    </row>
    <row r="865" spans="1:18">
      <c r="A865" t="str">
        <f t="shared" si="13"/>
        <v>Greece2013Wood fuel, including wood for charcoalIMPORTS1000 m3</v>
      </c>
      <c r="B865">
        <v>2013</v>
      </c>
      <c r="C865" t="s">
        <v>2134</v>
      </c>
      <c r="D865" t="s">
        <v>3842</v>
      </c>
      <c r="E865" t="s">
        <v>794</v>
      </c>
      <c r="F865" t="s">
        <v>1455</v>
      </c>
      <c r="G865" t="s">
        <v>811</v>
      </c>
      <c r="H865">
        <v>286.37</v>
      </c>
      <c r="I865" t="s">
        <v>1816</v>
      </c>
    </row>
    <row r="866" spans="1:18">
      <c r="A866" t="str">
        <f t="shared" si="13"/>
        <v>Greece2013Chips and particlesIMPORTS1000 m3</v>
      </c>
      <c r="B866">
        <v>2013</v>
      </c>
      <c r="C866" t="s">
        <v>1676</v>
      </c>
      <c r="D866" t="s">
        <v>3842</v>
      </c>
      <c r="E866" t="s">
        <v>794</v>
      </c>
      <c r="F866" t="s">
        <v>1455</v>
      </c>
      <c r="G866" t="s">
        <v>811</v>
      </c>
      <c r="H866">
        <v>13.67</v>
      </c>
      <c r="I866" t="s">
        <v>1816</v>
      </c>
    </row>
    <row r="867" spans="1:18">
      <c r="A867" t="str">
        <f t="shared" si="13"/>
        <v>Kyrgyzstan2013Chips and particlesPRODUCTION1000 m3</v>
      </c>
      <c r="B867">
        <v>2013</v>
      </c>
      <c r="C867" t="s">
        <v>1676</v>
      </c>
      <c r="D867" t="s">
        <v>3841</v>
      </c>
      <c r="E867" t="s">
        <v>794</v>
      </c>
      <c r="F867" t="s">
        <v>1652</v>
      </c>
      <c r="G867" t="s">
        <v>811</v>
      </c>
      <c r="H867">
        <v>4.5999999999999996</v>
      </c>
      <c r="I867" t="s">
        <v>1810</v>
      </c>
    </row>
    <row r="868" spans="1:18">
      <c r="A868" t="str">
        <f t="shared" si="13"/>
        <v>United States2013Industrial roundwood (wood in the rough)IMPORTS1000 m3</v>
      </c>
      <c r="B868">
        <v>2013</v>
      </c>
      <c r="C868" t="s">
        <v>1811</v>
      </c>
      <c r="D868" t="s">
        <v>3842</v>
      </c>
      <c r="E868" t="s">
        <v>794</v>
      </c>
      <c r="F868" t="s">
        <v>1660</v>
      </c>
      <c r="G868" t="s">
        <v>811</v>
      </c>
      <c r="H868">
        <v>1021</v>
      </c>
      <c r="I868" t="s">
        <v>1812</v>
      </c>
      <c r="R868" s="568"/>
    </row>
    <row r="869" spans="1:18">
      <c r="A869" t="str">
        <f t="shared" si="13"/>
        <v>Slovakia2013Chemical woodpulpPRODUCTION1000 m.t.</v>
      </c>
      <c r="B869">
        <v>2013</v>
      </c>
      <c r="C869" t="s">
        <v>1818</v>
      </c>
      <c r="D869" t="s">
        <v>3841</v>
      </c>
      <c r="E869" t="s">
        <v>794</v>
      </c>
      <c r="F869" t="s">
        <v>1639</v>
      </c>
      <c r="G869" t="s">
        <v>1809</v>
      </c>
      <c r="H869">
        <v>680</v>
      </c>
      <c r="I869" t="s">
        <v>1812</v>
      </c>
    </row>
    <row r="870" spans="1:18">
      <c r="A870" t="str">
        <f t="shared" si="13"/>
        <v>Slovakia2013Industrial roundwood (wood in the rough)IMPORTS1000 m3</v>
      </c>
      <c r="B870">
        <v>2013</v>
      </c>
      <c r="C870" t="s">
        <v>1811</v>
      </c>
      <c r="D870" t="s">
        <v>3842</v>
      </c>
      <c r="E870" t="s">
        <v>794</v>
      </c>
      <c r="F870" t="s">
        <v>1639</v>
      </c>
      <c r="G870" t="s">
        <v>811</v>
      </c>
      <c r="H870">
        <v>796.15</v>
      </c>
      <c r="I870" t="s">
        <v>1812</v>
      </c>
    </row>
    <row r="871" spans="1:18">
      <c r="A871" t="str">
        <f t="shared" si="13"/>
        <v>Uzbekistan2013Chemical woodpulpPRODUCTION1000 m.t.</v>
      </c>
      <c r="B871">
        <v>2013</v>
      </c>
      <c r="C871" t="s">
        <v>1818</v>
      </c>
      <c r="D871" t="s">
        <v>3841</v>
      </c>
      <c r="E871" t="s">
        <v>794</v>
      </c>
      <c r="F871" t="s">
        <v>1658</v>
      </c>
      <c r="G871" t="s">
        <v>1809</v>
      </c>
      <c r="H871">
        <v>7.4</v>
      </c>
      <c r="I871" t="s">
        <v>1810</v>
      </c>
    </row>
    <row r="872" spans="1:18">
      <c r="A872" t="str">
        <f t="shared" si="13"/>
        <v>Armenia2013Industrial roundwood (wood in the rough)IMPORTS1000 m3</v>
      </c>
      <c r="B872">
        <v>2013</v>
      </c>
      <c r="C872" t="s">
        <v>1811</v>
      </c>
      <c r="D872" t="s">
        <v>3842</v>
      </c>
      <c r="E872" t="s">
        <v>794</v>
      </c>
      <c r="F872" t="s">
        <v>1647</v>
      </c>
      <c r="G872" t="s">
        <v>811</v>
      </c>
      <c r="H872">
        <v>1.05</v>
      </c>
      <c r="I872" t="s">
        <v>1812</v>
      </c>
    </row>
    <row r="873" spans="1:18">
      <c r="A873" t="str">
        <f t="shared" si="13"/>
        <v>Armenia2013Wood pelletsIMPORTS1000 m.t.</v>
      </c>
      <c r="B873">
        <v>2013</v>
      </c>
      <c r="C873" t="s">
        <v>3525</v>
      </c>
      <c r="D873" t="s">
        <v>3842</v>
      </c>
      <c r="E873" t="s">
        <v>794</v>
      </c>
      <c r="F873" t="s">
        <v>1647</v>
      </c>
      <c r="G873" t="s">
        <v>1809</v>
      </c>
      <c r="H873">
        <v>0</v>
      </c>
      <c r="I873" t="s">
        <v>1810</v>
      </c>
    </row>
    <row r="874" spans="1:18">
      <c r="A874" t="str">
        <f t="shared" si="13"/>
        <v>Armenia2013Wood pelletsEXPORTS1000 m.t.</v>
      </c>
      <c r="B874">
        <v>2013</v>
      </c>
      <c r="C874" t="s">
        <v>3525</v>
      </c>
      <c r="D874" t="s">
        <v>3843</v>
      </c>
      <c r="E874" t="s">
        <v>794</v>
      </c>
      <c r="F874" t="s">
        <v>1647</v>
      </c>
      <c r="G874" t="s">
        <v>1809</v>
      </c>
      <c r="H874">
        <v>0</v>
      </c>
      <c r="I874" t="s">
        <v>1810</v>
      </c>
    </row>
    <row r="875" spans="1:18">
      <c r="A875" t="str">
        <f t="shared" si="13"/>
        <v>Luxembourg2013Wood fuel, including wood for charcoalREMOVALS1000 m3</v>
      </c>
      <c r="B875">
        <v>2013</v>
      </c>
      <c r="C875" t="s">
        <v>2134</v>
      </c>
      <c r="D875" t="s">
        <v>3844</v>
      </c>
      <c r="E875" t="s">
        <v>794</v>
      </c>
      <c r="F875" t="s">
        <v>1463</v>
      </c>
      <c r="G875" t="s">
        <v>811</v>
      </c>
      <c r="H875">
        <v>17.52</v>
      </c>
      <c r="I875" t="s">
        <v>1812</v>
      </c>
    </row>
    <row r="876" spans="1:18">
      <c r="A876" t="str">
        <f t="shared" si="13"/>
        <v>Luxembourg2013Industrial roundwood (wood in the rough)REMOVALS1000 m3</v>
      </c>
      <c r="B876">
        <v>2013</v>
      </c>
      <c r="C876" t="s">
        <v>1811</v>
      </c>
      <c r="D876" t="s">
        <v>3844</v>
      </c>
      <c r="E876" t="s">
        <v>794</v>
      </c>
      <c r="F876" t="s">
        <v>1463</v>
      </c>
      <c r="G876" t="s">
        <v>811</v>
      </c>
      <c r="H876">
        <v>243.9</v>
      </c>
      <c r="I876" t="s">
        <v>1812</v>
      </c>
    </row>
    <row r="877" spans="1:18">
      <c r="A877" t="str">
        <f t="shared" si="13"/>
        <v>Turkey2013Industrial roundwood (wood in the rough)EXPORTS1000 m3</v>
      </c>
      <c r="B877">
        <v>2013</v>
      </c>
      <c r="C877" t="s">
        <v>1811</v>
      </c>
      <c r="D877" t="s">
        <v>3843</v>
      </c>
      <c r="E877" t="s">
        <v>794</v>
      </c>
      <c r="F877" t="s">
        <v>1645</v>
      </c>
      <c r="G877" t="s">
        <v>811</v>
      </c>
      <c r="H877">
        <v>11.3</v>
      </c>
      <c r="I877" t="s">
        <v>1812</v>
      </c>
    </row>
    <row r="878" spans="1:18">
      <c r="A878" t="str">
        <f t="shared" si="13"/>
        <v>Belarus2013Wood fuel, including wood for charcoalREMOVALS1000 m3</v>
      </c>
      <c r="B878">
        <v>2013</v>
      </c>
      <c r="C878" t="s">
        <v>2134</v>
      </c>
      <c r="D878" t="s">
        <v>3844</v>
      </c>
      <c r="E878" t="s">
        <v>794</v>
      </c>
      <c r="F878" t="s">
        <v>1649</v>
      </c>
      <c r="G878" t="s">
        <v>811</v>
      </c>
      <c r="H878">
        <v>7633</v>
      </c>
      <c r="I878" t="s">
        <v>1812</v>
      </c>
      <c r="R878" s="568"/>
    </row>
    <row r="879" spans="1:18">
      <c r="A879" t="str">
        <f t="shared" si="13"/>
        <v>Montenegro2013Wood charcoalPRODUCTION1000 m.t.</v>
      </c>
      <c r="B879">
        <v>2013</v>
      </c>
      <c r="C879" t="s">
        <v>1808</v>
      </c>
      <c r="D879" t="s">
        <v>3841</v>
      </c>
      <c r="E879" t="s">
        <v>794</v>
      </c>
      <c r="F879" t="s">
        <v>1469</v>
      </c>
      <c r="G879" t="s">
        <v>1809</v>
      </c>
      <c r="H879">
        <v>2</v>
      </c>
      <c r="I879" t="s">
        <v>1810</v>
      </c>
    </row>
    <row r="880" spans="1:18">
      <c r="A880" t="str">
        <f t="shared" si="13"/>
        <v>Montenegro2013Chips and particlesPRODUCTION1000 m3</v>
      </c>
      <c r="B880">
        <v>2013</v>
      </c>
      <c r="C880" t="s">
        <v>1676</v>
      </c>
      <c r="D880" t="s">
        <v>3841</v>
      </c>
      <c r="E880" t="s">
        <v>794</v>
      </c>
      <c r="F880" t="s">
        <v>1469</v>
      </c>
      <c r="G880" t="s">
        <v>811</v>
      </c>
      <c r="H880">
        <v>0</v>
      </c>
      <c r="I880" t="s">
        <v>1810</v>
      </c>
    </row>
    <row r="881" spans="1:18">
      <c r="A881" t="str">
        <f t="shared" si="13"/>
        <v>Montenegro2013Wood residuesPRODUCTION1000 m3</v>
      </c>
      <c r="B881">
        <v>2013</v>
      </c>
      <c r="C881" t="s">
        <v>1677</v>
      </c>
      <c r="D881" t="s">
        <v>3841</v>
      </c>
      <c r="E881" t="s">
        <v>794</v>
      </c>
      <c r="F881" t="s">
        <v>1469</v>
      </c>
      <c r="G881" t="s">
        <v>811</v>
      </c>
      <c r="H881">
        <v>0</v>
      </c>
      <c r="I881" t="s">
        <v>1810</v>
      </c>
    </row>
    <row r="882" spans="1:18">
      <c r="A882" t="str">
        <f t="shared" si="13"/>
        <v>Georgia2013Wood charcoalPRODUCTION1000 m.t.</v>
      </c>
      <c r="B882">
        <v>2013</v>
      </c>
      <c r="C882" t="s">
        <v>1808</v>
      </c>
      <c r="D882" t="s">
        <v>3841</v>
      </c>
      <c r="E882" t="s">
        <v>794</v>
      </c>
      <c r="F882" t="s">
        <v>1650</v>
      </c>
      <c r="G882" t="s">
        <v>1809</v>
      </c>
      <c r="H882">
        <v>0</v>
      </c>
      <c r="I882" t="s">
        <v>1810</v>
      </c>
    </row>
    <row r="883" spans="1:18">
      <c r="A883" t="str">
        <f t="shared" si="13"/>
        <v>Georgia2013Chips and particlesPRODUCTION1000 m3</v>
      </c>
      <c r="B883">
        <v>2013</v>
      </c>
      <c r="C883" t="s">
        <v>1676</v>
      </c>
      <c r="D883" t="s">
        <v>3841</v>
      </c>
      <c r="E883" t="s">
        <v>794</v>
      </c>
      <c r="F883" t="s">
        <v>1650</v>
      </c>
      <c r="G883" t="s">
        <v>811</v>
      </c>
      <c r="H883">
        <v>0</v>
      </c>
      <c r="I883" t="s">
        <v>1810</v>
      </c>
    </row>
    <row r="884" spans="1:18">
      <c r="A884" t="str">
        <f t="shared" si="13"/>
        <v>Georgia2013Wood residuesPRODUCTION1000 m3</v>
      </c>
      <c r="B884">
        <v>2013</v>
      </c>
      <c r="C884" t="s">
        <v>1677</v>
      </c>
      <c r="D884" t="s">
        <v>3841</v>
      </c>
      <c r="E884" t="s">
        <v>794</v>
      </c>
      <c r="F884" t="s">
        <v>1650</v>
      </c>
      <c r="G884" t="s">
        <v>811</v>
      </c>
      <c r="H884">
        <v>120.8</v>
      </c>
      <c r="I884" t="s">
        <v>1810</v>
      </c>
    </row>
    <row r="885" spans="1:18">
      <c r="A885" t="str">
        <f t="shared" si="13"/>
        <v>Israel2013Wood charcoalEXPORTS1000 m.t.</v>
      </c>
      <c r="B885">
        <v>2013</v>
      </c>
      <c r="C885" t="s">
        <v>1808</v>
      </c>
      <c r="D885" t="s">
        <v>3843</v>
      </c>
      <c r="E885" t="s">
        <v>794</v>
      </c>
      <c r="F885" t="s">
        <v>1458</v>
      </c>
      <c r="G885" t="s">
        <v>1809</v>
      </c>
      <c r="H885">
        <v>0.05</v>
      </c>
      <c r="I885" t="s">
        <v>1810</v>
      </c>
    </row>
    <row r="886" spans="1:18">
      <c r="A886" t="str">
        <f t="shared" si="13"/>
        <v>United States2013Wood residuesPRODUCTION1000 m3</v>
      </c>
      <c r="B886">
        <v>2013</v>
      </c>
      <c r="C886" t="s">
        <v>1677</v>
      </c>
      <c r="D886" t="s">
        <v>3841</v>
      </c>
      <c r="E886" t="s">
        <v>794</v>
      </c>
      <c r="F886" t="s">
        <v>1660</v>
      </c>
      <c r="G886" t="s">
        <v>811</v>
      </c>
      <c r="H886">
        <v>14500</v>
      </c>
      <c r="I886" t="s">
        <v>1810</v>
      </c>
      <c r="R886" s="568"/>
    </row>
    <row r="887" spans="1:18">
      <c r="A887" t="str">
        <f t="shared" si="13"/>
        <v>Kyrgyzstan2013Wood fuel, including wood for charcoalREMOVALS1000 m3</v>
      </c>
      <c r="B887">
        <v>2013</v>
      </c>
      <c r="C887" t="s">
        <v>2134</v>
      </c>
      <c r="D887" t="s">
        <v>3844</v>
      </c>
      <c r="E887" t="s">
        <v>794</v>
      </c>
      <c r="F887" t="s">
        <v>1652</v>
      </c>
      <c r="G887" t="s">
        <v>811</v>
      </c>
      <c r="H887">
        <v>36.6</v>
      </c>
      <c r="I887" t="s">
        <v>1812</v>
      </c>
    </row>
    <row r="888" spans="1:18">
      <c r="A888" t="str">
        <f t="shared" si="13"/>
        <v>Russian Federation2013Industrial roundwood (wood in the rough)EXPORTS1000 m3</v>
      </c>
      <c r="B888">
        <v>2013</v>
      </c>
      <c r="C888" t="s">
        <v>1811</v>
      </c>
      <c r="D888" t="s">
        <v>3843</v>
      </c>
      <c r="E888" t="s">
        <v>794</v>
      </c>
      <c r="F888" t="s">
        <v>1654</v>
      </c>
      <c r="G888" t="s">
        <v>811</v>
      </c>
      <c r="H888">
        <v>19044.830000000002</v>
      </c>
      <c r="I888" t="s">
        <v>1812</v>
      </c>
      <c r="R888" s="568"/>
    </row>
    <row r="889" spans="1:18">
      <c r="A889" t="str">
        <f t="shared" si="13"/>
        <v>Kyrgyzstan2013Wood residuesPRODUCTION1000 m3</v>
      </c>
      <c r="B889">
        <v>2013</v>
      </c>
      <c r="C889" t="s">
        <v>1677</v>
      </c>
      <c r="D889" t="s">
        <v>3841</v>
      </c>
      <c r="E889" t="s">
        <v>794</v>
      </c>
      <c r="F889" t="s">
        <v>1652</v>
      </c>
      <c r="G889" t="s">
        <v>811</v>
      </c>
      <c r="H889">
        <v>6.7</v>
      </c>
      <c r="I889" t="s">
        <v>1810</v>
      </c>
    </row>
    <row r="890" spans="1:18">
      <c r="A890" t="str">
        <f t="shared" si="13"/>
        <v>Republic of Moldova2013Industrial roundwood (wood in the rough)REMOVALS1000 m3</v>
      </c>
      <c r="B890">
        <v>2013</v>
      </c>
      <c r="C890" t="s">
        <v>1811</v>
      </c>
      <c r="D890" t="s">
        <v>3844</v>
      </c>
      <c r="E890" t="s">
        <v>794</v>
      </c>
      <c r="F890" t="s">
        <v>1653</v>
      </c>
      <c r="G890" t="s">
        <v>811</v>
      </c>
      <c r="H890">
        <v>29.7</v>
      </c>
      <c r="I890" t="s">
        <v>1812</v>
      </c>
    </row>
    <row r="891" spans="1:18">
      <c r="A891" t="str">
        <f t="shared" si="13"/>
        <v>Israel2013Wood residuesPRODUCTION1000 m3</v>
      </c>
      <c r="B891">
        <v>2013</v>
      </c>
      <c r="C891" t="s">
        <v>1677</v>
      </c>
      <c r="D891" t="s">
        <v>3841</v>
      </c>
      <c r="E891" t="s">
        <v>794</v>
      </c>
      <c r="F891" t="s">
        <v>1458</v>
      </c>
      <c r="G891" t="s">
        <v>811</v>
      </c>
      <c r="H891">
        <v>10</v>
      </c>
      <c r="I891" t="s">
        <v>1810</v>
      </c>
    </row>
    <row r="892" spans="1:18">
      <c r="A892" t="str">
        <f t="shared" si="13"/>
        <v>Slovakia2013Wood fuel, including wood for charcoalREMOVALS1000 m3</v>
      </c>
      <c r="B892">
        <v>2013</v>
      </c>
      <c r="C892" t="s">
        <v>2134</v>
      </c>
      <c r="D892" t="s">
        <v>3844</v>
      </c>
      <c r="E892" t="s">
        <v>794</v>
      </c>
      <c r="F892" t="s">
        <v>1639</v>
      </c>
      <c r="G892" t="s">
        <v>811</v>
      </c>
      <c r="H892">
        <v>689.79</v>
      </c>
      <c r="I892" t="s">
        <v>1812</v>
      </c>
    </row>
    <row r="893" spans="1:18">
      <c r="A893" t="str">
        <f t="shared" si="13"/>
        <v>Slovakia2013Industrial roundwood (wood in the rough)REMOVALS1000 m3</v>
      </c>
      <c r="B893">
        <v>2013</v>
      </c>
      <c r="C893" t="s">
        <v>1811</v>
      </c>
      <c r="D893" t="s">
        <v>3844</v>
      </c>
      <c r="E893" t="s">
        <v>794</v>
      </c>
      <c r="F893" t="s">
        <v>1639</v>
      </c>
      <c r="G893" t="s">
        <v>811</v>
      </c>
      <c r="H893">
        <v>7372.8</v>
      </c>
      <c r="I893" t="s">
        <v>1812</v>
      </c>
      <c r="R893" s="568"/>
    </row>
    <row r="894" spans="1:18">
      <c r="A894" t="str">
        <f t="shared" si="13"/>
        <v>Kyrgyzstan2013Industrial roundwood (wood in the rough)EXPORTS1000 m3</v>
      </c>
      <c r="B894">
        <v>2013</v>
      </c>
      <c r="C894" t="s">
        <v>1811</v>
      </c>
      <c r="D894" t="s">
        <v>3843</v>
      </c>
      <c r="E894" t="s">
        <v>794</v>
      </c>
      <c r="F894" t="s">
        <v>1652</v>
      </c>
      <c r="G894" t="s">
        <v>811</v>
      </c>
      <c r="H894">
        <v>0</v>
      </c>
      <c r="I894" t="s">
        <v>1812</v>
      </c>
    </row>
    <row r="895" spans="1:18">
      <c r="A895" t="str">
        <f t="shared" si="13"/>
        <v>Albania2013Industrial roundwood (wood in the rough)IMPORTS1000 m3</v>
      </c>
      <c r="B895">
        <v>2013</v>
      </c>
      <c r="C895" t="s">
        <v>1811</v>
      </c>
      <c r="D895" t="s">
        <v>3842</v>
      </c>
      <c r="E895" t="s">
        <v>794</v>
      </c>
      <c r="F895" t="s">
        <v>1560</v>
      </c>
      <c r="G895" t="s">
        <v>811</v>
      </c>
      <c r="H895">
        <v>5</v>
      </c>
      <c r="I895" t="s">
        <v>1812</v>
      </c>
    </row>
    <row r="896" spans="1:18">
      <c r="A896" t="str">
        <f t="shared" si="13"/>
        <v>Albania2013Wood pelletsIMPORTS1000 m.t.</v>
      </c>
      <c r="B896">
        <v>2013</v>
      </c>
      <c r="C896" t="s">
        <v>3525</v>
      </c>
      <c r="D896" t="s">
        <v>3842</v>
      </c>
      <c r="E896" t="s">
        <v>794</v>
      </c>
      <c r="F896" t="s">
        <v>1560</v>
      </c>
      <c r="G896" t="s">
        <v>1809</v>
      </c>
      <c r="H896">
        <v>0</v>
      </c>
      <c r="I896" t="s">
        <v>1810</v>
      </c>
    </row>
    <row r="897" spans="1:18">
      <c r="A897" t="str">
        <f t="shared" si="13"/>
        <v>Montenegro2013Wood pelletsIMPORTS1000 m.t.</v>
      </c>
      <c r="B897">
        <v>2013</v>
      </c>
      <c r="C897" t="s">
        <v>3525</v>
      </c>
      <c r="D897" t="s">
        <v>3842</v>
      </c>
      <c r="E897" t="s">
        <v>794</v>
      </c>
      <c r="F897" t="s">
        <v>1469</v>
      </c>
      <c r="G897" t="s">
        <v>1809</v>
      </c>
      <c r="H897">
        <v>2.87</v>
      </c>
      <c r="I897" t="s">
        <v>1810</v>
      </c>
    </row>
    <row r="898" spans="1:18">
      <c r="A898" t="str">
        <f t="shared" si="13"/>
        <v>Montenegro2013Industrial roundwood (wood in the rough)EXPORTS1000 m3</v>
      </c>
      <c r="B898">
        <v>2013</v>
      </c>
      <c r="C898" t="s">
        <v>1811</v>
      </c>
      <c r="D898" t="s">
        <v>3843</v>
      </c>
      <c r="E898" t="s">
        <v>794</v>
      </c>
      <c r="F898" t="s">
        <v>1469</v>
      </c>
      <c r="G898" t="s">
        <v>811</v>
      </c>
      <c r="H898">
        <v>42.64</v>
      </c>
      <c r="I898" t="s">
        <v>1812</v>
      </c>
    </row>
    <row r="899" spans="1:18">
      <c r="A899" t="str">
        <f t="shared" ref="A899:A962" si="14">CONCATENATE(F899,B899,C899,D899,G899)</f>
        <v>Montenegro2013Wood pelletsEXPORTS1000 m.t.</v>
      </c>
      <c r="B899">
        <v>2013</v>
      </c>
      <c r="C899" t="s">
        <v>3525</v>
      </c>
      <c r="D899" t="s">
        <v>3843</v>
      </c>
      <c r="E899" t="s">
        <v>794</v>
      </c>
      <c r="F899" t="s">
        <v>1469</v>
      </c>
      <c r="G899" t="s">
        <v>1809</v>
      </c>
      <c r="H899">
        <v>0.15</v>
      </c>
      <c r="I899" t="s">
        <v>1810</v>
      </c>
    </row>
    <row r="900" spans="1:18">
      <c r="A900" t="str">
        <f t="shared" si="14"/>
        <v>Albania2013Wood pelletsEXPORTS1000 m.t.</v>
      </c>
      <c r="B900">
        <v>2013</v>
      </c>
      <c r="C900" t="s">
        <v>3525</v>
      </c>
      <c r="D900" t="s">
        <v>3843</v>
      </c>
      <c r="E900" t="s">
        <v>794</v>
      </c>
      <c r="F900" t="s">
        <v>1560</v>
      </c>
      <c r="G900" t="s">
        <v>1809</v>
      </c>
      <c r="H900">
        <v>6.04</v>
      </c>
      <c r="I900" t="s">
        <v>1810</v>
      </c>
    </row>
    <row r="901" spans="1:18">
      <c r="A901" t="str">
        <f t="shared" si="14"/>
        <v>Croatia2013Wood pelletsPRODUCTION1000 m.t.</v>
      </c>
      <c r="B901">
        <v>2013</v>
      </c>
      <c r="C901" t="s">
        <v>3525</v>
      </c>
      <c r="D901" t="s">
        <v>3841</v>
      </c>
      <c r="E901" t="s">
        <v>794</v>
      </c>
      <c r="F901" t="s">
        <v>1447</v>
      </c>
      <c r="G901" t="s">
        <v>1809</v>
      </c>
      <c r="H901">
        <v>166</v>
      </c>
      <c r="I901" t="s">
        <v>1810</v>
      </c>
    </row>
    <row r="902" spans="1:18">
      <c r="A902" t="str">
        <f t="shared" si="14"/>
        <v>Croatia2013Wood pelletsIMPORTS1000 m.t.</v>
      </c>
      <c r="B902">
        <v>2013</v>
      </c>
      <c r="C902" t="s">
        <v>3525</v>
      </c>
      <c r="D902" t="s">
        <v>3842</v>
      </c>
      <c r="E902" t="s">
        <v>794</v>
      </c>
      <c r="F902" t="s">
        <v>1447</v>
      </c>
      <c r="G902" t="s">
        <v>1809</v>
      </c>
      <c r="H902">
        <v>1</v>
      </c>
      <c r="I902" t="s">
        <v>1810</v>
      </c>
    </row>
    <row r="903" spans="1:18">
      <c r="A903" t="str">
        <f t="shared" si="14"/>
        <v>Croatia2013Wood pelletsEXPORTS1000 m.t.</v>
      </c>
      <c r="B903">
        <v>2013</v>
      </c>
      <c r="C903" t="s">
        <v>3525</v>
      </c>
      <c r="D903" t="s">
        <v>3843</v>
      </c>
      <c r="E903" t="s">
        <v>794</v>
      </c>
      <c r="F903" t="s">
        <v>1447</v>
      </c>
      <c r="G903" t="s">
        <v>1809</v>
      </c>
      <c r="H903">
        <v>138</v>
      </c>
      <c r="I903" t="s">
        <v>1810</v>
      </c>
    </row>
    <row r="904" spans="1:18">
      <c r="A904" t="str">
        <f t="shared" si="14"/>
        <v>Bosnia and Herzegovina2013Industrial roundwood (wood in the rough)IMPORTS1000 m3</v>
      </c>
      <c r="B904">
        <v>2013</v>
      </c>
      <c r="C904" t="s">
        <v>1811</v>
      </c>
      <c r="D904" t="s">
        <v>3842</v>
      </c>
      <c r="E904" t="s">
        <v>794</v>
      </c>
      <c r="F904" t="s">
        <v>1445</v>
      </c>
      <c r="G904" t="s">
        <v>811</v>
      </c>
      <c r="H904">
        <v>33</v>
      </c>
      <c r="I904" t="s">
        <v>1812</v>
      </c>
    </row>
    <row r="905" spans="1:18">
      <c r="A905" t="str">
        <f t="shared" si="14"/>
        <v>Turkey2013Wood fuel, including wood for charcoalREMOVALS1000 m3</v>
      </c>
      <c r="B905">
        <v>2013</v>
      </c>
      <c r="C905" t="s">
        <v>2134</v>
      </c>
      <c r="D905" t="s">
        <v>3844</v>
      </c>
      <c r="E905" t="s">
        <v>794</v>
      </c>
      <c r="F905" t="s">
        <v>1645</v>
      </c>
      <c r="G905" t="s">
        <v>811</v>
      </c>
      <c r="H905">
        <v>4096</v>
      </c>
      <c r="I905" t="s">
        <v>1812</v>
      </c>
      <c r="R905" s="568"/>
    </row>
    <row r="906" spans="1:18">
      <c r="A906" t="str">
        <f t="shared" si="14"/>
        <v>Montenegro2013Wood fuel, including wood for charcoalIMPORTS1000 m3</v>
      </c>
      <c r="B906">
        <v>2013</v>
      </c>
      <c r="C906" t="s">
        <v>2134</v>
      </c>
      <c r="D906" t="s">
        <v>3842</v>
      </c>
      <c r="E906" t="s">
        <v>794</v>
      </c>
      <c r="F906" t="s">
        <v>1469</v>
      </c>
      <c r="G906" t="s">
        <v>811</v>
      </c>
      <c r="H906">
        <v>0</v>
      </c>
      <c r="I906" t="s">
        <v>1810</v>
      </c>
    </row>
    <row r="907" spans="1:18">
      <c r="A907" t="str">
        <f t="shared" si="14"/>
        <v>Montenegro2013Wood charcoalIMPORTS1000 m.t.</v>
      </c>
      <c r="B907">
        <v>2013</v>
      </c>
      <c r="C907" t="s">
        <v>1808</v>
      </c>
      <c r="D907" t="s">
        <v>3842</v>
      </c>
      <c r="E907" t="s">
        <v>794</v>
      </c>
      <c r="F907" t="s">
        <v>1469</v>
      </c>
      <c r="G907" t="s">
        <v>1809</v>
      </c>
      <c r="H907">
        <v>0.53</v>
      </c>
      <c r="I907" t="s">
        <v>1810</v>
      </c>
    </row>
    <row r="908" spans="1:18">
      <c r="A908" t="str">
        <f t="shared" si="14"/>
        <v>Montenegro2013Chips and particlesIMPORTS1000 m3</v>
      </c>
      <c r="B908">
        <v>2013</v>
      </c>
      <c r="C908" t="s">
        <v>1676</v>
      </c>
      <c r="D908" t="s">
        <v>3842</v>
      </c>
      <c r="E908" t="s">
        <v>794</v>
      </c>
      <c r="F908" t="s">
        <v>1469</v>
      </c>
      <c r="G908" t="s">
        <v>811</v>
      </c>
      <c r="H908">
        <v>0.05</v>
      </c>
      <c r="I908" t="s">
        <v>1810</v>
      </c>
    </row>
    <row r="909" spans="1:18">
      <c r="A909" t="str">
        <f t="shared" si="14"/>
        <v>Montenegro2013Wood residuesIMPORTS1000 m3</v>
      </c>
      <c r="B909">
        <v>2013</v>
      </c>
      <c r="C909" t="s">
        <v>1677</v>
      </c>
      <c r="D909" t="s">
        <v>3842</v>
      </c>
      <c r="E909" t="s">
        <v>794</v>
      </c>
      <c r="F909" t="s">
        <v>1469</v>
      </c>
      <c r="G909" t="s">
        <v>811</v>
      </c>
      <c r="H909">
        <v>0.15</v>
      </c>
      <c r="I909" t="s">
        <v>1810</v>
      </c>
    </row>
    <row r="910" spans="1:18">
      <c r="A910" t="str">
        <f t="shared" si="14"/>
        <v>Iceland2013Wood pelletsEXPORTS1000 m.t.</v>
      </c>
      <c r="B910">
        <v>2013</v>
      </c>
      <c r="C910" t="s">
        <v>3525</v>
      </c>
      <c r="D910" t="s">
        <v>3843</v>
      </c>
      <c r="E910" t="s">
        <v>794</v>
      </c>
      <c r="F910" t="s">
        <v>1665</v>
      </c>
      <c r="G910" t="s">
        <v>1809</v>
      </c>
      <c r="H910">
        <v>0</v>
      </c>
      <c r="I910" t="s">
        <v>1816</v>
      </c>
    </row>
    <row r="911" spans="1:18">
      <c r="A911" t="str">
        <f t="shared" si="14"/>
        <v>Kazakhstan2013Wood pelletsIMPORTS1000 m.t.</v>
      </c>
      <c r="B911">
        <v>2013</v>
      </c>
      <c r="C911" t="s">
        <v>3525</v>
      </c>
      <c r="D911" t="s">
        <v>3842</v>
      </c>
      <c r="E911" t="s">
        <v>794</v>
      </c>
      <c r="F911" t="s">
        <v>1651</v>
      </c>
      <c r="G911" t="s">
        <v>1809</v>
      </c>
      <c r="H911">
        <v>1.1000000000000001</v>
      </c>
      <c r="I911" t="s">
        <v>1810</v>
      </c>
    </row>
    <row r="912" spans="1:18">
      <c r="A912" t="str">
        <f t="shared" si="14"/>
        <v>Tajikistan2013Wood charcoalIMPORTS1000 m.t.</v>
      </c>
      <c r="B912">
        <v>2013</v>
      </c>
      <c r="C912" t="s">
        <v>1808</v>
      </c>
      <c r="D912" t="s">
        <v>3842</v>
      </c>
      <c r="E912" t="s">
        <v>794</v>
      </c>
      <c r="F912" t="s">
        <v>1655</v>
      </c>
      <c r="G912" t="s">
        <v>1809</v>
      </c>
      <c r="H912">
        <v>0.11</v>
      </c>
      <c r="I912" t="s">
        <v>1810</v>
      </c>
    </row>
    <row r="913" spans="1:18">
      <c r="A913" t="str">
        <f t="shared" si="14"/>
        <v>Tajikistan2013Industrial roundwood (wood in the rough)EXPORTS1000 m3</v>
      </c>
      <c r="B913">
        <v>2013</v>
      </c>
      <c r="C913" t="s">
        <v>1811</v>
      </c>
      <c r="D913" t="s">
        <v>3843</v>
      </c>
      <c r="E913" t="s">
        <v>794</v>
      </c>
      <c r="F913" t="s">
        <v>1655</v>
      </c>
      <c r="G913" t="s">
        <v>811</v>
      </c>
      <c r="H913">
        <v>0</v>
      </c>
      <c r="I913" t="s">
        <v>1812</v>
      </c>
    </row>
    <row r="914" spans="1:18">
      <c r="A914" t="str">
        <f t="shared" si="14"/>
        <v>Greece2013Wood pelletsPRODUCTION1000 m.t.</v>
      </c>
      <c r="B914">
        <v>2013</v>
      </c>
      <c r="C914" t="s">
        <v>3525</v>
      </c>
      <c r="D914" t="s">
        <v>3841</v>
      </c>
      <c r="E914" t="s">
        <v>794</v>
      </c>
      <c r="F914" t="s">
        <v>1455</v>
      </c>
      <c r="G914" t="s">
        <v>1809</v>
      </c>
      <c r="H914">
        <v>0</v>
      </c>
      <c r="I914" t="s">
        <v>1813</v>
      </c>
    </row>
    <row r="915" spans="1:18">
      <c r="A915" t="str">
        <f t="shared" si="14"/>
        <v>Iceland2013Wood pelletsPRODUCTION1000 m.t.</v>
      </c>
      <c r="B915">
        <v>2013</v>
      </c>
      <c r="C915" t="s">
        <v>3525</v>
      </c>
      <c r="D915" t="s">
        <v>3841</v>
      </c>
      <c r="E915" t="s">
        <v>794</v>
      </c>
      <c r="F915" t="s">
        <v>1665</v>
      </c>
      <c r="G915" t="s">
        <v>1809</v>
      </c>
      <c r="H915">
        <v>0</v>
      </c>
      <c r="I915" t="s">
        <v>1810</v>
      </c>
    </row>
    <row r="916" spans="1:18">
      <c r="A916" t="str">
        <f t="shared" si="14"/>
        <v>Sweden2013Wood pelletsPRODUCTION1000 m.t.</v>
      </c>
      <c r="B916">
        <v>2013</v>
      </c>
      <c r="C916" t="s">
        <v>3525</v>
      </c>
      <c r="D916" t="s">
        <v>3841</v>
      </c>
      <c r="E916" t="s">
        <v>794</v>
      </c>
      <c r="F916" t="s">
        <v>1642</v>
      </c>
      <c r="G916" t="s">
        <v>1809</v>
      </c>
      <c r="H916">
        <v>1386.47</v>
      </c>
      <c r="I916" t="s">
        <v>1810</v>
      </c>
      <c r="R916" s="568"/>
    </row>
    <row r="917" spans="1:18">
      <c r="A917" t="str">
        <f t="shared" si="14"/>
        <v>Greece2013Wood pelletsIMPORTS1000 m.t.</v>
      </c>
      <c r="B917">
        <v>2013</v>
      </c>
      <c r="C917" t="s">
        <v>3525</v>
      </c>
      <c r="D917" t="s">
        <v>3842</v>
      </c>
      <c r="E917" t="s">
        <v>794</v>
      </c>
      <c r="F917" t="s">
        <v>1455</v>
      </c>
      <c r="G917" t="s">
        <v>1809</v>
      </c>
      <c r="H917">
        <v>0</v>
      </c>
      <c r="I917" t="s">
        <v>1813</v>
      </c>
    </row>
    <row r="918" spans="1:18">
      <c r="A918" t="str">
        <f t="shared" si="14"/>
        <v>Greece2013Wood pelletsEXPORTS1000 m.t.</v>
      </c>
      <c r="B918">
        <v>2013</v>
      </c>
      <c r="C918" t="s">
        <v>3525</v>
      </c>
      <c r="D918" t="s">
        <v>3843</v>
      </c>
      <c r="E918" t="s">
        <v>794</v>
      </c>
      <c r="F918" t="s">
        <v>1455</v>
      </c>
      <c r="G918" t="s">
        <v>1809</v>
      </c>
      <c r="H918">
        <v>0</v>
      </c>
      <c r="I918" t="s">
        <v>1813</v>
      </c>
    </row>
    <row r="919" spans="1:18">
      <c r="A919" t="str">
        <f t="shared" si="14"/>
        <v>Uzbekistan2013Wood charcoalPRODUCTION1000 m.t.</v>
      </c>
      <c r="B919">
        <v>2013</v>
      </c>
      <c r="C919" t="s">
        <v>1808</v>
      </c>
      <c r="D919" t="s">
        <v>3841</v>
      </c>
      <c r="E919" t="s">
        <v>794</v>
      </c>
      <c r="F919" t="s">
        <v>1658</v>
      </c>
      <c r="G919" t="s">
        <v>1809</v>
      </c>
      <c r="H919">
        <v>0</v>
      </c>
      <c r="I919" t="s">
        <v>1810</v>
      </c>
    </row>
    <row r="920" spans="1:18">
      <c r="A920" t="str">
        <f t="shared" si="14"/>
        <v>Uzbekistan2013Chips and particlesPRODUCTION1000 m3</v>
      </c>
      <c r="B920">
        <v>2013</v>
      </c>
      <c r="C920" t="s">
        <v>1676</v>
      </c>
      <c r="D920" t="s">
        <v>3841</v>
      </c>
      <c r="E920" t="s">
        <v>794</v>
      </c>
      <c r="F920" t="s">
        <v>1658</v>
      </c>
      <c r="G920" t="s">
        <v>811</v>
      </c>
      <c r="H920">
        <v>0</v>
      </c>
      <c r="I920" t="s">
        <v>1810</v>
      </c>
    </row>
    <row r="921" spans="1:18">
      <c r="A921" t="str">
        <f t="shared" si="14"/>
        <v>Uzbekistan2013Wood residuesPRODUCTION1000 m3</v>
      </c>
      <c r="B921">
        <v>2013</v>
      </c>
      <c r="C921" t="s">
        <v>1677</v>
      </c>
      <c r="D921" t="s">
        <v>3841</v>
      </c>
      <c r="E921" t="s">
        <v>794</v>
      </c>
      <c r="F921" t="s">
        <v>1658</v>
      </c>
      <c r="G921" t="s">
        <v>811</v>
      </c>
      <c r="H921">
        <v>0</v>
      </c>
      <c r="I921" t="s">
        <v>1810</v>
      </c>
    </row>
    <row r="922" spans="1:18">
      <c r="A922" t="str">
        <f t="shared" si="14"/>
        <v>Uzbekistan2013Wood pelletsPRODUCTION1000 m.t.</v>
      </c>
      <c r="B922">
        <v>2013</v>
      </c>
      <c r="C922" t="s">
        <v>3525</v>
      </c>
      <c r="D922" t="s">
        <v>3841</v>
      </c>
      <c r="E922" t="s">
        <v>794</v>
      </c>
      <c r="F922" t="s">
        <v>1658</v>
      </c>
      <c r="G922" t="s">
        <v>1809</v>
      </c>
      <c r="H922">
        <v>0</v>
      </c>
      <c r="I922" t="s">
        <v>1810</v>
      </c>
    </row>
    <row r="923" spans="1:18">
      <c r="A923" t="str">
        <f t="shared" si="14"/>
        <v>Iceland2013Wood pelletsIMPORTS1000 m.t.</v>
      </c>
      <c r="B923">
        <v>2013</v>
      </c>
      <c r="C923" t="s">
        <v>3525</v>
      </c>
      <c r="D923" t="s">
        <v>3842</v>
      </c>
      <c r="E923" t="s">
        <v>794</v>
      </c>
      <c r="F923" t="s">
        <v>1665</v>
      </c>
      <c r="G923" t="s">
        <v>1809</v>
      </c>
      <c r="H923">
        <v>0</v>
      </c>
      <c r="I923" t="s">
        <v>1816</v>
      </c>
    </row>
    <row r="924" spans="1:18">
      <c r="A924" t="str">
        <f t="shared" si="14"/>
        <v>Albania2013Wood fuel, including wood for charcoalREMOVALS1000 m3</v>
      </c>
      <c r="B924">
        <v>2013</v>
      </c>
      <c r="C924" t="s">
        <v>2134</v>
      </c>
      <c r="D924" t="s">
        <v>3844</v>
      </c>
      <c r="E924" t="s">
        <v>794</v>
      </c>
      <c r="F924" t="s">
        <v>1560</v>
      </c>
      <c r="G924" t="s">
        <v>811</v>
      </c>
      <c r="H924">
        <v>1100</v>
      </c>
      <c r="I924" t="s">
        <v>1812</v>
      </c>
      <c r="R924" s="568"/>
    </row>
    <row r="925" spans="1:18">
      <c r="A925" t="str">
        <f t="shared" si="14"/>
        <v>Albania2013Industrial roundwood (wood in the rough)REMOVALS1000 m3</v>
      </c>
      <c r="B925">
        <v>2013</v>
      </c>
      <c r="C925" t="s">
        <v>1811</v>
      </c>
      <c r="D925" t="s">
        <v>3844</v>
      </c>
      <c r="E925" t="s">
        <v>794</v>
      </c>
      <c r="F925" t="s">
        <v>1560</v>
      </c>
      <c r="G925" t="s">
        <v>811</v>
      </c>
      <c r="H925">
        <v>80.010000000000005</v>
      </c>
      <c r="I925" t="s">
        <v>1812</v>
      </c>
    </row>
    <row r="926" spans="1:18">
      <c r="A926" t="str">
        <f t="shared" si="14"/>
        <v>Israel2013Wood fuel, including wood for charcoalREMOVALS1000 m3</v>
      </c>
      <c r="B926">
        <v>2013</v>
      </c>
      <c r="C926" t="s">
        <v>2134</v>
      </c>
      <c r="D926" t="s">
        <v>3844</v>
      </c>
      <c r="E926" t="s">
        <v>794</v>
      </c>
      <c r="F926" t="s">
        <v>1458</v>
      </c>
      <c r="G926" t="s">
        <v>811</v>
      </c>
      <c r="H926">
        <v>2</v>
      </c>
      <c r="I926" t="s">
        <v>1812</v>
      </c>
    </row>
    <row r="927" spans="1:18">
      <c r="A927" t="str">
        <f t="shared" si="14"/>
        <v>Israel2013Industrial roundwood (wood in the rough)REMOVALS1000 m3</v>
      </c>
      <c r="B927">
        <v>2013</v>
      </c>
      <c r="C927" t="s">
        <v>1811</v>
      </c>
      <c r="D927" t="s">
        <v>3844</v>
      </c>
      <c r="E927" t="s">
        <v>794</v>
      </c>
      <c r="F927" t="s">
        <v>1458</v>
      </c>
      <c r="G927" t="s">
        <v>811</v>
      </c>
      <c r="H927">
        <v>25</v>
      </c>
      <c r="I927" t="s">
        <v>1812</v>
      </c>
    </row>
    <row r="928" spans="1:18">
      <c r="A928" t="str">
        <f t="shared" si="14"/>
        <v>Turkey2013Industrial roundwood (wood in the rough)REMOVALS1000 m3</v>
      </c>
      <c r="B928">
        <v>2013</v>
      </c>
      <c r="C928" t="s">
        <v>1811</v>
      </c>
      <c r="D928" t="s">
        <v>3844</v>
      </c>
      <c r="E928" t="s">
        <v>794</v>
      </c>
      <c r="F928" t="s">
        <v>1645</v>
      </c>
      <c r="G928" t="s">
        <v>811</v>
      </c>
      <c r="H928">
        <v>16762</v>
      </c>
      <c r="I928" t="s">
        <v>1812</v>
      </c>
      <c r="R928" s="568"/>
    </row>
    <row r="929" spans="1:18">
      <c r="A929" t="str">
        <f t="shared" si="14"/>
        <v>Turkey2013Industrial roundwood (wood in the rough)IMPORTS1000 m3</v>
      </c>
      <c r="B929">
        <v>2013</v>
      </c>
      <c r="C929" t="s">
        <v>1811</v>
      </c>
      <c r="D929" t="s">
        <v>3842</v>
      </c>
      <c r="E929" t="s">
        <v>794</v>
      </c>
      <c r="F929" t="s">
        <v>1645</v>
      </c>
      <c r="G929" t="s">
        <v>811</v>
      </c>
      <c r="H929">
        <v>672.8</v>
      </c>
      <c r="I929" t="s">
        <v>1812</v>
      </c>
    </row>
    <row r="930" spans="1:18">
      <c r="A930" t="str">
        <f t="shared" si="14"/>
        <v>Bosnia and Herzegovina2013Wood fuel, including wood for charcoalREMOVALS1000 m3</v>
      </c>
      <c r="B930">
        <v>2013</v>
      </c>
      <c r="C930" t="s">
        <v>2134</v>
      </c>
      <c r="D930" t="s">
        <v>3844</v>
      </c>
      <c r="E930" t="s">
        <v>794</v>
      </c>
      <c r="F930" t="s">
        <v>1445</v>
      </c>
      <c r="G930" t="s">
        <v>811</v>
      </c>
      <c r="H930">
        <v>1335</v>
      </c>
      <c r="I930" t="s">
        <v>1812</v>
      </c>
      <c r="R930" s="568"/>
    </row>
    <row r="931" spans="1:18">
      <c r="A931" t="str">
        <f t="shared" si="14"/>
        <v>Bosnia and Herzegovina2013Industrial roundwood (wood in the rough)REMOVALS1000 m3</v>
      </c>
      <c r="B931">
        <v>2013</v>
      </c>
      <c r="C931" t="s">
        <v>1811</v>
      </c>
      <c r="D931" t="s">
        <v>3844</v>
      </c>
      <c r="E931" t="s">
        <v>794</v>
      </c>
      <c r="F931" t="s">
        <v>1445</v>
      </c>
      <c r="G931" t="s">
        <v>811</v>
      </c>
      <c r="H931">
        <v>2688</v>
      </c>
      <c r="I931" t="s">
        <v>1812</v>
      </c>
      <c r="R931" s="568"/>
    </row>
    <row r="932" spans="1:18">
      <c r="A932" t="str">
        <f t="shared" si="14"/>
        <v>Bosnia and Herzegovina2013Industrial roundwood (wood in the rough)EXPORTS1000 m3</v>
      </c>
      <c r="B932">
        <v>2013</v>
      </c>
      <c r="C932" t="s">
        <v>1811</v>
      </c>
      <c r="D932" t="s">
        <v>3843</v>
      </c>
      <c r="E932" t="s">
        <v>794</v>
      </c>
      <c r="F932" t="s">
        <v>1445</v>
      </c>
      <c r="G932" t="s">
        <v>811</v>
      </c>
      <c r="H932">
        <v>118</v>
      </c>
      <c r="I932" t="s">
        <v>1812</v>
      </c>
    </row>
    <row r="933" spans="1:18">
      <c r="A933" t="str">
        <f t="shared" si="14"/>
        <v>Croatia2013Wood fuel, including wood for charcoalREMOVALS1000 m3</v>
      </c>
      <c r="B933">
        <v>2013</v>
      </c>
      <c r="C933" t="s">
        <v>2134</v>
      </c>
      <c r="D933" t="s">
        <v>3844</v>
      </c>
      <c r="E933" t="s">
        <v>794</v>
      </c>
      <c r="F933" t="s">
        <v>1447</v>
      </c>
      <c r="G933" t="s">
        <v>811</v>
      </c>
      <c r="H933">
        <v>1400</v>
      </c>
      <c r="I933" t="s">
        <v>1812</v>
      </c>
      <c r="R933" s="568"/>
    </row>
    <row r="934" spans="1:18">
      <c r="A934" t="str">
        <f t="shared" si="14"/>
        <v>Croatia2013Industrial roundwood (wood in the rough)REMOVALS1000 m3</v>
      </c>
      <c r="B934">
        <v>2013</v>
      </c>
      <c r="C934" t="s">
        <v>1811</v>
      </c>
      <c r="D934" t="s">
        <v>3844</v>
      </c>
      <c r="E934" t="s">
        <v>794</v>
      </c>
      <c r="F934" t="s">
        <v>1447</v>
      </c>
      <c r="G934" t="s">
        <v>811</v>
      </c>
      <c r="H934">
        <v>4037</v>
      </c>
      <c r="I934" t="s">
        <v>1812</v>
      </c>
      <c r="R934" s="568"/>
    </row>
    <row r="935" spans="1:18">
      <c r="A935" t="str">
        <f t="shared" si="14"/>
        <v>Croatia2013Industrial roundwood (wood in the rough)IMPORTS1000 m3</v>
      </c>
      <c r="B935">
        <v>2013</v>
      </c>
      <c r="C935" t="s">
        <v>1811</v>
      </c>
      <c r="D935" t="s">
        <v>3842</v>
      </c>
      <c r="E935" t="s">
        <v>794</v>
      </c>
      <c r="F935" t="s">
        <v>1447</v>
      </c>
      <c r="G935" t="s">
        <v>811</v>
      </c>
      <c r="H935">
        <v>2</v>
      </c>
      <c r="I935" t="s">
        <v>1812</v>
      </c>
    </row>
    <row r="936" spans="1:18">
      <c r="A936" t="str">
        <f t="shared" si="14"/>
        <v>The fYR of Macedonia2013Wood fuel, including wood for charcoalREMOVALS1000 m3</v>
      </c>
      <c r="B936">
        <v>2013</v>
      </c>
      <c r="C936" t="s">
        <v>2134</v>
      </c>
      <c r="D936" t="s">
        <v>3844</v>
      </c>
      <c r="E936" t="s">
        <v>794</v>
      </c>
      <c r="F936" t="s">
        <v>1644</v>
      </c>
      <c r="G936" t="s">
        <v>811</v>
      </c>
      <c r="H936">
        <v>577</v>
      </c>
      <c r="I936" t="s">
        <v>1812</v>
      </c>
    </row>
    <row r="937" spans="1:18">
      <c r="A937" t="str">
        <f t="shared" si="14"/>
        <v>The fYR of Macedonia2013Industrial roundwood (wood in the rough)REMOVALS1000 m3</v>
      </c>
      <c r="B937">
        <v>2013</v>
      </c>
      <c r="C937" t="s">
        <v>1811</v>
      </c>
      <c r="D937" t="s">
        <v>3844</v>
      </c>
      <c r="E937" t="s">
        <v>794</v>
      </c>
      <c r="F937" t="s">
        <v>1644</v>
      </c>
      <c r="G937" t="s">
        <v>811</v>
      </c>
      <c r="H937">
        <v>114</v>
      </c>
      <c r="I937" t="s">
        <v>1812</v>
      </c>
    </row>
    <row r="938" spans="1:18">
      <c r="A938" t="str">
        <f t="shared" si="14"/>
        <v>Armenia2013Industrial roundwood (wood in the rough)EXPORTS1000 m3</v>
      </c>
      <c r="B938">
        <v>2013</v>
      </c>
      <c r="C938" t="s">
        <v>1811</v>
      </c>
      <c r="D938" t="s">
        <v>3843</v>
      </c>
      <c r="E938" t="s">
        <v>794</v>
      </c>
      <c r="F938" t="s">
        <v>1647</v>
      </c>
      <c r="G938" t="s">
        <v>811</v>
      </c>
      <c r="H938">
        <v>0</v>
      </c>
      <c r="I938" t="s">
        <v>1812</v>
      </c>
    </row>
    <row r="939" spans="1:18">
      <c r="A939" t="str">
        <f t="shared" si="14"/>
        <v>Azerbaijan2013Wood fuel, including wood for charcoalREMOVALS1000 m3</v>
      </c>
      <c r="B939">
        <v>2013</v>
      </c>
      <c r="C939" t="s">
        <v>2134</v>
      </c>
      <c r="D939" t="s">
        <v>3844</v>
      </c>
      <c r="E939" t="s">
        <v>794</v>
      </c>
      <c r="F939" t="s">
        <v>1648</v>
      </c>
      <c r="G939" t="s">
        <v>811</v>
      </c>
      <c r="H939">
        <v>3.2</v>
      </c>
      <c r="I939" t="s">
        <v>1812</v>
      </c>
    </row>
    <row r="940" spans="1:18">
      <c r="A940" t="str">
        <f t="shared" si="14"/>
        <v>Azerbaijan2013Industrial roundwood (wood in the rough)REMOVALS1000 m3</v>
      </c>
      <c r="B940">
        <v>2013</v>
      </c>
      <c r="C940" t="s">
        <v>1811</v>
      </c>
      <c r="D940" t="s">
        <v>3844</v>
      </c>
      <c r="E940" t="s">
        <v>794</v>
      </c>
      <c r="F940" t="s">
        <v>1648</v>
      </c>
      <c r="G940" t="s">
        <v>811</v>
      </c>
      <c r="H940">
        <v>3.3</v>
      </c>
      <c r="I940" t="s">
        <v>1812</v>
      </c>
    </row>
    <row r="941" spans="1:18">
      <c r="A941" t="str">
        <f t="shared" si="14"/>
        <v>Azerbaijan2013Industrial roundwood (wood in the rough)EXPORTS1000 m3</v>
      </c>
      <c r="B941">
        <v>2013</v>
      </c>
      <c r="C941" t="s">
        <v>1811</v>
      </c>
      <c r="D941" t="s">
        <v>3843</v>
      </c>
      <c r="E941" t="s">
        <v>794</v>
      </c>
      <c r="F941" t="s">
        <v>1648</v>
      </c>
      <c r="G941" t="s">
        <v>811</v>
      </c>
      <c r="H941">
        <v>0</v>
      </c>
      <c r="I941" t="s">
        <v>1812</v>
      </c>
    </row>
    <row r="942" spans="1:18">
      <c r="A942" t="str">
        <f t="shared" si="14"/>
        <v>Belarus2013Industrial roundwood (wood in the rough)REMOVALS1000 m3</v>
      </c>
      <c r="B942">
        <v>2013</v>
      </c>
      <c r="C942" t="s">
        <v>1811</v>
      </c>
      <c r="D942" t="s">
        <v>3844</v>
      </c>
      <c r="E942" t="s">
        <v>794</v>
      </c>
      <c r="F942" t="s">
        <v>1649</v>
      </c>
      <c r="G942" t="s">
        <v>811</v>
      </c>
      <c r="H942">
        <v>10889.3</v>
      </c>
      <c r="I942" t="s">
        <v>1812</v>
      </c>
      <c r="R942" s="568"/>
    </row>
    <row r="943" spans="1:18">
      <c r="A943" t="str">
        <f t="shared" si="14"/>
        <v>Georgia2013Wood fuel, including wood for charcoalREMOVALS1000 m3</v>
      </c>
      <c r="B943">
        <v>2013</v>
      </c>
      <c r="C943" t="s">
        <v>2134</v>
      </c>
      <c r="D943" t="s">
        <v>3844</v>
      </c>
      <c r="E943" t="s">
        <v>794</v>
      </c>
      <c r="F943" t="s">
        <v>1650</v>
      </c>
      <c r="G943" t="s">
        <v>811</v>
      </c>
      <c r="H943">
        <v>494.99</v>
      </c>
      <c r="I943" t="s">
        <v>1812</v>
      </c>
    </row>
    <row r="944" spans="1:18">
      <c r="A944" t="str">
        <f t="shared" si="14"/>
        <v>Georgia2013Industrial roundwood (wood in the rough)REMOVALS1000 m3</v>
      </c>
      <c r="B944">
        <v>2013</v>
      </c>
      <c r="C944" t="s">
        <v>1811</v>
      </c>
      <c r="D944" t="s">
        <v>3844</v>
      </c>
      <c r="E944" t="s">
        <v>794</v>
      </c>
      <c r="F944" t="s">
        <v>1650</v>
      </c>
      <c r="G944" t="s">
        <v>811</v>
      </c>
      <c r="H944">
        <v>131.25</v>
      </c>
      <c r="I944" t="s">
        <v>1812</v>
      </c>
    </row>
    <row r="945" spans="1:18">
      <c r="A945" t="str">
        <f t="shared" si="14"/>
        <v>Kazakhstan2013Industrial roundwood (wood in the rough)REMOVALS1000 m3</v>
      </c>
      <c r="B945">
        <v>2013</v>
      </c>
      <c r="C945" t="s">
        <v>1811</v>
      </c>
      <c r="D945" t="s">
        <v>3844</v>
      </c>
      <c r="E945" t="s">
        <v>794</v>
      </c>
      <c r="F945" t="s">
        <v>1651</v>
      </c>
      <c r="G945" t="s">
        <v>811</v>
      </c>
      <c r="H945">
        <v>106</v>
      </c>
      <c r="I945" t="s">
        <v>1812</v>
      </c>
    </row>
    <row r="946" spans="1:18">
      <c r="A946" t="str">
        <f t="shared" si="14"/>
        <v>Kyrgyzstan2013Industrial roundwood (wood in the rough)REMOVALS1000 m3</v>
      </c>
      <c r="B946">
        <v>2013</v>
      </c>
      <c r="C946" t="s">
        <v>1811</v>
      </c>
      <c r="D946" t="s">
        <v>3844</v>
      </c>
      <c r="E946" t="s">
        <v>794</v>
      </c>
      <c r="F946" t="s">
        <v>1652</v>
      </c>
      <c r="G946" t="s">
        <v>811</v>
      </c>
      <c r="H946">
        <v>9.32</v>
      </c>
      <c r="I946" t="s">
        <v>1812</v>
      </c>
    </row>
    <row r="947" spans="1:18">
      <c r="A947" t="str">
        <f t="shared" si="14"/>
        <v>Republic of Moldova2013Industrial roundwood (wood in the rough)IMPORTS1000 m3</v>
      </c>
      <c r="B947">
        <v>2013</v>
      </c>
      <c r="C947" t="s">
        <v>1811</v>
      </c>
      <c r="D947" t="s">
        <v>3842</v>
      </c>
      <c r="E947" t="s">
        <v>794</v>
      </c>
      <c r="F947" t="s">
        <v>1653</v>
      </c>
      <c r="G947" t="s">
        <v>811</v>
      </c>
      <c r="H947">
        <v>36.25</v>
      </c>
      <c r="I947" t="s">
        <v>1812</v>
      </c>
    </row>
    <row r="948" spans="1:18">
      <c r="A948" t="str">
        <f t="shared" si="14"/>
        <v>Russian Federation2013Wood fuel, including wood for charcoalREMOVALS1000 m3</v>
      </c>
      <c r="B948">
        <v>2013</v>
      </c>
      <c r="C948" t="s">
        <v>2134</v>
      </c>
      <c r="D948" t="s">
        <v>3844</v>
      </c>
      <c r="E948" t="s">
        <v>794</v>
      </c>
      <c r="F948" t="s">
        <v>1654</v>
      </c>
      <c r="G948" t="s">
        <v>811</v>
      </c>
      <c r="H948">
        <v>14082.13</v>
      </c>
      <c r="I948" t="s">
        <v>1812</v>
      </c>
      <c r="R948" s="568"/>
    </row>
    <row r="949" spans="1:18">
      <c r="A949" t="str">
        <f t="shared" si="14"/>
        <v>Russian Federation2013Industrial roundwood (wood in the rough)REMOVALS1000 m3</v>
      </c>
      <c r="B949">
        <v>2013</v>
      </c>
      <c r="C949" t="s">
        <v>1811</v>
      </c>
      <c r="D949" t="s">
        <v>3844</v>
      </c>
      <c r="E949" t="s">
        <v>794</v>
      </c>
      <c r="F949" t="s">
        <v>1654</v>
      </c>
      <c r="G949" t="s">
        <v>811</v>
      </c>
      <c r="H949">
        <v>180378.87</v>
      </c>
      <c r="I949" t="s">
        <v>1812</v>
      </c>
      <c r="R949" s="568"/>
    </row>
    <row r="950" spans="1:18">
      <c r="A950" t="str">
        <f t="shared" si="14"/>
        <v>Tajikistan2013Wood fuel, including wood for charcoalREMOVALS1000 m3</v>
      </c>
      <c r="B950">
        <v>2013</v>
      </c>
      <c r="C950" t="s">
        <v>2134</v>
      </c>
      <c r="D950" t="s">
        <v>3844</v>
      </c>
      <c r="E950" t="s">
        <v>794</v>
      </c>
      <c r="F950" t="s">
        <v>1655</v>
      </c>
      <c r="G950" t="s">
        <v>811</v>
      </c>
      <c r="H950">
        <v>90</v>
      </c>
      <c r="I950" t="s">
        <v>1812</v>
      </c>
    </row>
    <row r="951" spans="1:18">
      <c r="A951" t="str">
        <f t="shared" si="14"/>
        <v>Tajikistan2013Industrial roundwood (wood in the rough)REMOVALS1000 m3</v>
      </c>
      <c r="B951">
        <v>2013</v>
      </c>
      <c r="C951" t="s">
        <v>1811</v>
      </c>
      <c r="D951" t="s">
        <v>3844</v>
      </c>
      <c r="E951" t="s">
        <v>794</v>
      </c>
      <c r="F951" t="s">
        <v>1655</v>
      </c>
      <c r="G951" t="s">
        <v>811</v>
      </c>
      <c r="H951">
        <v>0</v>
      </c>
      <c r="I951" t="s">
        <v>1812</v>
      </c>
    </row>
    <row r="952" spans="1:18">
      <c r="A952" t="str">
        <f t="shared" si="14"/>
        <v>Tajikistan2013Industrial roundwood (wood in the rough)IMPORTS1000 m3</v>
      </c>
      <c r="B952">
        <v>2013</v>
      </c>
      <c r="C952" t="s">
        <v>1811</v>
      </c>
      <c r="D952" t="s">
        <v>3842</v>
      </c>
      <c r="E952" t="s">
        <v>794</v>
      </c>
      <c r="F952" t="s">
        <v>1655</v>
      </c>
      <c r="G952" t="s">
        <v>811</v>
      </c>
      <c r="H952">
        <v>15.87</v>
      </c>
      <c r="I952" t="s">
        <v>1812</v>
      </c>
    </row>
    <row r="953" spans="1:18">
      <c r="A953" t="str">
        <f t="shared" si="14"/>
        <v>Turkmenistan2013Wood fuel, including wood for charcoalREMOVALS1000 m3</v>
      </c>
      <c r="B953">
        <v>2013</v>
      </c>
      <c r="C953" t="s">
        <v>2134</v>
      </c>
      <c r="D953" t="s">
        <v>3844</v>
      </c>
      <c r="E953" t="s">
        <v>794</v>
      </c>
      <c r="F953" t="s">
        <v>1656</v>
      </c>
      <c r="G953" t="s">
        <v>811</v>
      </c>
      <c r="H953">
        <v>0</v>
      </c>
      <c r="I953" t="s">
        <v>1812</v>
      </c>
    </row>
    <row r="954" spans="1:18">
      <c r="A954" t="str">
        <f t="shared" si="14"/>
        <v>Turkmenistan2013Industrial roundwood (wood in the rough)REMOVALS1000 m3</v>
      </c>
      <c r="B954">
        <v>2013</v>
      </c>
      <c r="C954" t="s">
        <v>1811</v>
      </c>
      <c r="D954" t="s">
        <v>3844</v>
      </c>
      <c r="E954" t="s">
        <v>794</v>
      </c>
      <c r="F954" t="s">
        <v>1656</v>
      </c>
      <c r="G954" t="s">
        <v>811</v>
      </c>
      <c r="H954">
        <v>0</v>
      </c>
      <c r="I954" t="s">
        <v>1812</v>
      </c>
    </row>
    <row r="955" spans="1:18">
      <c r="A955" t="str">
        <f t="shared" si="14"/>
        <v>Turkmenistan2013Industrial roundwood (wood in the rough)EXPORTS1000 m3</v>
      </c>
      <c r="B955">
        <v>2013</v>
      </c>
      <c r="C955" t="s">
        <v>1811</v>
      </c>
      <c r="D955" t="s">
        <v>3843</v>
      </c>
      <c r="E955" t="s">
        <v>794</v>
      </c>
      <c r="F955" t="s">
        <v>1656</v>
      </c>
      <c r="G955" t="s">
        <v>811</v>
      </c>
      <c r="H955">
        <v>0</v>
      </c>
      <c r="I955" t="s">
        <v>1812</v>
      </c>
    </row>
    <row r="956" spans="1:18">
      <c r="A956" t="str">
        <f t="shared" si="14"/>
        <v>Uzbekistan2013Wood fuel, including wood for charcoalREMOVALS1000 m3</v>
      </c>
      <c r="B956">
        <v>2013</v>
      </c>
      <c r="C956" t="s">
        <v>2134</v>
      </c>
      <c r="D956" t="s">
        <v>3844</v>
      </c>
      <c r="E956" t="s">
        <v>794</v>
      </c>
      <c r="F956" t="s">
        <v>1658</v>
      </c>
      <c r="G956" t="s">
        <v>811</v>
      </c>
      <c r="H956">
        <v>26</v>
      </c>
      <c r="I956" t="s">
        <v>1812</v>
      </c>
    </row>
    <row r="957" spans="1:18">
      <c r="A957" t="str">
        <f t="shared" si="14"/>
        <v>Uzbekistan2013Industrial roundwood (wood in the rough)REMOVALS1000 m3</v>
      </c>
      <c r="B957">
        <v>2013</v>
      </c>
      <c r="C957" t="s">
        <v>1811</v>
      </c>
      <c r="D957" t="s">
        <v>3844</v>
      </c>
      <c r="E957" t="s">
        <v>794</v>
      </c>
      <c r="F957" t="s">
        <v>1658</v>
      </c>
      <c r="G957" t="s">
        <v>811</v>
      </c>
      <c r="H957">
        <v>10</v>
      </c>
      <c r="I957" t="s">
        <v>1812</v>
      </c>
    </row>
    <row r="958" spans="1:18">
      <c r="A958" t="str">
        <f t="shared" si="14"/>
        <v>Canada2013Wood fuel, including wood for charcoalREMOVALS1000 m3</v>
      </c>
      <c r="B958">
        <v>2013</v>
      </c>
      <c r="C958" t="s">
        <v>2134</v>
      </c>
      <c r="D958" t="s">
        <v>3844</v>
      </c>
      <c r="E958" t="s">
        <v>794</v>
      </c>
      <c r="F958" t="s">
        <v>1659</v>
      </c>
      <c r="G958" t="s">
        <v>811</v>
      </c>
      <c r="H958">
        <v>1442</v>
      </c>
      <c r="I958" t="s">
        <v>1812</v>
      </c>
      <c r="R958" s="568"/>
    </row>
    <row r="959" spans="1:18">
      <c r="A959" t="str">
        <f t="shared" si="14"/>
        <v>Canada2013Industrial roundwood (wood in the rough)REMOVALS1000 m3</v>
      </c>
      <c r="B959">
        <v>2013</v>
      </c>
      <c r="C959" t="s">
        <v>1811</v>
      </c>
      <c r="D959" t="s">
        <v>3844</v>
      </c>
      <c r="E959" t="s">
        <v>794</v>
      </c>
      <c r="F959" t="s">
        <v>1659</v>
      </c>
      <c r="G959" t="s">
        <v>811</v>
      </c>
      <c r="H959">
        <v>146741</v>
      </c>
      <c r="I959" t="s">
        <v>1812</v>
      </c>
      <c r="R959" s="568"/>
    </row>
    <row r="960" spans="1:18">
      <c r="A960" t="str">
        <f t="shared" si="14"/>
        <v>Canada2013Industrial roundwood (wood in the rough)IMPORTS1000 m3</v>
      </c>
      <c r="B960">
        <v>2013</v>
      </c>
      <c r="C960" t="s">
        <v>1811</v>
      </c>
      <c r="D960" t="s">
        <v>3842</v>
      </c>
      <c r="E960" t="s">
        <v>794</v>
      </c>
      <c r="F960" t="s">
        <v>1659</v>
      </c>
      <c r="G960" t="s">
        <v>811</v>
      </c>
      <c r="H960">
        <v>4800</v>
      </c>
      <c r="I960" t="s">
        <v>1812</v>
      </c>
      <c r="R960" s="568"/>
    </row>
    <row r="961" spans="1:18">
      <c r="A961" t="str">
        <f t="shared" si="14"/>
        <v>Canada2013Industrial roundwood (wood in the rough)EXPORTS1000 m3</v>
      </c>
      <c r="B961">
        <v>2013</v>
      </c>
      <c r="C961" t="s">
        <v>1811</v>
      </c>
      <c r="D961" t="s">
        <v>3843</v>
      </c>
      <c r="E961" t="s">
        <v>794</v>
      </c>
      <c r="F961" t="s">
        <v>1659</v>
      </c>
      <c r="G961" t="s">
        <v>811</v>
      </c>
      <c r="H961">
        <v>7005</v>
      </c>
      <c r="I961" t="s">
        <v>1812</v>
      </c>
      <c r="R961" s="568"/>
    </row>
    <row r="962" spans="1:18">
      <c r="A962" t="str">
        <f t="shared" si="14"/>
        <v>United States2013Wood fuel, including wood for charcoalREMOVALS1000 m3</v>
      </c>
      <c r="B962">
        <v>2013</v>
      </c>
      <c r="C962" t="s">
        <v>2134</v>
      </c>
      <c r="D962" t="s">
        <v>3844</v>
      </c>
      <c r="E962" t="s">
        <v>794</v>
      </c>
      <c r="F962" t="s">
        <v>1660</v>
      </c>
      <c r="G962" t="s">
        <v>811</v>
      </c>
      <c r="H962">
        <v>40436</v>
      </c>
      <c r="I962" t="s">
        <v>1812</v>
      </c>
      <c r="R962" s="568"/>
    </row>
    <row r="963" spans="1:18">
      <c r="A963" t="str">
        <f t="shared" ref="A963:A987" si="15">CONCATENATE(F963,B963,C963,D963,G963)</f>
        <v>United States2013Industrial roundwood (wood in the rough)REMOVALS1000 m3</v>
      </c>
      <c r="B963">
        <v>2013</v>
      </c>
      <c r="C963" t="s">
        <v>1811</v>
      </c>
      <c r="D963" t="s">
        <v>3844</v>
      </c>
      <c r="E963" t="s">
        <v>794</v>
      </c>
      <c r="F963" t="s">
        <v>1660</v>
      </c>
      <c r="G963" t="s">
        <v>811</v>
      </c>
      <c r="H963">
        <v>293583</v>
      </c>
      <c r="I963" t="s">
        <v>1812</v>
      </c>
      <c r="R963" s="568"/>
    </row>
    <row r="964" spans="1:18">
      <c r="A964" t="str">
        <f t="shared" si="15"/>
        <v>Serbia2013Wood fuel, including wood for charcoalREMOVALS1000 m3</v>
      </c>
      <c r="B964">
        <v>2013</v>
      </c>
      <c r="C964" t="s">
        <v>2134</v>
      </c>
      <c r="D964" t="s">
        <v>3844</v>
      </c>
      <c r="E964" t="s">
        <v>794</v>
      </c>
      <c r="F964" t="s">
        <v>1638</v>
      </c>
      <c r="G964" t="s">
        <v>811</v>
      </c>
      <c r="H964">
        <v>6357</v>
      </c>
      <c r="I964" t="s">
        <v>1812</v>
      </c>
      <c r="R964" s="568"/>
    </row>
    <row r="965" spans="1:18">
      <c r="A965" t="str">
        <f t="shared" si="15"/>
        <v>Serbia2013Industrial roundwood (wood in the rough)REMOVALS1000 m3</v>
      </c>
      <c r="B965">
        <v>2013</v>
      </c>
      <c r="C965" t="s">
        <v>1811</v>
      </c>
      <c r="D965" t="s">
        <v>3844</v>
      </c>
      <c r="E965" t="s">
        <v>794</v>
      </c>
      <c r="F965" t="s">
        <v>1638</v>
      </c>
      <c r="G965" t="s">
        <v>811</v>
      </c>
      <c r="H965">
        <v>1321</v>
      </c>
      <c r="I965" t="s">
        <v>1812</v>
      </c>
      <c r="R965" s="568"/>
    </row>
    <row r="966" spans="1:18">
      <c r="A966" t="str">
        <f t="shared" si="15"/>
        <v>Serbia2013Industrial roundwood (wood in the rough)IMPORTS1000 m3</v>
      </c>
      <c r="B966">
        <v>2013</v>
      </c>
      <c r="C966" t="s">
        <v>1811</v>
      </c>
      <c r="D966" t="s">
        <v>3842</v>
      </c>
      <c r="E966" t="s">
        <v>794</v>
      </c>
      <c r="F966" t="s">
        <v>1638</v>
      </c>
      <c r="G966" t="s">
        <v>811</v>
      </c>
      <c r="H966">
        <v>85</v>
      </c>
      <c r="I966" t="s">
        <v>1812</v>
      </c>
    </row>
    <row r="967" spans="1:18">
      <c r="A967" t="str">
        <f t="shared" si="15"/>
        <v>Montenegro2013Wood fuel, including wood for charcoalREMOVALS1000 m3</v>
      </c>
      <c r="B967">
        <v>2013</v>
      </c>
      <c r="C967" t="s">
        <v>2134</v>
      </c>
      <c r="D967" t="s">
        <v>3844</v>
      </c>
      <c r="E967" t="s">
        <v>794</v>
      </c>
      <c r="F967" t="s">
        <v>1469</v>
      </c>
      <c r="G967" t="s">
        <v>811</v>
      </c>
      <c r="H967">
        <v>707</v>
      </c>
      <c r="I967" t="s">
        <v>1812</v>
      </c>
    </row>
    <row r="968" spans="1:18">
      <c r="A968" t="str">
        <f t="shared" si="15"/>
        <v>Montenegro2013Industrial roundwood (wood in the rough)REMOVALS1000 m3</v>
      </c>
      <c r="B968">
        <v>2013</v>
      </c>
      <c r="C968" t="s">
        <v>1811</v>
      </c>
      <c r="D968" t="s">
        <v>3844</v>
      </c>
      <c r="E968" t="s">
        <v>794</v>
      </c>
      <c r="F968" t="s">
        <v>1469</v>
      </c>
      <c r="G968" t="s">
        <v>811</v>
      </c>
      <c r="H968">
        <v>208</v>
      </c>
      <c r="I968" t="s">
        <v>1812</v>
      </c>
    </row>
    <row r="969" spans="1:18">
      <c r="A969" t="str">
        <f t="shared" si="15"/>
        <v>Montenegro2013Industrial roundwood (wood in the rough)IMPORTS1000 m3</v>
      </c>
      <c r="B969">
        <v>2013</v>
      </c>
      <c r="C969" t="s">
        <v>1811</v>
      </c>
      <c r="D969" t="s">
        <v>3842</v>
      </c>
      <c r="E969" t="s">
        <v>794</v>
      </c>
      <c r="F969" t="s">
        <v>1469</v>
      </c>
      <c r="G969" t="s">
        <v>811</v>
      </c>
      <c r="H969">
        <v>0.14000000000000001</v>
      </c>
      <c r="I969" t="s">
        <v>1812</v>
      </c>
    </row>
    <row r="970" spans="1:18">
      <c r="A970" t="str">
        <f t="shared" si="15"/>
        <v>Albania2013Chemical woodpulpPRODUCTION1000 m.t.</v>
      </c>
      <c r="B970">
        <v>2013</v>
      </c>
      <c r="C970" t="s">
        <v>1818</v>
      </c>
      <c r="D970" t="s">
        <v>3841</v>
      </c>
      <c r="E970" t="s">
        <v>794</v>
      </c>
      <c r="F970" t="s">
        <v>1560</v>
      </c>
      <c r="G970" t="s">
        <v>1809</v>
      </c>
      <c r="H970">
        <v>0</v>
      </c>
      <c r="I970" t="s">
        <v>1812</v>
      </c>
    </row>
    <row r="971" spans="1:18">
      <c r="A971" t="str">
        <f t="shared" si="15"/>
        <v>Israel2013Chemical woodpulpPRODUCTION1000 m.t.</v>
      </c>
      <c r="B971">
        <v>2013</v>
      </c>
      <c r="C971" t="s">
        <v>1818</v>
      </c>
      <c r="D971" t="s">
        <v>3841</v>
      </c>
      <c r="E971" t="s">
        <v>794</v>
      </c>
      <c r="F971" t="s">
        <v>1458</v>
      </c>
      <c r="G971" t="s">
        <v>1809</v>
      </c>
      <c r="H971">
        <v>0</v>
      </c>
      <c r="I971" t="s">
        <v>1812</v>
      </c>
    </row>
    <row r="972" spans="1:18">
      <c r="A972" t="str">
        <f t="shared" si="15"/>
        <v>Turkey2013Chemical woodpulpPRODUCTION1000 m.t.</v>
      </c>
      <c r="B972">
        <v>2013</v>
      </c>
      <c r="C972" t="s">
        <v>1818</v>
      </c>
      <c r="D972" t="s">
        <v>3841</v>
      </c>
      <c r="E972" t="s">
        <v>794</v>
      </c>
      <c r="F972" t="s">
        <v>1645</v>
      </c>
      <c r="G972" t="s">
        <v>1809</v>
      </c>
      <c r="H972">
        <v>0</v>
      </c>
      <c r="I972" t="s">
        <v>1812</v>
      </c>
    </row>
    <row r="973" spans="1:18">
      <c r="A973" t="str">
        <f t="shared" si="15"/>
        <v>Bosnia and Herzegovina2013Chemical woodpulpPRODUCTION1000 m.t.</v>
      </c>
      <c r="B973">
        <v>2013</v>
      </c>
      <c r="C973" t="s">
        <v>1818</v>
      </c>
      <c r="D973" t="s">
        <v>3841</v>
      </c>
      <c r="E973" t="s">
        <v>794</v>
      </c>
      <c r="F973" t="s">
        <v>1445</v>
      </c>
      <c r="G973" t="s">
        <v>1809</v>
      </c>
      <c r="H973">
        <v>80</v>
      </c>
      <c r="I973" t="s">
        <v>1812</v>
      </c>
    </row>
    <row r="974" spans="1:18">
      <c r="A974" t="str">
        <f t="shared" si="15"/>
        <v>Armenia2013Chemical woodpulpPRODUCTION1000 m.t.</v>
      </c>
      <c r="B974">
        <v>2013</v>
      </c>
      <c r="C974" t="s">
        <v>1818</v>
      </c>
      <c r="D974" t="s">
        <v>3841</v>
      </c>
      <c r="E974" t="s">
        <v>794</v>
      </c>
      <c r="F974" t="s">
        <v>1647</v>
      </c>
      <c r="G974" t="s">
        <v>1809</v>
      </c>
      <c r="H974">
        <v>0</v>
      </c>
      <c r="I974" t="s">
        <v>1812</v>
      </c>
    </row>
    <row r="975" spans="1:18">
      <c r="A975" t="str">
        <f t="shared" si="15"/>
        <v>Azerbaijan2013Chemical woodpulpPRODUCTION1000 m.t.</v>
      </c>
      <c r="B975">
        <v>2013</v>
      </c>
      <c r="C975" t="s">
        <v>1818</v>
      </c>
      <c r="D975" t="s">
        <v>3841</v>
      </c>
      <c r="E975" t="s">
        <v>794</v>
      </c>
      <c r="F975" t="s">
        <v>1648</v>
      </c>
      <c r="G975" t="s">
        <v>1809</v>
      </c>
      <c r="H975">
        <v>0</v>
      </c>
      <c r="I975" t="s">
        <v>1812</v>
      </c>
    </row>
    <row r="976" spans="1:18">
      <c r="A976" t="str">
        <f t="shared" si="15"/>
        <v>Belarus2013Chemical woodpulpPRODUCTION1000 m.t.</v>
      </c>
      <c r="B976">
        <v>2013</v>
      </c>
      <c r="C976" t="s">
        <v>1818</v>
      </c>
      <c r="D976" t="s">
        <v>3841</v>
      </c>
      <c r="E976" t="s">
        <v>794</v>
      </c>
      <c r="F976" t="s">
        <v>1649</v>
      </c>
      <c r="G976" t="s">
        <v>1809</v>
      </c>
      <c r="H976">
        <v>32.9</v>
      </c>
      <c r="I976" t="s">
        <v>1812</v>
      </c>
    </row>
    <row r="977" spans="1:18">
      <c r="A977" t="str">
        <f t="shared" si="15"/>
        <v>Georgia2013Chemical woodpulpPRODUCTION1000 m.t.</v>
      </c>
      <c r="B977">
        <v>2013</v>
      </c>
      <c r="C977" t="s">
        <v>1818</v>
      </c>
      <c r="D977" t="s">
        <v>3841</v>
      </c>
      <c r="E977" t="s">
        <v>794</v>
      </c>
      <c r="F977" t="s">
        <v>1650</v>
      </c>
      <c r="G977" t="s">
        <v>1809</v>
      </c>
      <c r="H977">
        <v>0</v>
      </c>
      <c r="I977" t="s">
        <v>1812</v>
      </c>
    </row>
    <row r="978" spans="1:18">
      <c r="A978" t="str">
        <f t="shared" si="15"/>
        <v>Kazakhstan2013Chemical woodpulpPRODUCTION1000 m.t.</v>
      </c>
      <c r="B978">
        <v>2013</v>
      </c>
      <c r="C978" t="s">
        <v>1818</v>
      </c>
      <c r="D978" t="s">
        <v>3841</v>
      </c>
      <c r="E978" t="s">
        <v>794</v>
      </c>
      <c r="F978" t="s">
        <v>1651</v>
      </c>
      <c r="G978" t="s">
        <v>1809</v>
      </c>
      <c r="H978">
        <v>0</v>
      </c>
      <c r="I978" t="s">
        <v>1812</v>
      </c>
    </row>
    <row r="979" spans="1:18">
      <c r="A979" t="str">
        <f t="shared" si="15"/>
        <v>Kyrgyzstan2013Chemical woodpulpPRODUCTION1000 m.t.</v>
      </c>
      <c r="B979">
        <v>2013</v>
      </c>
      <c r="C979" t="s">
        <v>1818</v>
      </c>
      <c r="D979" t="s">
        <v>3841</v>
      </c>
      <c r="E979" t="s">
        <v>794</v>
      </c>
      <c r="F979" t="s">
        <v>1652</v>
      </c>
      <c r="G979" t="s">
        <v>1809</v>
      </c>
      <c r="H979">
        <v>0</v>
      </c>
      <c r="I979" t="s">
        <v>1812</v>
      </c>
    </row>
    <row r="980" spans="1:18">
      <c r="A980" t="str">
        <f t="shared" si="15"/>
        <v>Republic of Moldova2013Chemical woodpulpPRODUCTION1000 m.t.</v>
      </c>
      <c r="B980">
        <v>2013</v>
      </c>
      <c r="C980" t="s">
        <v>1818</v>
      </c>
      <c r="D980" t="s">
        <v>3841</v>
      </c>
      <c r="E980" t="s">
        <v>794</v>
      </c>
      <c r="F980" t="s">
        <v>1653</v>
      </c>
      <c r="G980" t="s">
        <v>1809</v>
      </c>
      <c r="H980">
        <v>0</v>
      </c>
      <c r="I980" t="s">
        <v>1812</v>
      </c>
    </row>
    <row r="981" spans="1:18">
      <c r="A981" t="str">
        <f t="shared" si="15"/>
        <v>Tajikistan2013Chemical woodpulpPRODUCTION1000 m.t.</v>
      </c>
      <c r="B981">
        <v>2013</v>
      </c>
      <c r="C981" t="s">
        <v>1818</v>
      </c>
      <c r="D981" t="s">
        <v>3841</v>
      </c>
      <c r="E981" t="s">
        <v>794</v>
      </c>
      <c r="F981" t="s">
        <v>1655</v>
      </c>
      <c r="G981" t="s">
        <v>1809</v>
      </c>
      <c r="H981">
        <v>0</v>
      </c>
      <c r="I981" t="s">
        <v>1812</v>
      </c>
    </row>
    <row r="982" spans="1:18">
      <c r="A982" t="str">
        <f t="shared" si="15"/>
        <v>Turkmenistan2013Chemical woodpulpPRODUCTION1000 m.t.</v>
      </c>
      <c r="B982">
        <v>2013</v>
      </c>
      <c r="C982" t="s">
        <v>1818</v>
      </c>
      <c r="D982" t="s">
        <v>3841</v>
      </c>
      <c r="E982" t="s">
        <v>794</v>
      </c>
      <c r="F982" t="s">
        <v>1656</v>
      </c>
      <c r="G982" t="s">
        <v>1809</v>
      </c>
      <c r="H982">
        <v>0</v>
      </c>
      <c r="I982" t="s">
        <v>1812</v>
      </c>
    </row>
    <row r="983" spans="1:18">
      <c r="A983" t="str">
        <f t="shared" si="15"/>
        <v>Ukraine2013Chemical woodpulpPRODUCTION1000 m.t.</v>
      </c>
      <c r="B983">
        <v>2013</v>
      </c>
      <c r="C983" t="s">
        <v>1818</v>
      </c>
      <c r="D983" t="s">
        <v>3841</v>
      </c>
      <c r="E983" t="s">
        <v>794</v>
      </c>
      <c r="F983" t="s">
        <v>1657</v>
      </c>
      <c r="G983" t="s">
        <v>1809</v>
      </c>
      <c r="H983">
        <v>0</v>
      </c>
      <c r="I983" t="s">
        <v>1812</v>
      </c>
    </row>
    <row r="984" spans="1:18">
      <c r="A984" t="str">
        <f t="shared" si="15"/>
        <v>Canada2013Chemical woodpulpPRODUCTION1000 m.t.</v>
      </c>
      <c r="B984">
        <v>2013</v>
      </c>
      <c r="C984" t="s">
        <v>1818</v>
      </c>
      <c r="D984" t="s">
        <v>3841</v>
      </c>
      <c r="E984" t="s">
        <v>794</v>
      </c>
      <c r="F984" t="s">
        <v>1659</v>
      </c>
      <c r="G984" t="s">
        <v>1809</v>
      </c>
      <c r="H984">
        <v>9119</v>
      </c>
      <c r="I984" t="s">
        <v>1812</v>
      </c>
      <c r="R984" s="568"/>
    </row>
    <row r="985" spans="1:18">
      <c r="A985" t="str">
        <f t="shared" si="15"/>
        <v>Belgium2013Chemical woodpulpPRODUCTION1000 m.t.</v>
      </c>
      <c r="B985">
        <v>2013</v>
      </c>
      <c r="C985" t="s">
        <v>1818</v>
      </c>
      <c r="D985" t="s">
        <v>3841</v>
      </c>
      <c r="E985" t="s">
        <v>794</v>
      </c>
      <c r="F985" t="s">
        <v>1562</v>
      </c>
      <c r="G985" t="s">
        <v>1809</v>
      </c>
      <c r="H985">
        <v>267.5</v>
      </c>
      <c r="I985" t="s">
        <v>1812</v>
      </c>
    </row>
    <row r="986" spans="1:18">
      <c r="A986" t="str">
        <f t="shared" si="15"/>
        <v>Serbia2013Chemical woodpulpPRODUCTION1000 m.t.</v>
      </c>
      <c r="B986">
        <v>2013</v>
      </c>
      <c r="C986" t="s">
        <v>1818</v>
      </c>
      <c r="D986" t="s">
        <v>3841</v>
      </c>
      <c r="E986" t="s">
        <v>794</v>
      </c>
      <c r="F986" t="s">
        <v>1638</v>
      </c>
      <c r="G986" t="s">
        <v>1809</v>
      </c>
      <c r="H986">
        <v>0</v>
      </c>
      <c r="I986" t="s">
        <v>1812</v>
      </c>
    </row>
    <row r="987" spans="1:18">
      <c r="A987" t="str">
        <f t="shared" si="15"/>
        <v>Montenegro2013Chemical woodpulpPRODUCTION1000 m.t.</v>
      </c>
      <c r="B987">
        <v>2013</v>
      </c>
      <c r="C987" t="s">
        <v>1818</v>
      </c>
      <c r="D987" t="s">
        <v>3841</v>
      </c>
      <c r="E987" t="s">
        <v>794</v>
      </c>
      <c r="F987" t="s">
        <v>1469</v>
      </c>
      <c r="G987" t="s">
        <v>1809</v>
      </c>
      <c r="H987">
        <v>0</v>
      </c>
      <c r="I987" t="s">
        <v>1812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FS111"/>
  <sheetViews>
    <sheetView showGridLines="0" zoomScale="96" zoomScaleNormal="96" workbookViewId="0">
      <selection activeCell="L18" sqref="L18"/>
    </sheetView>
  </sheetViews>
  <sheetFormatPr defaultColWidth="11.42578125" defaultRowHeight="18.75"/>
  <cols>
    <col min="1" max="1" width="1.140625" style="334" customWidth="1"/>
    <col min="2" max="2" width="3.85546875" style="334" customWidth="1"/>
    <col min="3" max="3" width="21" style="334" customWidth="1"/>
    <col min="4" max="4" width="18.42578125" style="334" customWidth="1"/>
    <col min="5" max="5" width="4.42578125" style="334" customWidth="1"/>
    <col min="6" max="6" width="18.42578125" style="334" customWidth="1"/>
    <col min="7" max="7" width="4.42578125" style="334" customWidth="1"/>
    <col min="8" max="8" width="18.42578125" style="334" customWidth="1"/>
    <col min="9" max="9" width="4.42578125" style="334" customWidth="1"/>
    <col min="10" max="10" width="18.42578125" style="334" customWidth="1"/>
    <col min="11" max="11" width="4.42578125" style="334" customWidth="1"/>
    <col min="12" max="12" width="20.42578125" style="336" customWidth="1"/>
    <col min="13" max="13" width="6" style="334" customWidth="1"/>
    <col min="14" max="14" width="1" style="334" customWidth="1"/>
    <col min="15" max="174" width="11.42578125" style="334" customWidth="1"/>
    <col min="175" max="175" width="22.28515625" style="335" customWidth="1"/>
    <col min="176" max="16384" width="11.42578125" style="334"/>
  </cols>
  <sheetData>
    <row r="1" spans="2:175" s="269" customFormat="1" ht="45.75" customHeight="1" thickBot="1">
      <c r="C1" s="1148" t="s">
        <v>3840</v>
      </c>
      <c r="D1" s="1149"/>
      <c r="E1" s="1149"/>
      <c r="F1" s="1149"/>
      <c r="G1" s="1149"/>
      <c r="H1" s="1149"/>
      <c r="I1" s="1149"/>
      <c r="J1" s="1149"/>
      <c r="K1" s="1149"/>
      <c r="L1" s="1149"/>
      <c r="M1" s="1149"/>
      <c r="FS1" s="333"/>
    </row>
    <row r="2" spans="2:175" s="348" customFormat="1" ht="20.25" customHeight="1" thickBot="1">
      <c r="B2" s="1144" t="s">
        <v>1687</v>
      </c>
      <c r="C2" s="1145"/>
      <c r="D2" s="1155" t="s">
        <v>1686</v>
      </c>
      <c r="E2" s="1125"/>
      <c r="F2" s="112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7"/>
    </row>
    <row r="3" spans="2:175" s="348" customFormat="1" ht="20.25" customHeight="1" thickBot="1">
      <c r="B3" s="1144" t="s">
        <v>1558</v>
      </c>
      <c r="C3" s="1145"/>
      <c r="D3" s="1155" t="str">
        <f>IF('T I fibre sources'!$E$3="select country","Please select country in table T I",'T I fibre sources'!$E$3)</f>
        <v>Please select country in "introduction"</v>
      </c>
      <c r="E3" s="1125"/>
      <c r="F3" s="112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7"/>
    </row>
    <row r="4" spans="2:175" s="348" customFormat="1" ht="20.25" customHeight="1" thickBot="1">
      <c r="B4" s="1144" t="s">
        <v>1559</v>
      </c>
      <c r="C4" s="1145"/>
      <c r="D4" s="1155">
        <f>IF('T I fibre sources'!$E$4="select year","Please select year in table T I",'T I fibre sources'!$E$4)</f>
        <v>2013</v>
      </c>
      <c r="E4" s="1125"/>
      <c r="F4" s="112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7"/>
    </row>
    <row r="5" spans="2:175" ht="23.25" customHeight="1" thickBot="1"/>
    <row r="6" spans="2:175" ht="18" customHeight="1" thickBot="1">
      <c r="D6" s="1157" t="s">
        <v>1444</v>
      </c>
      <c r="E6" s="1158"/>
      <c r="F6" s="1158"/>
      <c r="G6" s="1158"/>
      <c r="H6" s="1158"/>
      <c r="I6" s="1158"/>
      <c r="J6" s="1158"/>
      <c r="K6" s="1159"/>
    </row>
    <row r="7" spans="2:175" ht="33.75" customHeight="1" thickBot="1">
      <c r="C7" s="339" t="s">
        <v>1544</v>
      </c>
      <c r="D7" s="438" t="s">
        <v>1753</v>
      </c>
      <c r="E7" s="796" t="s">
        <v>1725</v>
      </c>
      <c r="F7" s="438" t="s">
        <v>1487</v>
      </c>
      <c r="G7" s="796" t="s">
        <v>1725</v>
      </c>
      <c r="H7" s="438" t="s">
        <v>1754</v>
      </c>
      <c r="I7" s="796" t="s">
        <v>1725</v>
      </c>
      <c r="J7" s="438" t="s">
        <v>1755</v>
      </c>
      <c r="K7" s="797" t="s">
        <v>1725</v>
      </c>
      <c r="L7" s="340" t="s">
        <v>1491</v>
      </c>
      <c r="M7" s="341" t="s">
        <v>1545</v>
      </c>
    </row>
    <row r="8" spans="2:175" ht="21" customHeight="1" thickBot="1">
      <c r="B8" s="1141" t="s">
        <v>1703</v>
      </c>
      <c r="C8" s="436" t="s">
        <v>1546</v>
      </c>
      <c r="D8" s="737" t="str">
        <f>IF(SUM('T IV energy use'!BF10:BF14)&gt;0, SUM('T IV energy use'!BF10:BF14), "n/a")</f>
        <v>n/a</v>
      </c>
      <c r="E8" s="342" t="s">
        <v>1674</v>
      </c>
      <c r="F8" s="741" t="str">
        <f>IF(SUM('T IV energy use'!BQ10:BQ14)&gt;0,SUM('T IV energy use'!BQ10:BQ14),"n/a")</f>
        <v>n/a</v>
      </c>
      <c r="G8" s="342" t="s">
        <v>1674</v>
      </c>
      <c r="H8" s="744" t="str">
        <f>IF(SUM('T IV energy use'!BT10:BT14)&gt;0,SUM('T IV energy use'!BT10:BT14),"n/a")</f>
        <v>n/a</v>
      </c>
      <c r="I8" s="342" t="s">
        <v>1674</v>
      </c>
      <c r="J8" s="747" t="str">
        <f>IF(SUM('T IV energy use'!BV10:BV14)+SUM('T IV energy use'!BX10:BX14)+SUM('T IV energy use'!CB10:CB14)&gt;0,SUM('T IV energy use'!BV10:BV14)+SUM('T IV energy use'!BX10:BX14)+SUM('T IV energy use'!CB10:CB14),"n/a")</f>
        <v>n/a</v>
      </c>
      <c r="K8" s="774" t="s">
        <v>1674</v>
      </c>
      <c r="L8" s="445" t="str">
        <f>IF(SUM(D8:J8)&gt;0,SUM(D8:J8),"n/a")</f>
        <v>n/a</v>
      </c>
      <c r="M8" s="446" t="str">
        <f>IF(ISNUMBER(L8/$L$12),(L8/$L$12),"n/a")</f>
        <v>n/a</v>
      </c>
      <c r="FS8" s="335" t="s">
        <v>1490</v>
      </c>
    </row>
    <row r="9" spans="2:175" ht="21" customHeight="1" thickBot="1">
      <c r="B9" s="1142"/>
      <c r="C9" s="437" t="s">
        <v>1547</v>
      </c>
      <c r="D9" s="738" t="str">
        <f>IF(SUM('T IV energy use'!BF16:BF22)+SUM('T IV energy use'!BF24:BF25)+SUM('T IV energy use'!BF27:BF28)&gt;0,SUM('T IV energy use'!BF16:BF22)+SUM('T IV energy use'!BF24:BF25)+SUM('T IV energy use'!BF27:BF28),"n/a")</f>
        <v>n/a</v>
      </c>
      <c r="E9" s="343" t="s">
        <v>1674</v>
      </c>
      <c r="F9" s="742" t="str">
        <f>IF(SUM('T IV energy use'!BQ16:BQ22)+SUM('T IV energy use'!BQ24:BQ25)+SUM('T IV energy use'!BQ27:BQ28)&gt;0,SUM('T IV energy use'!BQ16:BQ22)+SUM('T IV energy use'!BQ24:BQ25)+SUM('T IV energy use'!BQ27:BQ28),"n/a")</f>
        <v>n/a</v>
      </c>
      <c r="G9" s="343" t="s">
        <v>1674</v>
      </c>
      <c r="H9" s="745" t="str">
        <f>IF(SUM('T IV energy use'!BT16:BT22)+SUM('T IV energy use'!BT24:BT29)&gt;0,SUM('T IV energy use'!BT16:BT22)+SUM('T IV energy use'!BT24:BT29),"n/a")</f>
        <v>n/a</v>
      </c>
      <c r="I9" s="343" t="s">
        <v>1674</v>
      </c>
      <c r="J9" s="748" t="str">
        <f>IF(SUM('T IV energy use'!BV16:BV22)+SUM('T IV energy use'!BV24:BV29)+SUM('T IV energy use'!BX16:BX22)+SUM('T IV energy use'!BX24:BX29)+SUM('T IV energy use'!BZ28:BZ29)+SUM('T IV energy use'!CB16:CB22)+SUM('T IV energy use'!CB24:CB29)&gt;0,SUM('T IV energy use'!BV16:BV22)+SUM('T IV energy use'!BV24:BV29)+SUM('T IV energy use'!BX16:BX22)+SUM('T IV energy use'!BX24:BX29)+SUM('T IV energy use'!BZ28:BZ29)+SUM('T IV energy use'!CB16:CB22)+SUM('T IV energy use'!CB24:CB29),"n/a")</f>
        <v>n/a</v>
      </c>
      <c r="K9" s="775" t="s">
        <v>1674</v>
      </c>
      <c r="L9" s="445" t="str">
        <f>IF(SUM(D9:J9)&gt;0,SUM(D9:J9),"n/a")</f>
        <v>n/a</v>
      </c>
      <c r="M9" s="446" t="str">
        <f>IF(ISNUMBER(L9/$L$12),(L9/$L$12),"n/a")</f>
        <v>n/a</v>
      </c>
      <c r="FS9" s="335" t="s">
        <v>1560</v>
      </c>
    </row>
    <row r="10" spans="2:175" ht="21" customHeight="1" thickBot="1">
      <c r="B10" s="1142"/>
      <c r="C10" s="437" t="s">
        <v>1548</v>
      </c>
      <c r="D10" s="739" t="str">
        <f>IF(SUM('T IV energy use'!BF31:BF33)&gt;0,SUM('T IV energy use'!BF31:BF33),"n/a")</f>
        <v>n/a</v>
      </c>
      <c r="E10" s="343" t="s">
        <v>1674</v>
      </c>
      <c r="F10" s="743" t="str">
        <f>IF(SUM('T IV energy use'!BQ31:BQ33)&gt;0,SUM('T IV energy use'!BQ31:BQ33),"n/a")</f>
        <v>n/a</v>
      </c>
      <c r="G10" s="343" t="s">
        <v>1674</v>
      </c>
      <c r="H10" s="746" t="str">
        <f>IF(SUM('T IV energy use'!BT31:BT33)&gt;0,SUM('T IV energy use'!BT31:BT33),"n/a")</f>
        <v>n/a</v>
      </c>
      <c r="I10" s="343" t="s">
        <v>1674</v>
      </c>
      <c r="J10" s="749" t="str">
        <f>IF(SUM('T IV energy use'!CB31:CB33)+SUM('T IV energy use'!BX31:BX33)+SUM('T IV energy use'!BV31:BV33)&gt;0,SUM('T IV energy use'!CB31:CB33)+SUM('T IV energy use'!BX31:BX33)+SUM('T IV energy use'!BV31:BV33),"n/a")</f>
        <v>n/a</v>
      </c>
      <c r="K10" s="775" t="s">
        <v>1674</v>
      </c>
      <c r="L10" s="445" t="str">
        <f>IF(SUM(D10:J10)&gt;0,SUM(D10:J10),"n/a")</f>
        <v>n/a</v>
      </c>
      <c r="M10" s="446" t="str">
        <f>IF(ISNUMBER(L10/$L$12),(L10/$L$12),"n/a")</f>
        <v>n/a</v>
      </c>
      <c r="FS10" s="335" t="s">
        <v>1664</v>
      </c>
    </row>
    <row r="11" spans="2:175" ht="21" customHeight="1" thickBot="1">
      <c r="B11" s="1143"/>
      <c r="C11" s="768" t="s">
        <v>1549</v>
      </c>
      <c r="D11" s="740" t="str">
        <f>IF(SUM('T IV energy use'!BF35)&gt;0,SUM('T IV energy use'!BF35),"n/a")</f>
        <v>n/a</v>
      </c>
      <c r="E11" s="769" t="s">
        <v>1674</v>
      </c>
      <c r="F11" s="770" t="str">
        <f>IF(SUM('T IV energy use'!BQ35)&gt;0,SUM('T IV energy use'!BQ35),"n/a")</f>
        <v>n/a</v>
      </c>
      <c r="G11" s="771" t="s">
        <v>1674</v>
      </c>
      <c r="H11" s="772" t="str">
        <f>IF(SUM('T IV energy use'!BT35)&gt;0,SUM('T IV energy use'!BT35),"n/a")</f>
        <v>n/a</v>
      </c>
      <c r="I11" s="773" t="s">
        <v>1674</v>
      </c>
      <c r="J11" s="750" t="str">
        <f>IF(SUM('T IV energy use'!BV35)+SUM('T IV energy use'!BX35)+SUM('T IV energy use'!CB35)&gt;0,SUM('T IV energy use'!BV35)+SUM('T IV energy use'!BX35)+SUM('T IV energy use'!CB35),"n/a")</f>
        <v>n/a</v>
      </c>
      <c r="K11" s="776" t="s">
        <v>1674</v>
      </c>
      <c r="L11" s="781" t="str">
        <f>IF(SUM(D11:J11)&gt;0,SUM(D11:J11),"n/a")</f>
        <v>n/a</v>
      </c>
      <c r="M11" s="780" t="str">
        <f>IF(ISNUMBER(L11/$L$12),(L11/$L$12),"n/a")</f>
        <v>n/a</v>
      </c>
      <c r="FS11" s="335" t="s">
        <v>1647</v>
      </c>
    </row>
    <row r="12" spans="2:175" s="336" customFormat="1" ht="23.25" customHeight="1" thickTop="1" thickBot="1">
      <c r="C12" s="344" t="s">
        <v>1492</v>
      </c>
      <c r="D12" s="1150" t="str">
        <f>IF(SUM(D8:D11)&gt;0,SUM(D8:D11),"n/a")</f>
        <v>n/a</v>
      </c>
      <c r="E12" s="1151"/>
      <c r="F12" s="1152" t="str">
        <f>IF(SUM(F8:F11)&gt;0,SUM(F8:F11),"n/a")</f>
        <v>n/a</v>
      </c>
      <c r="G12" s="1153"/>
      <c r="H12" s="1150" t="str">
        <f>IF(SUM(H8:H11)&gt;0,SUM(H8:H11),"n/a")</f>
        <v>n/a</v>
      </c>
      <c r="I12" s="1151"/>
      <c r="J12" s="1150" t="str">
        <f>IF(SUM(J8:J11)&gt;0,SUM(J8:J11),"n/a")</f>
        <v>n/a</v>
      </c>
      <c r="K12" s="1160"/>
      <c r="L12" s="782" t="str">
        <f>IF(SUM(D12:J12)&gt;0,SUM(D12:J12),"n/a")</f>
        <v>n/a</v>
      </c>
      <c r="M12" s="5"/>
      <c r="FS12" s="335" t="s">
        <v>1648</v>
      </c>
    </row>
    <row r="13" spans="2:175" ht="23.25" customHeight="1" thickBot="1">
      <c r="C13" s="345" t="s">
        <v>1545</v>
      </c>
      <c r="D13" s="1146" t="str">
        <f>IF(ISNUMBER(D12),D12/$L$12,"n/a")</f>
        <v>n/a</v>
      </c>
      <c r="E13" s="1147"/>
      <c r="F13" s="1146" t="str">
        <f>IF(ISNUMBER(F12),F12/$L$12,"n/a")</f>
        <v>n/a</v>
      </c>
      <c r="G13" s="1147"/>
      <c r="H13" s="1146" t="str">
        <f>IF(ISNUMBER(H12),H12/$L$12,"n/a")</f>
        <v>n/a</v>
      </c>
      <c r="I13" s="1147"/>
      <c r="J13" s="1146" t="str">
        <f>IF(ISNUMBER(J12),J12/$L$12,"n/a")</f>
        <v>n/a</v>
      </c>
      <c r="K13" s="1156"/>
      <c r="L13" s="5"/>
      <c r="M13" s="5"/>
      <c r="FS13" s="335" t="s">
        <v>1649</v>
      </c>
    </row>
    <row r="14" spans="2:175" s="337" customFormat="1" ht="18.75" customHeight="1">
      <c r="C14" s="1164" t="str">
        <f>Introduction!A2</f>
        <v>© 2014 UNECE/FAO Forestry and Timber Section - In case of any uncertainties or questions on the JWEE 2013 please contact: woodenergy.timber@unece.org</v>
      </c>
      <c r="D14" s="1165"/>
      <c r="E14" s="1165"/>
      <c r="F14" s="1165"/>
      <c r="G14" s="1165"/>
      <c r="H14" s="1165"/>
      <c r="I14" s="1165"/>
      <c r="J14" s="1166"/>
      <c r="K14" s="1166"/>
      <c r="L14" s="1166"/>
      <c r="M14" s="1166"/>
      <c r="N14" s="1166"/>
      <c r="O14" s="1166"/>
      <c r="P14" s="1166"/>
      <c r="FS14" s="338"/>
    </row>
    <row r="15" spans="2:175" s="337" customFormat="1" ht="18.75" customHeight="1" thickBot="1">
      <c r="C15" s="331"/>
      <c r="D15" s="332"/>
      <c r="E15" s="332"/>
      <c r="F15" s="332"/>
      <c r="G15" s="332"/>
      <c r="H15" s="332"/>
      <c r="I15" s="332"/>
      <c r="J15" s="332"/>
      <c r="K15" s="332"/>
      <c r="L15" s="332"/>
      <c r="M15" s="332"/>
      <c r="FS15" s="338"/>
    </row>
    <row r="16" spans="2:175" s="337" customFormat="1" ht="30.75" customHeight="1" thickBot="1">
      <c r="C16" s="331"/>
      <c r="D16" s="332"/>
      <c r="E16" s="332"/>
      <c r="F16" s="332"/>
      <c r="G16" s="332"/>
      <c r="H16" s="332"/>
      <c r="I16" s="332"/>
      <c r="J16" s="332"/>
      <c r="K16" s="779"/>
      <c r="L16" s="778" t="s">
        <v>1442</v>
      </c>
      <c r="M16" s="332"/>
      <c r="FS16" s="338"/>
    </row>
    <row r="17" spans="1:175" s="337" customFormat="1" ht="21" customHeight="1" thickBot="1">
      <c r="C17" s="331"/>
      <c r="D17" s="332"/>
      <c r="E17" s="332"/>
      <c r="F17" s="332"/>
      <c r="G17" s="332"/>
      <c r="H17" s="332"/>
      <c r="I17" s="1129" t="s">
        <v>1593</v>
      </c>
      <c r="J17" s="1130"/>
      <c r="K17" s="1154"/>
      <c r="L17" s="777" t="str">
        <f>Introduction!E10</f>
        <v>n/a</v>
      </c>
      <c r="M17" s="332"/>
      <c r="FS17" s="338"/>
    </row>
    <row r="18" spans="1:175" s="337" customFormat="1" ht="21" customHeight="1" thickBot="1">
      <c r="C18" s="331"/>
      <c r="D18" s="332"/>
      <c r="E18" s="332"/>
      <c r="F18" s="332"/>
      <c r="G18" s="332"/>
      <c r="H18" s="332"/>
      <c r="I18" s="1129" t="s">
        <v>1594</v>
      </c>
      <c r="J18" s="1130"/>
      <c r="K18" s="1154"/>
      <c r="L18" s="777" t="str">
        <f>Introduction!E11</f>
        <v>n/a</v>
      </c>
      <c r="M18" s="332"/>
      <c r="FS18" s="338"/>
    </row>
    <row r="19" spans="1:175" s="337" customFormat="1" ht="21" customHeight="1" thickBot="1">
      <c r="C19" s="331"/>
      <c r="D19" s="332"/>
      <c r="E19" s="332"/>
      <c r="F19" s="332"/>
      <c r="G19" s="332"/>
      <c r="H19" s="332"/>
      <c r="I19" s="1129" t="s">
        <v>1595</v>
      </c>
      <c r="J19" s="1130"/>
      <c r="K19" s="1154"/>
      <c r="L19" s="777" t="str">
        <f>Introduction!E12</f>
        <v>n/a</v>
      </c>
      <c r="M19" s="332"/>
      <c r="FS19" s="338"/>
    </row>
    <row r="20" spans="1:175" s="337" customFormat="1" ht="21" customHeight="1" thickBot="1">
      <c r="C20" s="331"/>
      <c r="D20" s="332"/>
      <c r="E20" s="332"/>
      <c r="F20" s="332"/>
      <c r="G20" s="332"/>
      <c r="H20" s="332"/>
      <c r="I20" s="1129" t="s">
        <v>1534</v>
      </c>
      <c r="J20" s="1130"/>
      <c r="K20" s="1154"/>
      <c r="L20" s="777" t="str">
        <f>Introduction!E13</f>
        <v>n/a</v>
      </c>
      <c r="M20" s="332"/>
      <c r="FS20" s="338"/>
    </row>
    <row r="21" spans="1:175" s="337" customFormat="1" ht="21" customHeight="1" thickBot="1">
      <c r="C21" s="331"/>
      <c r="D21" s="332"/>
      <c r="E21" s="332"/>
      <c r="F21" s="332"/>
      <c r="G21" s="332"/>
      <c r="H21" s="332"/>
      <c r="I21" s="1167" t="s">
        <v>2183</v>
      </c>
      <c r="J21" s="1168"/>
      <c r="K21" s="1169"/>
      <c r="L21" s="998" t="str">
        <f>IF(ISNUMBER(L12),L12,"n/a")</f>
        <v>n/a</v>
      </c>
      <c r="M21" s="332"/>
      <c r="FS21" s="338"/>
    </row>
    <row r="22" spans="1:175" s="337" customFormat="1" ht="21" customHeight="1">
      <c r="C22" s="331"/>
      <c r="D22" s="332"/>
      <c r="E22" s="332"/>
      <c r="F22" s="332"/>
      <c r="G22" s="332"/>
      <c r="H22" s="332"/>
      <c r="I22" s="332"/>
      <c r="L22" s="332"/>
      <c r="M22" s="332"/>
      <c r="FS22" s="338"/>
    </row>
    <row r="23" spans="1:175" ht="21" customHeight="1" thickBot="1">
      <c r="C23" s="188"/>
      <c r="D23" s="189"/>
      <c r="E23" s="189"/>
      <c r="F23" s="189"/>
      <c r="G23" s="189"/>
      <c r="H23" s="189"/>
      <c r="I23" s="189"/>
      <c r="M23" s="189"/>
      <c r="FS23" s="335" t="s">
        <v>1562</v>
      </c>
    </row>
    <row r="24" spans="1:175" ht="19.5" thickBot="1">
      <c r="C24" s="1017" t="str">
        <f>C8</f>
        <v>S1 Direct</v>
      </c>
      <c r="FS24" s="335" t="s">
        <v>1445</v>
      </c>
    </row>
    <row r="25" spans="1:175" ht="69" customHeight="1" thickBot="1">
      <c r="C25" s="1170" t="s">
        <v>2214</v>
      </c>
      <c r="D25" s="1171"/>
      <c r="E25" s="1171"/>
      <c r="F25" s="1171"/>
      <c r="G25" s="1171"/>
      <c r="H25" s="1171"/>
      <c r="I25" s="1171"/>
      <c r="J25" s="1171"/>
      <c r="K25" s="1171"/>
      <c r="L25" s="1171"/>
      <c r="M25" s="1172"/>
    </row>
    <row r="26" spans="1:175" ht="8.25" customHeight="1" thickBot="1">
      <c r="A26" s="2"/>
      <c r="B26" s="2"/>
      <c r="C26" s="2"/>
      <c r="D26" s="317"/>
      <c r="E26" s="317"/>
      <c r="F26" s="317"/>
      <c r="G26" s="317"/>
      <c r="H26" s="317"/>
      <c r="I26" s="317"/>
      <c r="J26" s="317"/>
      <c r="K26" s="317"/>
      <c r="L26" s="317"/>
      <c r="M26" s="317"/>
    </row>
    <row r="27" spans="1:175" ht="19.5" thickBot="1">
      <c r="C27" s="1017" t="str">
        <f>C9</f>
        <v>S2 Indirect</v>
      </c>
      <c r="FS27" s="335" t="s">
        <v>1445</v>
      </c>
    </row>
    <row r="28" spans="1:175" ht="44.25" customHeight="1" thickBot="1">
      <c r="C28" s="1176" t="s">
        <v>776</v>
      </c>
      <c r="D28" s="1171"/>
      <c r="E28" s="1171"/>
      <c r="F28" s="1171"/>
      <c r="G28" s="1171"/>
      <c r="H28" s="1171"/>
      <c r="I28" s="1171"/>
      <c r="J28" s="1171"/>
      <c r="K28" s="1171"/>
      <c r="L28" s="1171"/>
      <c r="M28" s="1172"/>
    </row>
    <row r="29" spans="1:175" ht="8.25" customHeight="1" thickBot="1">
      <c r="C29" s="350"/>
      <c r="D29" s="349"/>
      <c r="E29" s="349"/>
      <c r="F29" s="349"/>
      <c r="G29" s="349"/>
      <c r="H29" s="349"/>
      <c r="I29" s="349"/>
      <c r="J29" s="349"/>
      <c r="K29" s="349"/>
      <c r="L29" s="349"/>
      <c r="M29" s="349"/>
    </row>
    <row r="30" spans="1:175" ht="19.5" thickBot="1">
      <c r="C30" s="1017" t="str">
        <f>C10</f>
        <v>S3 Recovered</v>
      </c>
      <c r="FS30" s="335" t="s">
        <v>1445</v>
      </c>
    </row>
    <row r="31" spans="1:175" ht="41.25" customHeight="1" thickBot="1">
      <c r="C31" s="1161" t="s">
        <v>777</v>
      </c>
      <c r="D31" s="1162"/>
      <c r="E31" s="1162"/>
      <c r="F31" s="1162"/>
      <c r="G31" s="1162"/>
      <c r="H31" s="1162"/>
      <c r="I31" s="1162"/>
      <c r="J31" s="1162"/>
      <c r="K31" s="1162"/>
      <c r="L31" s="1162"/>
      <c r="M31" s="1163"/>
    </row>
    <row r="32" spans="1:175" ht="8.25" customHeight="1" thickBot="1">
      <c r="C32" s="350"/>
      <c r="D32" s="349"/>
      <c r="E32" s="349"/>
      <c r="F32" s="349"/>
      <c r="G32" s="349"/>
      <c r="H32" s="349"/>
      <c r="I32" s="349"/>
      <c r="J32" s="349"/>
      <c r="K32" s="349"/>
      <c r="L32" s="349"/>
      <c r="M32" s="349"/>
    </row>
    <row r="33" spans="1:175" ht="19.5" thickBot="1">
      <c r="C33" s="1017" t="str">
        <f>C11</f>
        <v>S4 Unspecified</v>
      </c>
      <c r="FS33" s="335" t="s">
        <v>1445</v>
      </c>
    </row>
    <row r="34" spans="1:175" ht="41.25" customHeight="1" thickBot="1">
      <c r="C34" s="1161" t="s">
        <v>778</v>
      </c>
      <c r="D34" s="1162"/>
      <c r="E34" s="1162"/>
      <c r="F34" s="1162"/>
      <c r="G34" s="1162"/>
      <c r="H34" s="1162"/>
      <c r="I34" s="1162"/>
      <c r="J34" s="1162"/>
      <c r="K34" s="1162"/>
      <c r="L34" s="1162"/>
      <c r="M34" s="1163"/>
    </row>
    <row r="35" spans="1:175" s="352" customFormat="1" ht="8.25" customHeight="1" thickBot="1">
      <c r="C35" s="353"/>
      <c r="L35" s="354"/>
      <c r="FS35" s="351"/>
    </row>
    <row r="36" spans="1:175" ht="19.5" thickBot="1">
      <c r="C36" s="1017" t="str">
        <f>D7</f>
        <v>U1 
Power &amp; heat</v>
      </c>
      <c r="FS36" s="335" t="s">
        <v>1445</v>
      </c>
    </row>
    <row r="37" spans="1:175" ht="69" customHeight="1" thickBot="1">
      <c r="C37" s="1173" t="s">
        <v>2161</v>
      </c>
      <c r="D37" s="1174"/>
      <c r="E37" s="1174"/>
      <c r="F37" s="1174"/>
      <c r="G37" s="1174"/>
      <c r="H37" s="1174"/>
      <c r="I37" s="1174"/>
      <c r="J37" s="1174"/>
      <c r="K37" s="1174"/>
      <c r="L37" s="1174"/>
      <c r="M37" s="1175"/>
    </row>
    <row r="38" spans="1:175" ht="8.25" customHeight="1" thickBot="1">
      <c r="A38" s="2"/>
      <c r="B38" s="2"/>
      <c r="C38" s="2"/>
      <c r="D38" s="317"/>
      <c r="E38" s="317"/>
      <c r="F38" s="317"/>
      <c r="G38" s="317"/>
      <c r="H38" s="317"/>
      <c r="I38" s="317"/>
      <c r="J38" s="317"/>
      <c r="K38" s="317"/>
      <c r="L38" s="317"/>
      <c r="M38" s="317"/>
    </row>
    <row r="39" spans="1:175" ht="19.5" thickBot="1">
      <c r="C39" s="1017" t="str">
        <f>F7</f>
        <v>U2 
Industrial</v>
      </c>
      <c r="FS39" s="335" t="s">
        <v>1445</v>
      </c>
    </row>
    <row r="40" spans="1:175" ht="55.5" customHeight="1" thickBot="1">
      <c r="C40" s="1161" t="s">
        <v>1685</v>
      </c>
      <c r="D40" s="1162"/>
      <c r="E40" s="1162"/>
      <c r="F40" s="1162"/>
      <c r="G40" s="1162"/>
      <c r="H40" s="1162"/>
      <c r="I40" s="1162"/>
      <c r="J40" s="1162"/>
      <c r="K40" s="1162"/>
      <c r="L40" s="1162"/>
      <c r="M40" s="1163"/>
    </row>
    <row r="41" spans="1:175" ht="8.25" customHeight="1" thickBot="1">
      <c r="C41" s="350"/>
      <c r="D41" s="349"/>
      <c r="E41" s="349"/>
      <c r="F41" s="349"/>
      <c r="G41" s="349"/>
      <c r="H41" s="349"/>
      <c r="I41" s="349"/>
      <c r="J41" s="349"/>
      <c r="K41" s="349"/>
      <c r="L41" s="349"/>
      <c r="M41" s="349"/>
    </row>
    <row r="42" spans="1:175" ht="19.5" thickBot="1">
      <c r="C42" s="1017" t="str">
        <f>H7</f>
        <v>U3 
Residential</v>
      </c>
      <c r="FS42" s="335" t="s">
        <v>1445</v>
      </c>
    </row>
    <row r="43" spans="1:175" ht="41.25" customHeight="1" thickBot="1">
      <c r="C43" s="1161" t="s">
        <v>1569</v>
      </c>
      <c r="D43" s="1162"/>
      <c r="E43" s="1162"/>
      <c r="F43" s="1162"/>
      <c r="G43" s="1162"/>
      <c r="H43" s="1162"/>
      <c r="I43" s="1162"/>
      <c r="J43" s="1162"/>
      <c r="K43" s="1162"/>
      <c r="L43" s="1162"/>
      <c r="M43" s="1163"/>
    </row>
    <row r="44" spans="1:175" ht="8.25" customHeight="1" thickBot="1">
      <c r="C44" s="350"/>
      <c r="D44" s="349"/>
      <c r="E44" s="349"/>
      <c r="F44" s="349"/>
      <c r="G44" s="349"/>
      <c r="H44" s="349"/>
      <c r="I44" s="349"/>
      <c r="J44" s="349"/>
      <c r="K44" s="349"/>
      <c r="L44" s="349"/>
      <c r="M44" s="349"/>
    </row>
    <row r="45" spans="1:175" ht="19.5" thickBot="1">
      <c r="C45" s="1017" t="str">
        <f>J7</f>
        <v>U4 
Other</v>
      </c>
      <c r="FS45" s="335" t="s">
        <v>1445</v>
      </c>
    </row>
    <row r="46" spans="1:175" ht="27.75" customHeight="1" thickBot="1">
      <c r="C46" s="1161" t="s">
        <v>1570</v>
      </c>
      <c r="D46" s="1162"/>
      <c r="E46" s="1162"/>
      <c r="F46" s="1162"/>
      <c r="G46" s="1162"/>
      <c r="H46" s="1162"/>
      <c r="I46" s="1162"/>
      <c r="J46" s="1162"/>
      <c r="K46" s="1162"/>
      <c r="L46" s="1162"/>
      <c r="M46" s="1163"/>
    </row>
    <row r="47" spans="1:175" s="352" customFormat="1">
      <c r="L47" s="354"/>
      <c r="FS47" s="351"/>
    </row>
    <row r="48" spans="1:175" s="352" customFormat="1">
      <c r="C48" s="353"/>
      <c r="L48" s="354"/>
      <c r="FS48" s="351"/>
    </row>
    <row r="49" spans="3:175" s="352" customFormat="1" ht="19.5" customHeight="1">
      <c r="L49" s="354"/>
      <c r="FS49" s="351"/>
    </row>
    <row r="50" spans="3:175" s="352" customFormat="1">
      <c r="C50" s="353"/>
      <c r="L50" s="354"/>
      <c r="FS50" s="351"/>
    </row>
    <row r="51" spans="3:175" s="352" customFormat="1">
      <c r="L51" s="354"/>
      <c r="FS51" s="351"/>
    </row>
    <row r="52" spans="3:175" s="352" customFormat="1" ht="19.5" customHeight="1">
      <c r="L52" s="354"/>
      <c r="FS52" s="351"/>
    </row>
    <row r="53" spans="3:175" s="352" customFormat="1">
      <c r="L53" s="354"/>
      <c r="FS53" s="351"/>
    </row>
    <row r="54" spans="3:175" s="352" customFormat="1">
      <c r="L54" s="354"/>
      <c r="FS54" s="351"/>
    </row>
    <row r="55" spans="3:175" ht="19.5" customHeight="1">
      <c r="FS55" s="335" t="s">
        <v>1452</v>
      </c>
    </row>
    <row r="56" spans="3:175">
      <c r="FS56" s="335" t="s">
        <v>1453</v>
      </c>
    </row>
    <row r="57" spans="3:175">
      <c r="FS57" s="335" t="s">
        <v>1650</v>
      </c>
    </row>
    <row r="58" spans="3:175" ht="19.5" customHeight="1">
      <c r="FS58" s="335" t="s">
        <v>1454</v>
      </c>
    </row>
    <row r="59" spans="3:175">
      <c r="FS59" s="335" t="s">
        <v>1455</v>
      </c>
    </row>
    <row r="60" spans="3:175">
      <c r="FS60" s="335" t="s">
        <v>1456</v>
      </c>
    </row>
    <row r="61" spans="3:175" ht="19.5" customHeight="1">
      <c r="FS61" s="335" t="s">
        <v>1665</v>
      </c>
    </row>
    <row r="62" spans="3:175">
      <c r="FS62" s="335" t="s">
        <v>1457</v>
      </c>
    </row>
    <row r="63" spans="3:175">
      <c r="FS63" s="335" t="s">
        <v>1458</v>
      </c>
    </row>
    <row r="64" spans="3:175" ht="19.5" customHeight="1">
      <c r="FS64" s="335" t="s">
        <v>1459</v>
      </c>
    </row>
    <row r="65" spans="175:175">
      <c r="FS65" s="335" t="s">
        <v>1651</v>
      </c>
    </row>
    <row r="66" spans="175:175">
      <c r="FS66" s="335" t="s">
        <v>1652</v>
      </c>
    </row>
    <row r="67" spans="175:175" ht="19.5" customHeight="1">
      <c r="FS67" s="335" t="s">
        <v>1460</v>
      </c>
    </row>
    <row r="68" spans="175:175">
      <c r="FS68" s="335" t="s">
        <v>1461</v>
      </c>
    </row>
    <row r="69" spans="175:175">
      <c r="FS69" s="335" t="s">
        <v>1462</v>
      </c>
    </row>
    <row r="70" spans="175:175" ht="19.5" customHeight="1">
      <c r="FS70" s="335" t="s">
        <v>1463</v>
      </c>
    </row>
    <row r="71" spans="175:175">
      <c r="FS71" s="335" t="s">
        <v>1663</v>
      </c>
    </row>
    <row r="72" spans="175:175">
      <c r="FS72" s="335" t="s">
        <v>1662</v>
      </c>
    </row>
    <row r="73" spans="175:175">
      <c r="FS73" s="335" t="s">
        <v>1469</v>
      </c>
    </row>
    <row r="74" spans="175:175">
      <c r="FS74" s="335" t="s">
        <v>1464</v>
      </c>
    </row>
    <row r="75" spans="175:175">
      <c r="FS75" s="335" t="s">
        <v>1465</v>
      </c>
    </row>
    <row r="76" spans="175:175">
      <c r="FS76" s="335" t="s">
        <v>1466</v>
      </c>
    </row>
    <row r="77" spans="175:175">
      <c r="FS77" s="335" t="s">
        <v>1467</v>
      </c>
    </row>
    <row r="78" spans="175:175">
      <c r="FS78" s="335" t="s">
        <v>1653</v>
      </c>
    </row>
    <row r="79" spans="175:175">
      <c r="FS79" s="335" t="s">
        <v>1468</v>
      </c>
    </row>
    <row r="80" spans="175:175">
      <c r="FS80" s="335" t="s">
        <v>1654</v>
      </c>
    </row>
    <row r="81" spans="175:175">
      <c r="FS81" s="335" t="s">
        <v>1661</v>
      </c>
    </row>
    <row r="82" spans="175:175">
      <c r="FS82" s="335" t="s">
        <v>1638</v>
      </c>
    </row>
    <row r="83" spans="175:175">
      <c r="FS83" s="335" t="s">
        <v>1639</v>
      </c>
    </row>
    <row r="84" spans="175:175">
      <c r="FS84" s="335" t="s">
        <v>1640</v>
      </c>
    </row>
    <row r="85" spans="175:175">
      <c r="FS85" s="335" t="s">
        <v>1641</v>
      </c>
    </row>
    <row r="86" spans="175:175">
      <c r="FS86" s="335" t="s">
        <v>1642</v>
      </c>
    </row>
    <row r="87" spans="175:175">
      <c r="FS87" s="335" t="s">
        <v>1643</v>
      </c>
    </row>
    <row r="88" spans="175:175">
      <c r="FS88" s="335" t="s">
        <v>1655</v>
      </c>
    </row>
    <row r="89" spans="175:175">
      <c r="FS89" s="335" t="s">
        <v>1644</v>
      </c>
    </row>
    <row r="90" spans="175:175">
      <c r="FS90" s="335" t="s">
        <v>1645</v>
      </c>
    </row>
    <row r="91" spans="175:175">
      <c r="FS91" s="335" t="s">
        <v>1656</v>
      </c>
    </row>
    <row r="92" spans="175:175">
      <c r="FS92" s="335" t="s">
        <v>1657</v>
      </c>
    </row>
    <row r="93" spans="175:175">
      <c r="FS93" s="335" t="s">
        <v>1646</v>
      </c>
    </row>
    <row r="94" spans="175:175">
      <c r="FS94" s="335" t="s">
        <v>1660</v>
      </c>
    </row>
    <row r="95" spans="175:175">
      <c r="FS95" s="335" t="s">
        <v>1658</v>
      </c>
    </row>
    <row r="96" spans="175:175">
      <c r="FS96" s="335" t="s">
        <v>1489</v>
      </c>
    </row>
    <row r="97" spans="175:175">
      <c r="FS97" s="335">
        <v>2005</v>
      </c>
    </row>
    <row r="98" spans="175:175">
      <c r="FS98" s="335">
        <v>2006</v>
      </c>
    </row>
    <row r="99" spans="175:175">
      <c r="FS99" s="335">
        <v>2007</v>
      </c>
    </row>
    <row r="100" spans="175:175">
      <c r="FS100" s="335">
        <v>2008</v>
      </c>
    </row>
    <row r="101" spans="175:175">
      <c r="FS101" s="335">
        <v>2009</v>
      </c>
    </row>
    <row r="102" spans="175:175">
      <c r="FS102" s="335">
        <v>2010</v>
      </c>
    </row>
    <row r="103" spans="175:175">
      <c r="FS103" s="335">
        <v>2011</v>
      </c>
    </row>
    <row r="104" spans="175:175">
      <c r="FS104" s="335">
        <v>2012</v>
      </c>
    </row>
    <row r="105" spans="175:175">
      <c r="FS105" s="335" t="s">
        <v>1488</v>
      </c>
    </row>
    <row r="106" spans="175:175">
      <c r="FS106" s="335" t="s">
        <v>1674</v>
      </c>
    </row>
    <row r="107" spans="175:175">
      <c r="FS107" s="335" t="s">
        <v>1577</v>
      </c>
    </row>
    <row r="108" spans="175:175">
      <c r="FS108" s="335" t="s">
        <v>1776</v>
      </c>
    </row>
    <row r="109" spans="175:175">
      <c r="FS109" s="335" t="s">
        <v>1578</v>
      </c>
    </row>
    <row r="110" spans="175:175">
      <c r="FS110" s="335" t="s">
        <v>1579</v>
      </c>
    </row>
    <row r="111" spans="175:175">
      <c r="FS111" s="335" t="s">
        <v>1580</v>
      </c>
    </row>
  </sheetData>
  <mergeCells count="31">
    <mergeCell ref="C46:M46"/>
    <mergeCell ref="C43:M43"/>
    <mergeCell ref="C14:P14"/>
    <mergeCell ref="I20:K20"/>
    <mergeCell ref="I21:K21"/>
    <mergeCell ref="I18:K18"/>
    <mergeCell ref="I19:K19"/>
    <mergeCell ref="C25:M25"/>
    <mergeCell ref="C40:M40"/>
    <mergeCell ref="C37:M37"/>
    <mergeCell ref="C34:M34"/>
    <mergeCell ref="C31:M31"/>
    <mergeCell ref="C28:M28"/>
    <mergeCell ref="C1:M1"/>
    <mergeCell ref="D12:E12"/>
    <mergeCell ref="F12:G12"/>
    <mergeCell ref="H12:I12"/>
    <mergeCell ref="I17:K17"/>
    <mergeCell ref="D3:F3"/>
    <mergeCell ref="D4:F4"/>
    <mergeCell ref="H13:I13"/>
    <mergeCell ref="J13:K13"/>
    <mergeCell ref="D6:K6"/>
    <mergeCell ref="D2:F2"/>
    <mergeCell ref="F13:G13"/>
    <mergeCell ref="J12:K12"/>
    <mergeCell ref="B8:B11"/>
    <mergeCell ref="B2:C2"/>
    <mergeCell ref="B3:C3"/>
    <mergeCell ref="B4:C4"/>
    <mergeCell ref="D13:E13"/>
  </mergeCells>
  <phoneticPr fontId="26" type="noConversion"/>
  <dataValidations count="1">
    <dataValidation type="list" allowBlank="1" showInputMessage="1" showErrorMessage="1" sqref="E8:E11 I8:I11 K8:K11 G8:G11">
      <formula1>$FS$106:$FS$111</formula1>
    </dataValidation>
  </dataValidations>
  <hyperlinks>
    <hyperlink ref="C9:C11" location="'aggregated data S -&gt; U'!C19" display="S2 Indirect"/>
    <hyperlink ref="C11" location="'aggregated data S -&gt; U'!C34" display="S4 Unspecified"/>
    <hyperlink ref="F7" location="'aggregated data S -&gt; U'!C40" display="U2 Industrial"/>
    <hyperlink ref="H7" location="'aggregated data S -&gt; U'!C43" display="U3 Residential"/>
    <hyperlink ref="J7" location="'aggregated data S -&gt; U'!C46" display="U4 Other"/>
    <hyperlink ref="C10" location="'aggregated data S -&gt; U'!C31" display="S3 Recovered"/>
    <hyperlink ref="C9" location="'aggregated data S -&gt; U'!C28" display="S2 Indirect"/>
    <hyperlink ref="C8" location="'aggregated data S -&gt; U'!C25" display="S1 Direct"/>
    <hyperlink ref="D7" location="'aggregated data S -&gt; U'!C37" display="U1 Power &amp; heat"/>
    <hyperlink ref="C14" r:id="rId1" display="© 2008 UNECE/FAO Timber Section - In case of any uncertainties or questions on the JWEE 2008 please contact: woodenergy.info@unece.org  "/>
    <hyperlink ref="C14:P14" r:id="rId2" display="© 2010 UNECE/FAO Forestry and Timber Section - In case of any uncertainties or questions on the JWEE 2009 please contact: woodenergy.timber@unece.org"/>
    <hyperlink ref="E7" location="'Data Quality'!Print_Area" display="DQ"/>
    <hyperlink ref="G7" location="'Data Quality'!Print_Area" display="DQ"/>
    <hyperlink ref="I7" location="'Data Quality'!Print_Area" display="DQ"/>
    <hyperlink ref="K7" location="'Data Quality'!Print_Area" display="DQ"/>
  </hyperlinks>
  <pageMargins left="0.74803149606299213" right="0.74803149606299213" top="0.98425196850393704" bottom="0.98425196850393704" header="0.51181102362204722" footer="0.51181102362204722"/>
  <pageSetup paperSize="9" scale="73" orientation="landscape" r:id="rId3"/>
  <headerFooter alignWithMargins="0"/>
  <rowBreaks count="1" manualBreakCount="1">
    <brk id="22"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sheetPr>
  <dimension ref="A1:FR78"/>
  <sheetViews>
    <sheetView showGridLines="0" zoomScaleNormal="100" zoomScaleSheetLayoutView="100" workbookViewId="0">
      <selection activeCell="K19" sqref="K19"/>
    </sheetView>
  </sheetViews>
  <sheetFormatPr defaultColWidth="11.42578125" defaultRowHeight="12.75"/>
  <cols>
    <col min="1" max="1" width="2.140625" style="167" customWidth="1"/>
    <col min="2" max="2" width="3.140625" style="167" customWidth="1"/>
    <col min="3" max="3" width="7.42578125" style="167" customWidth="1"/>
    <col min="4" max="4" width="3" style="167" customWidth="1"/>
    <col min="5" max="5" width="8" style="167" customWidth="1"/>
    <col min="6" max="6" width="1.85546875" style="167" customWidth="1"/>
    <col min="7" max="7" width="14.5703125" style="168" customWidth="1"/>
    <col min="8" max="8" width="21.5703125" style="168" customWidth="1"/>
    <col min="9" max="9" width="14.140625" style="168" customWidth="1"/>
    <col min="10" max="10" width="9.28515625" style="167" customWidth="1"/>
    <col min="11" max="11" width="11.85546875" style="167" customWidth="1"/>
    <col min="12" max="12" width="3.85546875" style="170" customWidth="1"/>
    <col min="13" max="13" width="10.5703125" style="167" customWidth="1"/>
    <col min="14" max="14" width="3.85546875" style="170" customWidth="1"/>
    <col min="15" max="15" width="10.5703125" style="167" customWidth="1"/>
    <col min="16" max="16" width="3.85546875" style="170" customWidth="1"/>
    <col min="17" max="17" width="13.140625" style="169" customWidth="1"/>
    <col min="18" max="18" width="2" style="248" customWidth="1"/>
    <col min="19" max="19" width="1.7109375" style="248" customWidth="1"/>
    <col min="20" max="20" width="20.7109375" style="249" customWidth="1"/>
    <col min="21" max="21" width="3.85546875" style="250" customWidth="1"/>
    <col min="22" max="22" width="5.85546875" style="248" customWidth="1"/>
    <col min="23" max="23" width="5.85546875" style="251" customWidth="1"/>
    <col min="24" max="24" width="23" style="250" customWidth="1"/>
    <col min="25" max="28" width="12.5703125" style="250" customWidth="1"/>
    <col min="29" max="172" width="11.42578125" style="167" customWidth="1"/>
    <col min="173" max="173" width="27.42578125" style="252" bestFit="1" customWidth="1"/>
    <col min="174" max="174" width="11.42578125" style="248" customWidth="1"/>
    <col min="175" max="16384" width="11.42578125" style="167"/>
  </cols>
  <sheetData>
    <row r="1" spans="1:174" ht="11.25" customHeight="1" thickBot="1"/>
    <row r="2" spans="1:174" s="184" customFormat="1" ht="18" customHeight="1" thickBot="1">
      <c r="A2" s="190"/>
      <c r="B2" s="1197" t="s">
        <v>1667</v>
      </c>
      <c r="C2" s="1198"/>
      <c r="D2" s="1198"/>
      <c r="E2" s="1182" t="s">
        <v>1493</v>
      </c>
      <c r="F2" s="1183"/>
      <c r="G2" s="1183"/>
      <c r="H2" s="1184"/>
      <c r="J2" s="208"/>
      <c r="K2" s="228"/>
      <c r="L2" s="229"/>
      <c r="M2" s="228"/>
      <c r="N2" s="229"/>
      <c r="O2" s="228"/>
      <c r="P2" s="229"/>
      <c r="Q2" s="230"/>
      <c r="R2" s="253"/>
      <c r="S2" s="253"/>
      <c r="T2" s="1215"/>
      <c r="U2" s="1216"/>
      <c r="V2" s="1217"/>
      <c r="W2" s="1217"/>
      <c r="X2" s="253"/>
      <c r="Y2" s="253"/>
      <c r="Z2" s="253"/>
      <c r="AA2" s="253"/>
      <c r="AB2" s="253"/>
      <c r="FQ2" s="254"/>
      <c r="FR2" s="253"/>
    </row>
    <row r="3" spans="1:174" s="185" customFormat="1" ht="18" customHeight="1" thickBot="1">
      <c r="A3" s="191"/>
      <c r="B3" s="1197" t="s">
        <v>1558</v>
      </c>
      <c r="C3" s="1198"/>
      <c r="D3" s="1198"/>
      <c r="E3" s="1182" t="str">
        <f>IF(Introduction!$B$6="select country","Please select country in ""introduction""",Introduction!$B$6)</f>
        <v>Please select country in "introduction"</v>
      </c>
      <c r="F3" s="1183"/>
      <c r="G3" s="1183"/>
      <c r="H3" s="1184"/>
      <c r="I3" s="184"/>
      <c r="L3" s="194"/>
      <c r="N3" s="194"/>
      <c r="P3" s="194"/>
      <c r="Q3" s="231"/>
      <c r="R3" s="255"/>
      <c r="S3" s="253"/>
      <c r="T3" s="785"/>
      <c r="U3" s="785"/>
      <c r="V3" s="255"/>
      <c r="W3" s="256"/>
      <c r="X3" s="253"/>
      <c r="Y3" s="253"/>
      <c r="Z3" s="253"/>
      <c r="AA3" s="253"/>
      <c r="AB3" s="253"/>
      <c r="FQ3" s="254"/>
      <c r="FR3" s="255"/>
    </row>
    <row r="4" spans="1:174" s="185" customFormat="1" ht="18" customHeight="1" thickBot="1">
      <c r="A4" s="192"/>
      <c r="B4" s="1197" t="s">
        <v>1559</v>
      </c>
      <c r="C4" s="1198"/>
      <c r="D4" s="1198"/>
      <c r="E4" s="1182">
        <f>IF(Introduction!$B$7="select year","Please select year in ""introduction""",Introduction!$B$7)</f>
        <v>2013</v>
      </c>
      <c r="F4" s="1183"/>
      <c r="G4" s="1183"/>
      <c r="H4" s="1184"/>
      <c r="I4" s="184"/>
      <c r="L4" s="194"/>
      <c r="N4" s="194"/>
      <c r="P4" s="194"/>
      <c r="Q4" s="231"/>
      <c r="R4" s="255"/>
      <c r="S4" s="253"/>
      <c r="T4" s="786"/>
      <c r="U4" s="786"/>
      <c r="V4" s="255"/>
      <c r="W4" s="256"/>
      <c r="X4" s="253"/>
      <c r="Y4" s="253"/>
      <c r="Z4" s="253"/>
      <c r="AA4" s="253"/>
      <c r="AB4" s="253"/>
      <c r="FQ4" s="254"/>
      <c r="FR4" s="255"/>
    </row>
    <row r="5" spans="1:174" ht="15" customHeight="1" thickBot="1">
      <c r="B5" s="193"/>
      <c r="C5" s="194"/>
      <c r="D5" s="193"/>
      <c r="E5" s="193"/>
      <c r="F5" s="193"/>
      <c r="G5" s="195"/>
      <c r="H5" s="195"/>
      <c r="I5" s="195"/>
      <c r="J5" s="193"/>
      <c r="K5" s="1181" t="s">
        <v>1617</v>
      </c>
      <c r="L5" s="1181"/>
      <c r="M5" s="1181"/>
      <c r="N5" s="1181"/>
      <c r="O5" s="1181"/>
      <c r="P5" s="1181"/>
      <c r="Q5" s="1181"/>
      <c r="S5" s="784"/>
      <c r="T5" s="1236" t="s">
        <v>3836</v>
      </c>
      <c r="U5" s="1237"/>
      <c r="FQ5" s="252" t="s">
        <v>1674</v>
      </c>
    </row>
    <row r="6" spans="1:174" s="174" customFormat="1" ht="43.5" customHeight="1" thickBot="1">
      <c r="B6" s="1218" t="s">
        <v>1773</v>
      </c>
      <c r="C6" s="1219"/>
      <c r="D6" s="1219"/>
      <c r="E6" s="1219"/>
      <c r="F6" s="1220"/>
      <c r="G6" s="1207" t="s">
        <v>1774</v>
      </c>
      <c r="H6" s="1208"/>
      <c r="I6" s="1209"/>
      <c r="J6" s="468" t="s">
        <v>1598</v>
      </c>
      <c r="K6" s="1230" t="s">
        <v>1668</v>
      </c>
      <c r="L6" s="1231"/>
      <c r="M6" s="1185" t="s">
        <v>1637</v>
      </c>
      <c r="N6" s="1225"/>
      <c r="O6" s="1185" t="s">
        <v>1636</v>
      </c>
      <c r="P6" s="1226"/>
      <c r="Q6" s="267" t="s">
        <v>1502</v>
      </c>
      <c r="R6" s="257"/>
      <c r="S6" s="257"/>
      <c r="T6" s="1185" t="s">
        <v>3837</v>
      </c>
      <c r="U6" s="1169"/>
      <c r="V6" s="257"/>
      <c r="W6" s="258"/>
      <c r="X6" s="259"/>
      <c r="Y6" s="259"/>
      <c r="Z6" s="259"/>
      <c r="AA6" s="259"/>
      <c r="FQ6" s="260" t="s">
        <v>1577</v>
      </c>
      <c r="FR6" s="257"/>
    </row>
    <row r="7" spans="1:174" s="245" customFormat="1" ht="12.75" customHeight="1" thickBot="1">
      <c r="B7" s="196"/>
      <c r="D7" s="197"/>
      <c r="E7" s="198"/>
      <c r="F7" s="198"/>
      <c r="G7" s="199"/>
      <c r="H7" s="199"/>
      <c r="I7" s="466"/>
      <c r="J7" s="467"/>
      <c r="K7" s="799"/>
      <c r="L7" s="802" t="s">
        <v>1725</v>
      </c>
      <c r="M7" s="801"/>
      <c r="N7" s="803" t="s">
        <v>1725</v>
      </c>
      <c r="O7" s="800"/>
      <c r="P7" s="804" t="s">
        <v>1725</v>
      </c>
      <c r="Q7" s="530"/>
      <c r="R7" s="257"/>
      <c r="S7" s="257"/>
      <c r="T7" s="199"/>
      <c r="U7" s="798" t="s">
        <v>1725</v>
      </c>
      <c r="V7" s="257"/>
      <c r="W7" s="258"/>
      <c r="X7" s="259"/>
      <c r="Z7" s="259"/>
      <c r="AA7" s="259"/>
      <c r="FQ7" s="259" t="s">
        <v>1776</v>
      </c>
      <c r="FR7" s="259"/>
    </row>
    <row r="8" spans="1:174" ht="18" customHeight="1" thickBot="1">
      <c r="B8" s="1199" t="s">
        <v>1775</v>
      </c>
      <c r="C8" s="1232" t="s">
        <v>1610</v>
      </c>
      <c r="D8" s="1188" t="s">
        <v>1503</v>
      </c>
      <c r="E8" s="1238"/>
      <c r="F8" s="1239"/>
      <c r="G8" s="1255" t="s">
        <v>1622</v>
      </c>
      <c r="H8" s="1267"/>
      <c r="I8" s="1268"/>
      <c r="J8" s="7" t="s">
        <v>1528</v>
      </c>
      <c r="K8" s="154" t="str">
        <f>IF(ISNUMBER(VLOOKUP((CONCATENATE($E$3,$E$4,"Industrial roundwood (wood in the rough)","Removals","1000 m3")),'INFO JFSQ 2013'!$A:$I,8,FALSE)),(VLOOKUP((CONCATENATE($E$3,$E$4,"Industrial roundwood (wood in the rough)","Removals","1000 m3")),'INFO JFSQ 2013'!$A:$I,8,FALSE)),"…")</f>
        <v>…</v>
      </c>
      <c r="L8" s="326" t="s">
        <v>1674</v>
      </c>
      <c r="M8" s="440" t="str">
        <f>IF(ISNUMBER(VLOOKUP((CONCATENATE($E$3,$E$4,"Industrial roundwood (wood in the rough)",M$6,"1000 m3")),'INFO JFSQ 2013'!$A:$I,8,FALSE)),(VLOOKUP((CONCATENATE($E$3,$E$4,"Industrial roundwood (wood in the rough)",M$6,"1000 m3")),'INFO JFSQ 2013'!$A:$I,8,FALSE)),"…")</f>
        <v>…</v>
      </c>
      <c r="N8" s="326" t="s">
        <v>1674</v>
      </c>
      <c r="O8" s="158" t="str">
        <f>IF(ISNUMBER(VLOOKUP((CONCATENATE($E$3,$E$4,"Industrial roundwood (wood in the rough)",O$6,"1000 m3")),'INFO JFSQ 2013'!$A:$I,8,FALSE)),(VLOOKUP((CONCATENATE($E$3,$E$4,"Industrial roundwood (wood in the rough)",O$6,"1000 m3")),'INFO JFSQ 2013'!$A:$I,8,FALSE)),"…")</f>
        <v>…</v>
      </c>
      <c r="P8" s="456" t="s">
        <v>1674</v>
      </c>
      <c r="Q8" s="16" t="str">
        <f>IF(OR(ISNUMBER(K8),ISNUMBER(M8),ISNUMBER(O8)),(SUM(K8,M8)-SUM(O8)),"…")</f>
        <v>…</v>
      </c>
      <c r="T8" s="323" t="s">
        <v>1674</v>
      </c>
      <c r="U8" s="326" t="s">
        <v>1674</v>
      </c>
      <c r="W8" s="261"/>
      <c r="Y8" s="167"/>
      <c r="FQ8" s="260" t="s">
        <v>1578</v>
      </c>
    </row>
    <row r="9" spans="1:174" ht="18" customHeight="1" thickBot="1">
      <c r="B9" s="1200"/>
      <c r="C9" s="1233"/>
      <c r="D9" s="1240"/>
      <c r="E9" s="1241"/>
      <c r="F9" s="1242"/>
      <c r="G9" s="1235" t="s">
        <v>1623</v>
      </c>
      <c r="H9" s="1189"/>
      <c r="I9" s="1190"/>
      <c r="J9" s="455" t="s">
        <v>1528</v>
      </c>
      <c r="K9" s="531" t="str">
        <f>IF(ISNUMBER(VLOOKUP((CONCATENATE($E$3,$E$4,"Wood fuel, including wood for charcoal","Removals","1000 m3")),'INFO JFSQ 2013'!$A:$I,8,FALSE)),(VLOOKUP((CONCATENATE($E$3,$E$4,"Wood fuel, including wood for charcoal","Removals","1000 m3")),'INFO JFSQ 2013'!$A:$I,8,FALSE)),"…")</f>
        <v>…</v>
      </c>
      <c r="L9" s="456" t="s">
        <v>1674</v>
      </c>
      <c r="M9" s="453" t="str">
        <f>IF(ISNUMBER(VLOOKUP((CONCATENATE($E$3,$E$4,"Wood fuel, including wood for charcoal",M$6,"1000 m3")),'INFO JFSQ 2013'!$A:$I,8,FALSE)),(VLOOKUP((CONCATENATE($E$3,$E$4,"Wood fuel, including wood for charcoal",M$6,"1000 m3")),'INFO JFSQ 2013'!$A:$I,8,FALSE)),"…")</f>
        <v>…</v>
      </c>
      <c r="N9" s="327" t="s">
        <v>1674</v>
      </c>
      <c r="O9" s="454" t="str">
        <f>IF(ISNUMBER(VLOOKUP((CONCATENATE($E$3,$E$4,"Wood fuel, including wood for charcoal",O$6,"1000 m3")),'INFO JFSQ 2013'!$A:$I,8,FALSE)),(VLOOKUP((CONCATENATE($E$3,$E$4,"Wood fuel, including wood for charcoal",O$6,"1000 m3")),'INFO JFSQ 2013'!$A:$I,8,FALSE)),"…")</f>
        <v>…</v>
      </c>
      <c r="P9" s="160" t="s">
        <v>1674</v>
      </c>
      <c r="Q9" s="61" t="str">
        <f>IF(OR(ISNUMBER(K9),ISNUMBER(M9),ISNUMBER(O9)),(SUM(K9,M9)-SUM(O9)),"…")</f>
        <v>…</v>
      </c>
      <c r="T9" s="563" t="s">
        <v>1674</v>
      </c>
      <c r="U9" s="327" t="s">
        <v>1674</v>
      </c>
      <c r="W9" s="261"/>
      <c r="Y9" s="167"/>
      <c r="FQ9" s="260" t="s">
        <v>1579</v>
      </c>
    </row>
    <row r="10" spans="1:174" ht="18" customHeight="1" thickBot="1">
      <c r="B10" s="1200"/>
      <c r="C10" s="1233"/>
      <c r="D10" s="1243"/>
      <c r="E10" s="1244"/>
      <c r="F10" s="1245"/>
      <c r="G10" s="268"/>
      <c r="H10" s="1204" t="s">
        <v>1555</v>
      </c>
      <c r="I10" s="1205"/>
      <c r="J10" s="356" t="s">
        <v>1528</v>
      </c>
      <c r="K10" s="457" t="s">
        <v>1674</v>
      </c>
      <c r="L10" s="160" t="s">
        <v>1674</v>
      </c>
      <c r="M10" s="236"/>
      <c r="N10" s="237"/>
      <c r="O10" s="237"/>
      <c r="P10" s="237"/>
      <c r="Q10" s="237"/>
      <c r="R10" s="250"/>
      <c r="S10" s="250"/>
      <c r="T10" s="564"/>
      <c r="U10" s="565"/>
      <c r="W10" s="264"/>
      <c r="FQ10" s="260" t="s">
        <v>1580</v>
      </c>
    </row>
    <row r="11" spans="1:174" ht="6.75" customHeight="1" thickBot="1">
      <c r="B11" s="1200"/>
      <c r="C11" s="1233"/>
      <c r="D11" s="200"/>
      <c r="G11" s="167"/>
      <c r="H11" s="167"/>
      <c r="I11" s="167"/>
      <c r="K11" s="233"/>
      <c r="L11" s="234"/>
      <c r="M11" s="233"/>
      <c r="N11" s="234"/>
      <c r="O11" s="233"/>
      <c r="P11" s="234"/>
      <c r="Q11" s="235"/>
      <c r="T11" s="233"/>
      <c r="U11" s="234"/>
      <c r="W11" s="259"/>
      <c r="FQ11" s="260" t="s">
        <v>1490</v>
      </c>
    </row>
    <row r="12" spans="1:174" ht="18" customHeight="1" thickBot="1">
      <c r="B12" s="1200"/>
      <c r="C12" s="1233"/>
      <c r="D12" s="1188" t="s">
        <v>1746</v>
      </c>
      <c r="E12" s="1189"/>
      <c r="F12" s="1190"/>
      <c r="G12" s="1255" t="s">
        <v>1622</v>
      </c>
      <c r="H12" s="1256"/>
      <c r="I12" s="1256"/>
      <c r="J12" s="10" t="s">
        <v>1528</v>
      </c>
      <c r="K12" s="76" t="s">
        <v>1674</v>
      </c>
      <c r="L12" s="161" t="s">
        <v>1674</v>
      </c>
      <c r="M12" s="1246"/>
      <c r="N12" s="1247"/>
      <c r="O12" s="1247"/>
      <c r="P12" s="1248"/>
      <c r="Q12" s="16" t="str">
        <f>IF(SUM(K12)&gt;0,SUM(K12),"…")</f>
        <v>…</v>
      </c>
      <c r="T12" s="1177"/>
      <c r="U12" s="1178"/>
      <c r="AB12" s="260"/>
      <c r="FQ12" s="263" t="s">
        <v>1560</v>
      </c>
    </row>
    <row r="13" spans="1:174" ht="18" customHeight="1" thickBot="1">
      <c r="B13" s="1200"/>
      <c r="C13" s="1233"/>
      <c r="D13" s="1191"/>
      <c r="E13" s="1192"/>
      <c r="F13" s="1193"/>
      <c r="G13" s="1235" t="s">
        <v>1623</v>
      </c>
      <c r="H13" s="1189"/>
      <c r="I13" s="1190"/>
      <c r="J13" s="11" t="s">
        <v>1528</v>
      </c>
      <c r="K13" s="76" t="s">
        <v>1674</v>
      </c>
      <c r="L13" s="160" t="s">
        <v>1674</v>
      </c>
      <c r="M13" s="1249"/>
      <c r="N13" s="1250"/>
      <c r="O13" s="1250"/>
      <c r="P13" s="1251"/>
      <c r="Q13" s="1186" t="str">
        <f>IF(SUM(K13)&gt;0,SUM(K13),"…")</f>
        <v>…</v>
      </c>
      <c r="R13" s="250"/>
      <c r="T13" s="1178"/>
      <c r="U13" s="1178"/>
      <c r="W13" s="259"/>
      <c r="AB13" s="260"/>
      <c r="FQ13" s="263" t="s">
        <v>1664</v>
      </c>
    </row>
    <row r="14" spans="1:174" ht="18" customHeight="1" thickBot="1">
      <c r="B14" s="1200"/>
      <c r="C14" s="1234"/>
      <c r="D14" s="1194"/>
      <c r="E14" s="1195"/>
      <c r="F14" s="1196"/>
      <c r="G14" s="268"/>
      <c r="H14" s="1204" t="s">
        <v>1555</v>
      </c>
      <c r="I14" s="1206"/>
      <c r="J14" s="357" t="s">
        <v>1528</v>
      </c>
      <c r="K14" s="76" t="s">
        <v>1674</v>
      </c>
      <c r="L14" s="160" t="s">
        <v>1674</v>
      </c>
      <c r="M14" s="1252"/>
      <c r="N14" s="1253"/>
      <c r="O14" s="1253"/>
      <c r="P14" s="1254"/>
      <c r="Q14" s="1187"/>
      <c r="T14" s="1178"/>
      <c r="U14" s="1178"/>
      <c r="FQ14" s="263" t="s">
        <v>1647</v>
      </c>
    </row>
    <row r="15" spans="1:174" ht="6" customHeight="1" thickBot="1">
      <c r="B15" s="1200"/>
      <c r="C15" s="288"/>
      <c r="G15" s="167"/>
      <c r="H15" s="167"/>
      <c r="I15" s="167"/>
      <c r="K15" s="233"/>
      <c r="L15" s="234"/>
      <c r="M15" s="233"/>
      <c r="N15" s="234"/>
      <c r="O15" s="233"/>
      <c r="P15" s="234"/>
      <c r="Q15" s="238"/>
      <c r="T15" s="233"/>
      <c r="U15" s="752"/>
      <c r="FQ15" s="263" t="s">
        <v>1561</v>
      </c>
    </row>
    <row r="16" spans="1:174" ht="18" customHeight="1" thickBot="1">
      <c r="B16" s="1200"/>
      <c r="C16" s="1210" t="s">
        <v>1609</v>
      </c>
      <c r="D16" s="1260" t="s">
        <v>1556</v>
      </c>
      <c r="E16" s="1261"/>
      <c r="F16" s="1262"/>
      <c r="G16" s="1257" t="s">
        <v>1624</v>
      </c>
      <c r="H16" s="1203" t="s">
        <v>1676</v>
      </c>
      <c r="I16" s="1203"/>
      <c r="J16" s="7" t="s">
        <v>1528</v>
      </c>
      <c r="K16" s="154" t="str">
        <f>IF(ISNUMBER(VLOOKUP((CONCATENATE($E$3,$E$4,"Chips and particles","Production","1000 m3")),'INFO JFSQ 2013'!$A:$I,8,FALSE)),(VLOOKUP((CONCATENATE($E$3,$E$4,"Chips and particles","Production","1000 m3")),'INFO JFSQ 2013'!$A:$I,8,FALSE)),"…")</f>
        <v>…</v>
      </c>
      <c r="L16" s="161" t="s">
        <v>1674</v>
      </c>
      <c r="M16" s="156" t="str">
        <f>IF(ISNUMBER(VLOOKUP((CONCATENATE($E$3,$E$4,"Chips and particles",M$6,"1000 m3")),'INFO JFSQ 2013'!$A:$I,8,FALSE)),(VLOOKUP((CONCATENATE($E$3,$E$4,"Chips and particles",M$6,"1000 m3")),'INFO JFSQ 2013'!$A:$I,8,FALSE)),"…")</f>
        <v>…</v>
      </c>
      <c r="N16" s="326" t="s">
        <v>1674</v>
      </c>
      <c r="O16" s="158" t="str">
        <f>IF(ISNUMBER(VLOOKUP((CONCATENATE($E$3,$E$4,"Chips and particles",O$6,"1000 m3")),'INFO JFSQ 2013'!$A:$I,8,FALSE)),(VLOOKUP((CONCATENATE($E$3,$E$4,"Chips and particles",O$6,"1000 m3")),'INFO JFSQ 2013'!$A:$I,8,FALSE)),"…")</f>
        <v>…</v>
      </c>
      <c r="P16" s="161" t="s">
        <v>1674</v>
      </c>
      <c r="Q16" s="16" t="str">
        <f>IF(OR(ISNUMBER(K16),ISNUMBER(M16),ISNUMBER(O16)),(SUM(K16,M16)-SUM(O16)),"…")</f>
        <v>…</v>
      </c>
      <c r="T16" s="566" t="s">
        <v>1674</v>
      </c>
      <c r="U16" s="326" t="s">
        <v>1674</v>
      </c>
      <c r="FQ16" s="263" t="s">
        <v>1648</v>
      </c>
    </row>
    <row r="17" spans="1:174" ht="18" customHeight="1" thickBot="1">
      <c r="B17" s="1200"/>
      <c r="C17" s="1211"/>
      <c r="D17" s="1263"/>
      <c r="E17" s="1264"/>
      <c r="F17" s="1211"/>
      <c r="G17" s="1258"/>
      <c r="H17" s="1203" t="s">
        <v>1677</v>
      </c>
      <c r="I17" s="1203"/>
      <c r="J17" s="7" t="s">
        <v>1528</v>
      </c>
      <c r="K17" s="155" t="str">
        <f>IF(ISNUMBER(VLOOKUP((CONCATENATE($E$3,$E$4,"Wood residues","Production","1000 m3")),'INFO JFSQ 2013'!$A:$I,8,FALSE)),(VLOOKUP((CONCATENATE($E$3,$E$4,"Wood residues","Production","1000 m3")),'INFO JFSQ 2013'!$A:$I,8,FALSE)),"…")</f>
        <v>…</v>
      </c>
      <c r="L17" s="160" t="s">
        <v>1674</v>
      </c>
      <c r="M17" s="157" t="str">
        <f>IF(ISNUMBER(VLOOKUP((CONCATENATE($E$3,$E$4,"Wood residues",M$6,"1000 m3")),'INFO JFSQ 2013'!$A:$I,8,FALSE)),(VLOOKUP((CONCATENATE($E$3,$E$4,"Wood residues",M$6,"1000 m3")),'INFO JFSQ 2013'!$A:$I,8,FALSE)),"…")</f>
        <v>…</v>
      </c>
      <c r="N17" s="327" t="s">
        <v>1674</v>
      </c>
      <c r="O17" s="159" t="str">
        <f>IF(ISNUMBER(VLOOKUP((CONCATENATE($E$3,$E$4,"Wood residues",O$6,"1000 m3")),'INFO JFSQ 2013'!$A:$I,8,FALSE)),(VLOOKUP((CONCATENATE($E$3,$E$4,"Wood residues",O$6,"1000 m3")),'INFO JFSQ 2013'!$A:$I,8,FALSE)),"…")</f>
        <v>…</v>
      </c>
      <c r="P17" s="160" t="s">
        <v>1674</v>
      </c>
      <c r="Q17" s="16" t="str">
        <f>IF(OR(ISNUMBER(K17),ISNUMBER(M17),ISNUMBER(O17)),(SUM(K17,M17)-SUM(O17)),"…")</f>
        <v>…</v>
      </c>
      <c r="T17" s="567" t="s">
        <v>1674</v>
      </c>
      <c r="U17" s="327" t="s">
        <v>1674</v>
      </c>
      <c r="W17" s="259"/>
      <c r="FQ17" s="263" t="s">
        <v>1649</v>
      </c>
    </row>
    <row r="18" spans="1:174" ht="18" customHeight="1" thickBot="1">
      <c r="B18" s="1200"/>
      <c r="C18" s="1211"/>
      <c r="D18" s="1263"/>
      <c r="E18" s="1264"/>
      <c r="F18" s="1211"/>
      <c r="G18" s="1259"/>
      <c r="H18" s="1203" t="s">
        <v>1702</v>
      </c>
      <c r="I18" s="1203"/>
      <c r="J18" s="7" t="s">
        <v>1528</v>
      </c>
      <c r="K18" s="820" t="str">
        <f>IF(SUM(Q8:Q14)&gt;0,SUM(Q8:Q14)*'Conversion Factors Energy'!S26,"…")</f>
        <v>…</v>
      </c>
      <c r="L18" s="160" t="s">
        <v>1674</v>
      </c>
      <c r="M18" s="77" t="s">
        <v>1674</v>
      </c>
      <c r="N18" s="327" t="s">
        <v>1674</v>
      </c>
      <c r="O18" s="78" t="s">
        <v>1674</v>
      </c>
      <c r="P18" s="160" t="s">
        <v>1674</v>
      </c>
      <c r="Q18" s="16" t="str">
        <f>IF(OR(ISNUMBER(K18),ISNUMBER(M18),ISNUMBER(O18)),(SUM(K18,M18)-SUM(O18)),"…")</f>
        <v>…</v>
      </c>
      <c r="T18" s="323" t="s">
        <v>1674</v>
      </c>
      <c r="U18" s="327" t="s">
        <v>1674</v>
      </c>
      <c r="FQ18" s="263" t="s">
        <v>1562</v>
      </c>
    </row>
    <row r="19" spans="1:174" ht="18" customHeight="1" thickBot="1">
      <c r="B19" s="1200"/>
      <c r="C19" s="1211"/>
      <c r="D19" s="1263"/>
      <c r="E19" s="1264"/>
      <c r="F19" s="1211"/>
      <c r="G19" s="1223" t="s">
        <v>1625</v>
      </c>
      <c r="H19" s="1213" t="s">
        <v>2147</v>
      </c>
      <c r="I19" s="1214"/>
      <c r="J19" s="476" t="s">
        <v>1704</v>
      </c>
      <c r="K19" s="819" t="str">
        <f>IF(ISNUMBER(VLOOKUP((CONCATENATE($E$3,$E$4,"Chemical woodpulp","Production","1000 m.t.")),'INFO JFSQ 2013'!$A:$I,8,FALSE)),(VLOOKUP((CONCATENATE($E$3,$E$4,"Chemical woodpulp","Production","1000 m.t.")),'INFO JFSQ 2013'!$A:$I,8,FALSE))*0.9*'Conversion Factors Energy'!S24/(1-'Conversion Factors Energy'!S23),"…")</f>
        <v>…</v>
      </c>
      <c r="L19" s="160" t="s">
        <v>1674</v>
      </c>
      <c r="M19" s="1227"/>
      <c r="N19" s="1228"/>
      <c r="O19" s="1228"/>
      <c r="P19" s="1229"/>
      <c r="Q19" s="16" t="str">
        <f>IF(SUM(K19)&gt;0,SUM(K19),"…")</f>
        <v>…</v>
      </c>
      <c r="S19" s="250"/>
      <c r="T19" s="1179"/>
      <c r="U19" s="1180"/>
      <c r="W19" s="259"/>
      <c r="FQ19" s="263" t="s">
        <v>1445</v>
      </c>
    </row>
    <row r="20" spans="1:174" ht="18" customHeight="1" thickBot="1">
      <c r="B20" s="1200"/>
      <c r="C20" s="1212"/>
      <c r="D20" s="1265"/>
      <c r="E20" s="1266"/>
      <c r="F20" s="1212"/>
      <c r="G20" s="1224"/>
      <c r="H20" s="1221" t="s">
        <v>2148</v>
      </c>
      <c r="I20" s="1222"/>
      <c r="J20" s="6" t="s">
        <v>1704</v>
      </c>
      <c r="K20" s="81" t="s">
        <v>1674</v>
      </c>
      <c r="L20" s="160" t="s">
        <v>1674</v>
      </c>
      <c r="M20" s="80" t="s">
        <v>1674</v>
      </c>
      <c r="N20" s="326" t="s">
        <v>1674</v>
      </c>
      <c r="O20" s="79" t="s">
        <v>1674</v>
      </c>
      <c r="P20" s="160" t="s">
        <v>1674</v>
      </c>
      <c r="Q20" s="16" t="str">
        <f>IF(OR(ISNUMBER(K20),ISNUMBER(M20),ISNUMBER(O20)),(SUM(K20,M20)-SUM(O20)),"…")</f>
        <v>…</v>
      </c>
      <c r="T20" s="323" t="s">
        <v>1674</v>
      </c>
      <c r="U20" s="326" t="s">
        <v>1674</v>
      </c>
      <c r="W20" s="259"/>
      <c r="FQ20" s="263" t="s">
        <v>1446</v>
      </c>
    </row>
    <row r="21" spans="1:174" ht="6" customHeight="1" thickBot="1">
      <c r="B21" s="1200"/>
      <c r="C21" s="200"/>
      <c r="D21" s="201"/>
      <c r="E21" s="201"/>
      <c r="F21" s="201"/>
      <c r="G21" s="201"/>
      <c r="H21" s="201"/>
      <c r="I21" s="201"/>
      <c r="J21" s="201"/>
      <c r="K21" s="239"/>
      <c r="L21" s="240"/>
      <c r="M21" s="239"/>
      <c r="N21" s="240"/>
      <c r="O21" s="239"/>
      <c r="P21" s="240"/>
      <c r="Q21" s="241"/>
      <c r="T21" s="239"/>
      <c r="U21" s="240"/>
      <c r="FQ21" s="263" t="s">
        <v>1659</v>
      </c>
    </row>
    <row r="22" spans="1:174" ht="37.5" customHeight="1" thickBot="1">
      <c r="B22" s="1200"/>
      <c r="C22" s="1284" t="s">
        <v>2152</v>
      </c>
      <c r="D22" s="1188" t="s">
        <v>1557</v>
      </c>
      <c r="E22" s="1238"/>
      <c r="F22" s="1239"/>
      <c r="G22" s="1257" t="s">
        <v>768</v>
      </c>
      <c r="H22" s="1272" t="s">
        <v>1678</v>
      </c>
      <c r="I22" s="1273"/>
      <c r="J22" s="7" t="s">
        <v>1704</v>
      </c>
      <c r="K22" s="48" t="s">
        <v>1674</v>
      </c>
      <c r="L22" s="160" t="s">
        <v>1674</v>
      </c>
      <c r="M22" s="50" t="s">
        <v>1674</v>
      </c>
      <c r="N22" s="326" t="s">
        <v>1674</v>
      </c>
      <c r="O22" s="52" t="s">
        <v>1674</v>
      </c>
      <c r="P22" s="160" t="s">
        <v>1674</v>
      </c>
      <c r="Q22" s="13" t="str">
        <f>IF(OR(ISNUMBER(K22),ISNUMBER(M22),ISNUMBER(O22)),(SUM(K22,M22)-SUM(O22)),"…")</f>
        <v>…</v>
      </c>
      <c r="T22" s="323" t="s">
        <v>1674</v>
      </c>
      <c r="U22" s="326" t="s">
        <v>1674</v>
      </c>
      <c r="FQ22" s="263" t="s">
        <v>1447</v>
      </c>
    </row>
    <row r="23" spans="1:174" ht="37.5" customHeight="1" thickBot="1">
      <c r="B23" s="1200"/>
      <c r="C23" s="1285"/>
      <c r="D23" s="1269"/>
      <c r="E23" s="1270"/>
      <c r="F23" s="1271"/>
      <c r="G23" s="1287"/>
      <c r="H23" s="1286" t="s">
        <v>1679</v>
      </c>
      <c r="I23" s="1273"/>
      <c r="J23" s="7" t="s">
        <v>1704</v>
      </c>
      <c r="K23" s="49" t="s">
        <v>1674</v>
      </c>
      <c r="L23" s="160" t="s">
        <v>1674</v>
      </c>
      <c r="M23" s="51" t="s">
        <v>1674</v>
      </c>
      <c r="N23" s="327" t="s">
        <v>1674</v>
      </c>
      <c r="O23" s="53" t="s">
        <v>1674</v>
      </c>
      <c r="P23" s="160" t="s">
        <v>1674</v>
      </c>
      <c r="Q23" s="16" t="str">
        <f>IF(OR(ISNUMBER(K23),ISNUMBER(M23),ISNUMBER(O23)),(SUM(K23,M23)-SUM(O23)),"…")</f>
        <v>…</v>
      </c>
      <c r="T23" s="567" t="s">
        <v>1674</v>
      </c>
      <c r="U23" s="327" t="s">
        <v>1674</v>
      </c>
      <c r="W23" s="259"/>
      <c r="FQ23" s="263" t="s">
        <v>1448</v>
      </c>
    </row>
    <row r="24" spans="1:174" ht="6" customHeight="1" thickBot="1">
      <c r="B24" s="1201"/>
      <c r="C24" s="320"/>
      <c r="D24" s="321"/>
      <c r="E24" s="321"/>
      <c r="F24" s="321"/>
      <c r="G24" s="316"/>
      <c r="H24" s="313"/>
      <c r="I24" s="313"/>
      <c r="J24" s="318"/>
      <c r="K24" s="319"/>
      <c r="L24" s="319"/>
      <c r="M24" s="319"/>
      <c r="N24" s="211"/>
      <c r="O24" s="319"/>
      <c r="P24" s="319"/>
      <c r="Q24" s="237"/>
      <c r="T24" s="319"/>
      <c r="U24" s="720"/>
      <c r="W24" s="259"/>
      <c r="FQ24" s="263"/>
    </row>
    <row r="25" spans="1:174" ht="18" customHeight="1" thickBot="1">
      <c r="B25" s="1202"/>
      <c r="C25" s="1310" t="s">
        <v>1688</v>
      </c>
      <c r="D25" s="1311"/>
      <c r="E25" s="1311"/>
      <c r="F25" s="1311"/>
      <c r="G25" s="1312"/>
      <c r="H25" s="1312"/>
      <c r="I25" s="1313"/>
      <c r="J25" s="7" t="s">
        <v>1528</v>
      </c>
      <c r="K25" s="322" t="s">
        <v>1674</v>
      </c>
      <c r="L25" s="161" t="s">
        <v>1674</v>
      </c>
      <c r="M25" s="323" t="s">
        <v>1674</v>
      </c>
      <c r="N25" s="326"/>
      <c r="O25" s="324" t="s">
        <v>1674</v>
      </c>
      <c r="P25" s="325" t="s">
        <v>1674</v>
      </c>
      <c r="Q25" s="16" t="str">
        <f>IF(OR(ISNUMBER(K25),ISNUMBER(M25),ISNUMBER(O25)),(SUM(K25,M25)-SUM(O25)),"…")</f>
        <v>…</v>
      </c>
      <c r="T25" s="323" t="s">
        <v>1674</v>
      </c>
      <c r="U25" s="326" t="s">
        <v>1674</v>
      </c>
      <c r="W25" s="259"/>
      <c r="FQ25" s="263"/>
    </row>
    <row r="26" spans="1:174" s="269" customFormat="1" ht="23.25" customHeight="1">
      <c r="B26" s="1314" t="str">
        <f>Introduction!A2</f>
        <v>© 2014 UNECE/FAO Forestry and Timber Section - In case of any uncertainties or questions on the JWEE 2013 please contact: woodenergy.timber@unece.org</v>
      </c>
      <c r="C26" s="1315"/>
      <c r="D26" s="1315"/>
      <c r="E26" s="1315"/>
      <c r="F26" s="1315"/>
      <c r="G26" s="1315"/>
      <c r="H26" s="1315"/>
      <c r="I26" s="1315"/>
      <c r="J26" s="1315"/>
      <c r="K26" s="1315"/>
      <c r="L26" s="1315"/>
      <c r="M26" s="1315"/>
      <c r="N26" s="1315"/>
      <c r="O26" s="1315"/>
      <c r="P26" s="1315"/>
      <c r="Q26" s="1315"/>
      <c r="FQ26" s="263" t="s">
        <v>1449</v>
      </c>
      <c r="FR26" s="289"/>
    </row>
    <row r="27" spans="1:174" ht="22.5" customHeight="1" thickBot="1">
      <c r="B27" s="451"/>
      <c r="C27" s="202"/>
      <c r="D27" s="203"/>
      <c r="E27" s="203"/>
      <c r="F27" s="203"/>
      <c r="G27" s="204"/>
      <c r="H27" s="205"/>
      <c r="I27" s="205"/>
      <c r="J27" s="206"/>
      <c r="K27" s="210"/>
      <c r="L27" s="211"/>
      <c r="M27" s="210"/>
      <c r="N27" s="211"/>
      <c r="O27" s="210"/>
      <c r="P27" s="211"/>
      <c r="Q27" s="212"/>
      <c r="W27" s="259"/>
      <c r="FQ27" s="263" t="s">
        <v>1450</v>
      </c>
    </row>
    <row r="28" spans="1:174" ht="15" customHeight="1" thickBot="1">
      <c r="B28" s="207"/>
      <c r="C28" s="1295" t="s">
        <v>1706</v>
      </c>
      <c r="D28" s="1296"/>
      <c r="E28" s="1296"/>
      <c r="F28" s="1296"/>
      <c r="G28" s="1297"/>
      <c r="H28" s="208"/>
      <c r="I28" s="208"/>
      <c r="J28" s="187"/>
      <c r="K28" s="193"/>
      <c r="L28" s="213"/>
      <c r="W28" s="250"/>
      <c r="FQ28" s="263" t="s">
        <v>1451</v>
      </c>
    </row>
    <row r="29" spans="1:174" ht="14.25" customHeight="1">
      <c r="A29" s="171"/>
      <c r="B29" s="209"/>
      <c r="C29" s="85"/>
      <c r="D29" s="1291" t="s">
        <v>3835</v>
      </c>
      <c r="E29" s="1292"/>
      <c r="F29" s="1292"/>
      <c r="G29" s="1292"/>
      <c r="H29" s="1292"/>
      <c r="I29" s="1293"/>
      <c r="J29" s="1293"/>
      <c r="K29" s="1294"/>
      <c r="L29" s="214"/>
      <c r="R29" s="265"/>
      <c r="S29" s="265"/>
      <c r="T29" s="265"/>
      <c r="U29" s="266"/>
      <c r="V29" s="265"/>
      <c r="W29" s="259"/>
      <c r="Z29" s="266"/>
      <c r="AA29" s="266"/>
      <c r="FQ29" s="263" t="s">
        <v>1452</v>
      </c>
    </row>
    <row r="30" spans="1:174" ht="14.25" customHeight="1">
      <c r="C30" s="141"/>
      <c r="D30" s="1277" t="s">
        <v>1777</v>
      </c>
      <c r="E30" s="1307"/>
      <c r="F30" s="1307"/>
      <c r="G30" s="1307"/>
      <c r="H30" s="1307"/>
      <c r="I30" s="1308"/>
      <c r="J30" s="1308"/>
      <c r="K30" s="1309"/>
      <c r="L30" s="215"/>
      <c r="FQ30" s="263" t="s">
        <v>1453</v>
      </c>
    </row>
    <row r="31" spans="1:174" ht="14.25" customHeight="1">
      <c r="C31" s="67"/>
      <c r="D31" s="1282" t="s">
        <v>1541</v>
      </c>
      <c r="E31" s="1283"/>
      <c r="F31" s="1283"/>
      <c r="G31" s="1283"/>
      <c r="H31" s="162" t="s">
        <v>1626</v>
      </c>
      <c r="I31" s="163" t="s">
        <v>1627</v>
      </c>
      <c r="J31" s="1305" t="s">
        <v>1634</v>
      </c>
      <c r="K31" s="1306"/>
      <c r="L31" s="216"/>
      <c r="Y31" s="266"/>
      <c r="AB31" s="266"/>
      <c r="FQ31" s="263" t="s">
        <v>1650</v>
      </c>
    </row>
    <row r="32" spans="1:174" ht="14.25" customHeight="1">
      <c r="C32" s="75"/>
      <c r="D32" s="1277" t="s">
        <v>1666</v>
      </c>
      <c r="E32" s="1277"/>
      <c r="F32" s="1277"/>
      <c r="G32" s="1277"/>
      <c r="H32" s="1277"/>
      <c r="I32" s="1277"/>
      <c r="J32" s="1277"/>
      <c r="K32" s="1278"/>
      <c r="L32" s="215"/>
      <c r="FQ32" s="263" t="s">
        <v>1454</v>
      </c>
    </row>
    <row r="33" spans="3:173" ht="14.25" customHeight="1" thickBot="1">
      <c r="C33" s="68"/>
      <c r="D33" s="1301" t="s">
        <v>1613</v>
      </c>
      <c r="E33" s="1302"/>
      <c r="F33" s="1302"/>
      <c r="G33" s="1302"/>
      <c r="H33" s="1302"/>
      <c r="I33" s="1303"/>
      <c r="J33" s="1303"/>
      <c r="K33" s="1304"/>
      <c r="FQ33" s="263" t="s">
        <v>1455</v>
      </c>
    </row>
    <row r="34" spans="3:173" ht="14.25" customHeight="1">
      <c r="G34" s="217"/>
      <c r="I34" s="217"/>
      <c r="FQ34" s="263" t="s">
        <v>1456</v>
      </c>
    </row>
    <row r="35" spans="3:173" ht="11.25" customHeight="1" thickBot="1">
      <c r="M35" s="218"/>
      <c r="N35" s="219"/>
      <c r="O35" s="220"/>
      <c r="P35" s="219"/>
      <c r="Q35" s="220"/>
      <c r="FQ35" s="263" t="s">
        <v>1665</v>
      </c>
    </row>
    <row r="36" spans="3:173" ht="12" customHeight="1" thickBot="1">
      <c r="C36" s="14" t="s">
        <v>1673</v>
      </c>
      <c r="D36" s="213"/>
      <c r="E36" s="193"/>
      <c r="F36" s="213"/>
      <c r="G36" s="221"/>
      <c r="M36" s="220"/>
      <c r="N36" s="219"/>
      <c r="O36" s="220"/>
      <c r="P36" s="219"/>
      <c r="Q36" s="220"/>
      <c r="FQ36" s="263" t="s">
        <v>1457</v>
      </c>
    </row>
    <row r="37" spans="3:173" ht="15">
      <c r="C37" s="1288" t="s">
        <v>1601</v>
      </c>
      <c r="D37" s="1289"/>
      <c r="E37" s="1289"/>
      <c r="F37" s="1289"/>
      <c r="G37" s="1290"/>
      <c r="FQ37" s="263" t="s">
        <v>1458</v>
      </c>
    </row>
    <row r="38" spans="3:173" ht="15">
      <c r="C38" s="1274" t="s">
        <v>1720</v>
      </c>
      <c r="D38" s="1275"/>
      <c r="E38" s="1275"/>
      <c r="F38" s="1275"/>
      <c r="G38" s="1276"/>
      <c r="FQ38" s="263" t="s">
        <v>1459</v>
      </c>
    </row>
    <row r="39" spans="3:173" ht="15">
      <c r="C39" s="1279" t="s">
        <v>1529</v>
      </c>
      <c r="D39" s="1280"/>
      <c r="E39" s="1280"/>
      <c r="F39" s="1280"/>
      <c r="G39" s="1281"/>
      <c r="FQ39" s="263" t="s">
        <v>1651</v>
      </c>
    </row>
    <row r="40" spans="3:173" ht="15">
      <c r="C40" s="1274" t="s">
        <v>1721</v>
      </c>
      <c r="D40" s="1275"/>
      <c r="E40" s="1275"/>
      <c r="F40" s="1275"/>
      <c r="G40" s="1276"/>
      <c r="FQ40" s="263" t="s">
        <v>1652</v>
      </c>
    </row>
    <row r="41" spans="3:173" ht="15">
      <c r="C41" s="1274" t="s">
        <v>1533</v>
      </c>
      <c r="D41" s="1275"/>
      <c r="E41" s="1275"/>
      <c r="F41" s="1275"/>
      <c r="G41" s="1276"/>
      <c r="FQ41" s="263" t="s">
        <v>1460</v>
      </c>
    </row>
    <row r="42" spans="3:173" ht="15.75" thickBot="1">
      <c r="C42" s="1298" t="s">
        <v>1614</v>
      </c>
      <c r="D42" s="1299"/>
      <c r="E42" s="1299"/>
      <c r="F42" s="1299"/>
      <c r="G42" s="1300"/>
      <c r="FQ42" s="263" t="s">
        <v>1461</v>
      </c>
    </row>
    <row r="43" spans="3:173" ht="15">
      <c r="FQ43" s="263" t="s">
        <v>1462</v>
      </c>
    </row>
    <row r="44" spans="3:173" ht="15">
      <c r="FQ44" s="263" t="s">
        <v>1463</v>
      </c>
    </row>
    <row r="45" spans="3:173" ht="15">
      <c r="FQ45" s="263" t="s">
        <v>1663</v>
      </c>
    </row>
    <row r="46" spans="3:173" ht="15">
      <c r="FQ46" s="263" t="s">
        <v>1662</v>
      </c>
    </row>
    <row r="47" spans="3:173" ht="15">
      <c r="FQ47" s="263" t="s">
        <v>1469</v>
      </c>
    </row>
    <row r="48" spans="3:173" ht="15">
      <c r="FQ48" s="263" t="s">
        <v>1464</v>
      </c>
    </row>
    <row r="49" spans="7:173" ht="15">
      <c r="FQ49" s="263" t="s">
        <v>1465</v>
      </c>
    </row>
    <row r="50" spans="7:173" ht="15">
      <c r="FQ50" s="263" t="s">
        <v>1466</v>
      </c>
    </row>
    <row r="51" spans="7:173" ht="15">
      <c r="K51" s="167" t="e">
        <f>K17*3.1</f>
        <v>#VALUE!</v>
      </c>
      <c r="FQ51" s="263" t="s">
        <v>1467</v>
      </c>
    </row>
    <row r="52" spans="7:173" ht="15">
      <c r="FQ52" s="263" t="s">
        <v>1653</v>
      </c>
    </row>
    <row r="53" spans="7:173" ht="15">
      <c r="FQ53" s="263" t="s">
        <v>1468</v>
      </c>
    </row>
    <row r="54" spans="7:173" ht="15">
      <c r="FQ54" s="263" t="s">
        <v>1654</v>
      </c>
    </row>
    <row r="55" spans="7:173" ht="15">
      <c r="K55" s="167" t="s">
        <v>2141</v>
      </c>
      <c r="FQ55" s="263" t="s">
        <v>1661</v>
      </c>
    </row>
    <row r="56" spans="7:173" ht="15">
      <c r="FQ56" s="263" t="s">
        <v>1638</v>
      </c>
    </row>
    <row r="57" spans="7:173" ht="15">
      <c r="FQ57" s="263" t="s">
        <v>1639</v>
      </c>
    </row>
    <row r="58" spans="7:173" ht="15">
      <c r="FQ58" s="263" t="s">
        <v>1640</v>
      </c>
    </row>
    <row r="59" spans="7:173" ht="15">
      <c r="FQ59" s="263" t="s">
        <v>1641</v>
      </c>
    </row>
    <row r="60" spans="7:173" ht="15">
      <c r="G60" s="222"/>
      <c r="H60" s="222"/>
      <c r="I60" s="222"/>
      <c r="J60" s="171"/>
      <c r="K60" s="171"/>
      <c r="FQ60" s="263" t="s">
        <v>1642</v>
      </c>
    </row>
    <row r="61" spans="7:173" ht="15">
      <c r="G61" s="222"/>
      <c r="H61" s="222"/>
      <c r="I61" s="222"/>
      <c r="J61" s="223"/>
      <c r="K61" s="224"/>
      <c r="L61" s="172"/>
      <c r="FQ61" s="263" t="s">
        <v>1643</v>
      </c>
    </row>
    <row r="62" spans="7:173" ht="15">
      <c r="G62" s="222"/>
      <c r="H62" s="222"/>
      <c r="I62" s="222"/>
      <c r="J62" s="223"/>
      <c r="K62" s="224"/>
      <c r="L62" s="224"/>
      <c r="FQ62" s="263" t="s">
        <v>1655</v>
      </c>
    </row>
    <row r="63" spans="7:173" ht="17.25" customHeight="1">
      <c r="G63" s="222"/>
      <c r="H63" s="222"/>
      <c r="I63" s="222"/>
      <c r="J63" s="223"/>
      <c r="K63" s="224"/>
      <c r="L63" s="224"/>
      <c r="M63" s="171"/>
      <c r="N63" s="172"/>
      <c r="O63" s="171"/>
      <c r="P63" s="172"/>
      <c r="Q63" s="225"/>
      <c r="FQ63" s="263" t="s">
        <v>1644</v>
      </c>
    </row>
    <row r="64" spans="7:173" ht="15">
      <c r="G64" s="222"/>
      <c r="H64" s="222"/>
      <c r="I64" s="222"/>
      <c r="J64" s="223"/>
      <c r="K64" s="224"/>
      <c r="L64" s="224"/>
      <c r="M64" s="226"/>
      <c r="N64" s="227"/>
      <c r="O64" s="226"/>
      <c r="P64" s="227"/>
      <c r="Q64" s="225"/>
      <c r="FQ64" s="263" t="s">
        <v>1645</v>
      </c>
    </row>
    <row r="65" spans="7:173" ht="15">
      <c r="G65" s="222"/>
      <c r="H65" s="222"/>
      <c r="I65" s="222"/>
      <c r="J65" s="223"/>
      <c r="K65" s="224"/>
      <c r="L65" s="224"/>
      <c r="M65" s="226"/>
      <c r="N65" s="227"/>
      <c r="O65" s="226"/>
      <c r="P65" s="227"/>
      <c r="Q65" s="225"/>
      <c r="FQ65" s="263" t="s">
        <v>1656</v>
      </c>
    </row>
    <row r="66" spans="7:173" ht="15">
      <c r="G66" s="222"/>
      <c r="H66" s="222"/>
      <c r="I66" s="222"/>
      <c r="J66" s="223"/>
      <c r="K66" s="224"/>
      <c r="L66" s="224"/>
      <c r="M66" s="226"/>
      <c r="N66" s="227"/>
      <c r="O66" s="226"/>
      <c r="P66" s="227"/>
      <c r="Q66" s="225"/>
      <c r="FQ66" s="263" t="s">
        <v>1657</v>
      </c>
    </row>
    <row r="67" spans="7:173" ht="10.5" customHeight="1">
      <c r="G67" s="222"/>
      <c r="H67" s="222"/>
      <c r="I67" s="222"/>
      <c r="J67" s="223"/>
      <c r="K67" s="224"/>
      <c r="L67" s="224"/>
      <c r="M67" s="226"/>
      <c r="N67" s="227"/>
      <c r="O67" s="226"/>
      <c r="P67" s="227"/>
      <c r="Q67" s="225"/>
      <c r="FQ67" s="263" t="s">
        <v>1646</v>
      </c>
    </row>
    <row r="68" spans="7:173" ht="15">
      <c r="G68" s="222"/>
      <c r="H68" s="222"/>
      <c r="I68" s="222"/>
      <c r="J68" s="223"/>
      <c r="K68" s="224"/>
      <c r="L68" s="224"/>
      <c r="M68" s="226"/>
      <c r="N68" s="227"/>
      <c r="O68" s="226"/>
      <c r="P68" s="227"/>
      <c r="Q68" s="225"/>
      <c r="FQ68" s="263" t="s">
        <v>1660</v>
      </c>
    </row>
    <row r="69" spans="7:173" ht="15">
      <c r="G69" s="222"/>
      <c r="H69" s="222"/>
      <c r="I69" s="222"/>
      <c r="J69" s="223"/>
      <c r="K69" s="224"/>
      <c r="L69" s="224"/>
      <c r="M69" s="226"/>
      <c r="N69" s="227"/>
      <c r="O69" s="226"/>
      <c r="P69" s="227"/>
      <c r="Q69" s="225"/>
      <c r="FQ69" s="263" t="s">
        <v>1658</v>
      </c>
    </row>
    <row r="70" spans="7:173">
      <c r="L70" s="224"/>
      <c r="M70" s="226"/>
      <c r="N70" s="227"/>
      <c r="O70" s="226"/>
      <c r="P70" s="227"/>
      <c r="Q70" s="225"/>
      <c r="FQ70" s="259" t="s">
        <v>1489</v>
      </c>
    </row>
    <row r="71" spans="7:173">
      <c r="FQ71" s="262">
        <v>2005</v>
      </c>
    </row>
    <row r="72" spans="7:173">
      <c r="FQ72" s="262">
        <v>2006</v>
      </c>
    </row>
    <row r="73" spans="7:173">
      <c r="FQ73" s="262">
        <v>2007</v>
      </c>
    </row>
    <row r="74" spans="7:173">
      <c r="FQ74" s="262">
        <v>2008</v>
      </c>
    </row>
    <row r="75" spans="7:173">
      <c r="FQ75" s="262">
        <v>2009</v>
      </c>
    </row>
    <row r="76" spans="7:173">
      <c r="FQ76" s="262">
        <v>2010</v>
      </c>
    </row>
    <row r="77" spans="7:173">
      <c r="FQ77" s="262">
        <v>2011</v>
      </c>
    </row>
    <row r="78" spans="7:173">
      <c r="FQ78" s="262">
        <v>2012</v>
      </c>
    </row>
  </sheetData>
  <sheetProtection formatCells="0"/>
  <dataConsolidate/>
  <mergeCells count="59">
    <mergeCell ref="C42:G42"/>
    <mergeCell ref="D33:K33"/>
    <mergeCell ref="J31:K31"/>
    <mergeCell ref="D30:K30"/>
    <mergeCell ref="C25:I25"/>
    <mergeCell ref="B26:Q26"/>
    <mergeCell ref="D16:F20"/>
    <mergeCell ref="G8:I8"/>
    <mergeCell ref="D22:F23"/>
    <mergeCell ref="H22:I22"/>
    <mergeCell ref="C41:G41"/>
    <mergeCell ref="D32:K32"/>
    <mergeCell ref="C39:G39"/>
    <mergeCell ref="D31:G31"/>
    <mergeCell ref="C22:C23"/>
    <mergeCell ref="H23:I23"/>
    <mergeCell ref="G22:G23"/>
    <mergeCell ref="C40:G40"/>
    <mergeCell ref="C37:G37"/>
    <mergeCell ref="C38:G38"/>
    <mergeCell ref="D29:K29"/>
    <mergeCell ref="C28:G28"/>
    <mergeCell ref="M12:P14"/>
    <mergeCell ref="G13:I13"/>
    <mergeCell ref="G12:I12"/>
    <mergeCell ref="H16:I16"/>
    <mergeCell ref="G16:G18"/>
    <mergeCell ref="C16:C20"/>
    <mergeCell ref="H19:I19"/>
    <mergeCell ref="T2:W2"/>
    <mergeCell ref="B6:F6"/>
    <mergeCell ref="H20:I20"/>
    <mergeCell ref="B2:D2"/>
    <mergeCell ref="G19:G20"/>
    <mergeCell ref="M6:N6"/>
    <mergeCell ref="O6:P6"/>
    <mergeCell ref="M19:P19"/>
    <mergeCell ref="B3:D3"/>
    <mergeCell ref="K6:L6"/>
    <mergeCell ref="C8:C14"/>
    <mergeCell ref="G9:I9"/>
    <mergeCell ref="T5:U5"/>
    <mergeCell ref="D8:F10"/>
    <mergeCell ref="T12:U14"/>
    <mergeCell ref="T19:U19"/>
    <mergeCell ref="K5:Q5"/>
    <mergeCell ref="E2:H2"/>
    <mergeCell ref="E3:H3"/>
    <mergeCell ref="E4:H4"/>
    <mergeCell ref="T6:U6"/>
    <mergeCell ref="Q13:Q14"/>
    <mergeCell ref="D12:F14"/>
    <mergeCell ref="B4:D4"/>
    <mergeCell ref="B8:B25"/>
    <mergeCell ref="H17:I17"/>
    <mergeCell ref="H18:I18"/>
    <mergeCell ref="H10:I10"/>
    <mergeCell ref="H14:I14"/>
    <mergeCell ref="G6:I6"/>
  </mergeCells>
  <phoneticPr fontId="3" type="noConversion"/>
  <dataValidations count="2">
    <dataValidation type="list" allowBlank="1" showInputMessage="1" showErrorMessage="1" sqref="L27 P27 N27">
      <formula1>$AB$6:$AB$13</formula1>
    </dataValidation>
    <dataValidation type="list" allowBlank="1" showInputMessage="1" showErrorMessage="1" sqref="L8:L10 U25 U23 U20 U16:U18 U8:U9 N8:N9 P8:P9 L12:L14 L16:L20 N16:N18 N20 P16:P18 P20 L25 N22:N25 L22:L23 P22:P23 P25">
      <formula1>$FQ$5:$FQ$10</formula1>
    </dataValidation>
  </dataValidations>
  <hyperlinks>
    <hyperlink ref="J31" r:id="rId1" display="EUROSTAT - 2004 data only!"/>
    <hyperlink ref="H31" r:id="rId2" display="OECD "/>
    <hyperlink ref="I31" r:id="rId3" display="Basel Convention"/>
    <hyperlink ref="B26:Q26" r:id="rId4" tooltip="woodenergy.timber@unece.org" display="© 2010 UNECE/FAO Forestry and Timber Section - In case of any uncertainties or questions on the JWEE 2010 please contact: woodenergy.timber@unece.org"/>
    <hyperlink ref="J31:K31" r:id="rId5" display="/   EUROSTAT link"/>
    <hyperlink ref="U7" location="'Data Quality'!Print_Area" display="DQ"/>
    <hyperlink ref="P7" location="'Data Quality'!Print_Area" display="DQ"/>
    <hyperlink ref="N7" location="'Data Quality'!Print_Area" display="DQ"/>
    <hyperlink ref="L7" location="'Data Quality'!Print_Area" display="DQ"/>
  </hyperlinks>
  <pageMargins left="0.21" right="0" top="0.39370078740157483" bottom="0.19685039370078741" header="0.35433070866141736" footer="0.19685039370078741"/>
  <pageSetup paperSize="9" scale="75" orientation="landscape" r:id="rId6"/>
  <headerFooter alignWithMargins="0"/>
  <cellWatches>
    <cellWatch r="E3"/>
  </cellWatches>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sheetPr>
  <dimension ref="A1:FQ34"/>
  <sheetViews>
    <sheetView showGridLines="0" zoomScale="95" zoomScaleNormal="95" zoomScaleSheetLayoutView="85" workbookViewId="0"/>
  </sheetViews>
  <sheetFormatPr defaultColWidth="11.42578125" defaultRowHeight="12.75"/>
  <cols>
    <col min="1" max="1" width="2.140625" style="167" customWidth="1"/>
    <col min="2" max="2" width="1.85546875" style="167" customWidth="1"/>
    <col min="3" max="3" width="8.85546875" style="167" customWidth="1"/>
    <col min="4" max="4" width="3.85546875" style="167" customWidth="1"/>
    <col min="5" max="5" width="3.5703125" style="167" customWidth="1"/>
    <col min="6" max="6" width="20.42578125" style="168" customWidth="1"/>
    <col min="7" max="7" width="6.28515625" style="168" customWidth="1"/>
    <col min="8" max="8" width="8.28515625" style="168" customWidth="1"/>
    <col min="9" max="9" width="20.5703125" style="168" customWidth="1"/>
    <col min="10" max="10" width="13.140625" style="167" customWidth="1"/>
    <col min="11" max="11" width="12.7109375" style="167" customWidth="1"/>
    <col min="12" max="12" width="3.85546875" style="167" customWidth="1"/>
    <col min="13" max="13" width="12.7109375" style="167" customWidth="1"/>
    <col min="14" max="14" width="3.7109375" style="167" customWidth="1"/>
    <col min="15" max="15" width="12.7109375" style="167" customWidth="1"/>
    <col min="16" max="16" width="4.140625" style="167" customWidth="1"/>
    <col min="17" max="17" width="12.7109375" style="169" customWidth="1"/>
    <col min="18" max="18" width="2.85546875" style="167" customWidth="1"/>
    <col min="19" max="19" width="12.5703125" style="167" customWidth="1"/>
    <col min="20" max="20" width="12.7109375" style="176" customWidth="1"/>
    <col min="21" max="21" width="4.140625" style="177" customWidth="1"/>
    <col min="22" max="22" width="5.140625" style="177" customWidth="1"/>
    <col min="23" max="23" width="5.140625" style="179" customWidth="1"/>
    <col min="24" max="24" width="5.140625" style="178" customWidth="1"/>
    <col min="25" max="16384" width="11.42578125" style="167"/>
  </cols>
  <sheetData>
    <row r="1" spans="1:173" ht="26.25" customHeight="1" thickBot="1"/>
    <row r="2" spans="1:173" s="171" customFormat="1" ht="18" customHeight="1" thickBot="1">
      <c r="A2" s="190"/>
      <c r="B2" s="1197" t="s">
        <v>1671</v>
      </c>
      <c r="C2" s="1341"/>
      <c r="D2" s="1182" t="s">
        <v>1751</v>
      </c>
      <c r="E2" s="1183"/>
      <c r="F2" s="1183"/>
      <c r="G2" s="1319"/>
      <c r="H2" s="1184"/>
      <c r="J2" s="271"/>
      <c r="K2" s="272"/>
      <c r="L2" s="272"/>
      <c r="M2" s="272"/>
      <c r="N2" s="272"/>
      <c r="O2" s="569"/>
      <c r="P2" s="272"/>
      <c r="Q2" s="273"/>
      <c r="T2" s="1336"/>
      <c r="U2" s="1336"/>
      <c r="V2" s="1336"/>
      <c r="W2" s="1336"/>
      <c r="X2" s="177"/>
    </row>
    <row r="3" spans="1:173" ht="18" customHeight="1" thickBot="1">
      <c r="A3" s="173"/>
      <c r="B3" s="1197" t="s">
        <v>1558</v>
      </c>
      <c r="C3" s="1341"/>
      <c r="D3" s="1182" t="str">
        <f>IF(Introduction!$B$6="select country","Please select country in ""introduction""",Introduction!$B$6)</f>
        <v>Please select country in "introduction"</v>
      </c>
      <c r="E3" s="1183"/>
      <c r="F3" s="1183"/>
      <c r="G3" s="1319"/>
      <c r="H3" s="1184"/>
      <c r="I3" s="167"/>
      <c r="T3" s="757"/>
      <c r="U3" s="758"/>
    </row>
    <row r="4" spans="1:173" ht="19.5" customHeight="1" thickBot="1">
      <c r="A4" s="274"/>
      <c r="B4" s="1197" t="s">
        <v>1559</v>
      </c>
      <c r="C4" s="1341"/>
      <c r="D4" s="1182" t="str">
        <f>CONCATENATE('T I fibre sources'!E4)</f>
        <v>2013</v>
      </c>
      <c r="E4" s="1183" t="str">
        <f>CONCATENATE('T I fibre sources'!G4)</f>
        <v/>
      </c>
      <c r="F4" s="1183" t="str">
        <f>CONCATENATE('T I fibre sources'!H4)</f>
        <v/>
      </c>
      <c r="G4" s="1319" t="str">
        <f>CONCATENATE('T I fibre sources'!I4)</f>
        <v/>
      </c>
      <c r="H4" s="1184" t="str">
        <f>CONCATENATE('T I fibre sources'!J4)</f>
        <v/>
      </c>
      <c r="I4" s="167"/>
      <c r="S4" s="718"/>
      <c r="T4" s="1349" t="s">
        <v>3836</v>
      </c>
      <c r="U4" s="1349"/>
      <c r="V4" s="783"/>
    </row>
    <row r="5" spans="1:173" ht="26.25" customHeight="1" thickBot="1">
      <c r="B5" s="193"/>
      <c r="C5" s="194"/>
      <c r="D5" s="193"/>
      <c r="E5" s="193"/>
      <c r="F5" s="195"/>
      <c r="G5" s="195"/>
      <c r="H5" s="195"/>
      <c r="I5" s="195"/>
      <c r="J5" s="193"/>
      <c r="K5" s="193"/>
      <c r="L5" s="193"/>
      <c r="M5" s="193"/>
      <c r="N5" s="193"/>
      <c r="O5" s="193"/>
      <c r="P5" s="193"/>
      <c r="Q5" s="232"/>
      <c r="S5" s="718"/>
      <c r="T5" s="1350"/>
      <c r="U5" s="1350"/>
    </row>
    <row r="6" spans="1:173" s="174" customFormat="1" ht="42.75" customHeight="1" thickBot="1">
      <c r="B6" s="1342"/>
      <c r="C6" s="1343"/>
      <c r="D6" s="1343"/>
      <c r="E6" s="1344"/>
      <c r="F6" s="1207" t="s">
        <v>1774</v>
      </c>
      <c r="G6" s="1208"/>
      <c r="H6" s="1209"/>
      <c r="I6" s="1348"/>
      <c r="J6" s="462" t="s">
        <v>1727</v>
      </c>
      <c r="K6" s="1185" t="s">
        <v>1668</v>
      </c>
      <c r="L6" s="1225"/>
      <c r="M6" s="1230" t="s">
        <v>1669</v>
      </c>
      <c r="N6" s="1225"/>
      <c r="O6" s="1185" t="s">
        <v>1670</v>
      </c>
      <c r="P6" s="1345"/>
      <c r="Q6" s="267" t="str">
        <f>CONCATENATE('T I fibre sources'!Q6)</f>
        <v>Gross Domestic supply</v>
      </c>
      <c r="S6" s="756"/>
      <c r="T6" s="1230" t="s">
        <v>3837</v>
      </c>
      <c r="U6" s="1351"/>
      <c r="V6" s="242"/>
      <c r="W6" s="283"/>
    </row>
    <row r="7" spans="1:173" s="175" customFormat="1" ht="13.5" customHeight="1" thickBot="1">
      <c r="B7" s="196"/>
      <c r="D7" s="198"/>
      <c r="E7" s="198"/>
      <c r="F7" s="199"/>
      <c r="G7" s="199"/>
      <c r="H7" s="199"/>
      <c r="I7" s="199"/>
      <c r="J7" s="465"/>
      <c r="K7" s="799"/>
      <c r="L7" s="806" t="s">
        <v>1725</v>
      </c>
      <c r="M7" s="807"/>
      <c r="N7" s="806" t="s">
        <v>1725</v>
      </c>
      <c r="O7" s="807"/>
      <c r="P7" s="787" t="s">
        <v>1725</v>
      </c>
      <c r="Q7" s="532"/>
      <c r="R7" s="243"/>
      <c r="S7" s="243"/>
      <c r="T7" s="799"/>
      <c r="U7" s="805" t="s">
        <v>1725</v>
      </c>
      <c r="V7" s="244"/>
      <c r="W7" s="275"/>
    </row>
    <row r="8" spans="1:173" ht="29.25" customHeight="1" thickBot="1">
      <c r="B8" s="277"/>
      <c r="C8" s="1337" t="s">
        <v>1599</v>
      </c>
      <c r="D8" s="1338"/>
      <c r="E8" s="1339"/>
      <c r="F8" s="1324" t="s">
        <v>1689</v>
      </c>
      <c r="G8" s="1320" t="s">
        <v>1441</v>
      </c>
      <c r="H8" s="1320"/>
      <c r="I8" s="1320"/>
      <c r="J8" s="463" t="s">
        <v>1728</v>
      </c>
      <c r="K8" s="145" t="str">
        <f>IF(ISNUMBER(VLOOKUP((CONCATENATE($D$3,$D$4,"Wood charcoal","Production","1000 m.t.")),'INFO JFSQ 2013'!$A:$I,8,FALSE)),(VLOOKUP((CONCATENATE($D$3,$D$4,"Wood charcoal","Production","1000 m.t.")),'INFO JFSQ 2013'!$A:$I,8,FALSE)),"…")</f>
        <v>…</v>
      </c>
      <c r="L8" s="144" t="s">
        <v>1674</v>
      </c>
      <c r="M8" s="145" t="str">
        <f>IF(ISNUMBER(VLOOKUP((CONCATENATE($D$3,$D$4,"Wood charcoal","Imports","1000 m.t.")),'INFO JFSQ 2013'!$A:$I,8,FALSE)),(VLOOKUP((CONCATENATE($D$3,$D$4,"Wood charcoal","imports","1000 m.t.")),'INFO JFSQ 2013'!$A:$I,8,FALSE)),"…")</f>
        <v>…</v>
      </c>
      <c r="N8" s="144" t="s">
        <v>1674</v>
      </c>
      <c r="O8" s="145" t="str">
        <f>IF(ISNUMBER(VLOOKUP((CONCATENATE($D$3,$D$4,"Wood charcoal","Exports","1000 m.t.")),'INFO JFSQ 2013'!$A:$I,8,FALSE)),(VLOOKUP((CONCATENATE($D$3,$D$4,"Wood charcoal","Exports","1000 m.t.")),'INFO JFSQ 2013'!$A:$I,8,FALSE)),"…")</f>
        <v>…</v>
      </c>
      <c r="P8" s="143" t="s">
        <v>1674</v>
      </c>
      <c r="Q8" s="13" t="str">
        <f t="shared" ref="Q8:Q13" si="0">IF(OR(ISNUMBER(K8),ISNUMBER(M8),ISNUMBER(O8)),(SUM(K8,M8)-SUM(O8)),"…")</f>
        <v>…</v>
      </c>
      <c r="S8" s="718"/>
      <c r="T8" s="818" t="s">
        <v>1674</v>
      </c>
      <c r="U8" s="144" t="s">
        <v>1674</v>
      </c>
      <c r="FQ8" s="178" t="s">
        <v>1674</v>
      </c>
    </row>
    <row r="9" spans="1:173" ht="29.25" customHeight="1" thickBot="1">
      <c r="B9" s="277"/>
      <c r="C9" s="1340"/>
      <c r="D9" s="1338"/>
      <c r="E9" s="1339"/>
      <c r="F9" s="1325"/>
      <c r="G9" s="1320" t="s">
        <v>1530</v>
      </c>
      <c r="H9" s="1320"/>
      <c r="I9" s="1320"/>
      <c r="J9" s="463" t="s">
        <v>1728</v>
      </c>
      <c r="K9" s="145" t="str">
        <f>IF(ISNUMBER(VLOOKUP((CONCATENATE($D$3,$D$4,"Wood pellets","Production","1000 m.t.")),'INFO JFSQ 2013'!$A:$I,8,FALSE)),(VLOOKUP((CONCATENATE($D$3,$D$4,"Wood pellets","Production","1000 m.t.")),'INFO JFSQ 2013'!$A:$I,8,FALSE)),"…")</f>
        <v>…</v>
      </c>
      <c r="L9" s="144" t="s">
        <v>1674</v>
      </c>
      <c r="M9" s="145" t="str">
        <f>IF(ISNUMBER(VLOOKUP((CONCATENATE($D$3,$D$4,"Wood pellets","Imports","1000 m.t.")),'INFO JFSQ 2013'!$A:$I,8,FALSE)),(VLOOKUP((CONCATENATE($D$3,$D$4,"Wood pellets","imports","1000 m.t.")),'INFO JFSQ 2013'!$A:$I,8,FALSE)),"…")</f>
        <v>…</v>
      </c>
      <c r="N9" s="144" t="s">
        <v>1674</v>
      </c>
      <c r="O9" s="145" t="str">
        <f>IF(ISNUMBER(VLOOKUP((CONCATENATE($D$3,$D$4,"Wood pellets","Exports","1000 m.t.")),'INFO JFSQ 2013'!$A:$I,8,FALSE)),(VLOOKUP((CONCATENATE($D$3,$D$4,"Wood pellets","Exports","1000 m.t.")),'INFO JFSQ 2013'!$A:$I,8,FALSE)),"…")</f>
        <v>…</v>
      </c>
      <c r="P9" s="143" t="s">
        <v>1674</v>
      </c>
      <c r="Q9" s="13" t="str">
        <f t="shared" si="0"/>
        <v>…</v>
      </c>
      <c r="S9" s="718"/>
      <c r="T9" s="818" t="s">
        <v>1674</v>
      </c>
      <c r="U9" s="144" t="s">
        <v>1674</v>
      </c>
      <c r="W9" s="242"/>
      <c r="FQ9" s="276" t="s">
        <v>1577</v>
      </c>
    </row>
    <row r="10" spans="1:173" ht="27" customHeight="1" thickBot="1">
      <c r="B10" s="277"/>
      <c r="C10" s="1340"/>
      <c r="D10" s="1338"/>
      <c r="E10" s="1339"/>
      <c r="F10" s="1326"/>
      <c r="G10" s="1320" t="s">
        <v>1715</v>
      </c>
      <c r="H10" s="1320"/>
      <c r="I10" s="1320"/>
      <c r="J10" s="463" t="s">
        <v>1728</v>
      </c>
      <c r="K10" s="823" t="s">
        <v>1674</v>
      </c>
      <c r="L10" s="143"/>
      <c r="M10" s="824" t="s">
        <v>1674</v>
      </c>
      <c r="N10" s="144" t="s">
        <v>1674</v>
      </c>
      <c r="O10" s="823" t="s">
        <v>1674</v>
      </c>
      <c r="P10" s="143" t="s">
        <v>1674</v>
      </c>
      <c r="Q10" s="13" t="str">
        <f t="shared" si="0"/>
        <v>…</v>
      </c>
      <c r="S10" s="718"/>
      <c r="T10" s="818" t="s">
        <v>1674</v>
      </c>
      <c r="U10" s="144" t="s">
        <v>1674</v>
      </c>
      <c r="W10" s="177"/>
      <c r="FQ10" s="276" t="s">
        <v>1776</v>
      </c>
    </row>
    <row r="11" spans="1:173" ht="25.5" customHeight="1" thickBot="1">
      <c r="B11" s="277"/>
      <c r="C11" s="1340"/>
      <c r="D11" s="1338"/>
      <c r="E11" s="1339"/>
      <c r="F11" s="1324" t="s">
        <v>2163</v>
      </c>
      <c r="G11" s="1320" t="s">
        <v>1531</v>
      </c>
      <c r="H11" s="1320"/>
      <c r="I11" s="1320"/>
      <c r="J11" s="464" t="s">
        <v>1729</v>
      </c>
      <c r="K11" s="823" t="s">
        <v>1674</v>
      </c>
      <c r="L11" s="143" t="s">
        <v>1674</v>
      </c>
      <c r="M11" s="82"/>
      <c r="N11" s="144" t="s">
        <v>1674</v>
      </c>
      <c r="O11" s="83" t="s">
        <v>1674</v>
      </c>
      <c r="P11" s="143" t="s">
        <v>1674</v>
      </c>
      <c r="Q11" s="13" t="str">
        <f t="shared" si="0"/>
        <v>…</v>
      </c>
      <c r="S11" s="718"/>
      <c r="T11" s="811" t="s">
        <v>1674</v>
      </c>
      <c r="U11" s="144" t="s">
        <v>1674</v>
      </c>
      <c r="W11" s="242"/>
      <c r="FQ11" s="276" t="s">
        <v>1578</v>
      </c>
    </row>
    <row r="12" spans="1:173" ht="28.5" customHeight="1" thickBot="1">
      <c r="B12" s="277"/>
      <c r="C12" s="1340"/>
      <c r="D12" s="1338"/>
      <c r="E12" s="1339"/>
      <c r="F12" s="1325"/>
      <c r="G12" s="1320" t="s">
        <v>1694</v>
      </c>
      <c r="H12" s="1320"/>
      <c r="I12" s="1320"/>
      <c r="J12" s="464" t="s">
        <v>1729</v>
      </c>
      <c r="K12" s="83" t="s">
        <v>1674</v>
      </c>
      <c r="L12" s="143" t="s">
        <v>1674</v>
      </c>
      <c r="M12" s="82" t="s">
        <v>1674</v>
      </c>
      <c r="N12" s="144" t="s">
        <v>1674</v>
      </c>
      <c r="O12" s="83" t="s">
        <v>1674</v>
      </c>
      <c r="P12" s="143" t="s">
        <v>1674</v>
      </c>
      <c r="Q12" s="13" t="str">
        <f t="shared" si="0"/>
        <v>…</v>
      </c>
      <c r="S12" s="718"/>
      <c r="T12" s="811" t="s">
        <v>1674</v>
      </c>
      <c r="U12" s="144" t="s">
        <v>1674</v>
      </c>
      <c r="W12" s="242"/>
      <c r="FQ12" s="276" t="s">
        <v>1579</v>
      </c>
    </row>
    <row r="13" spans="1:173" ht="30.75" customHeight="1" thickBot="1">
      <c r="B13" s="277"/>
      <c r="C13" s="1340"/>
      <c r="D13" s="1338"/>
      <c r="E13" s="1339"/>
      <c r="F13" s="1326"/>
      <c r="G13" s="1320" t="s">
        <v>1600</v>
      </c>
      <c r="H13" s="1320"/>
      <c r="I13" s="1320"/>
      <c r="J13" s="464" t="s">
        <v>1729</v>
      </c>
      <c r="K13" s="83" t="s">
        <v>1674</v>
      </c>
      <c r="L13" s="143" t="s">
        <v>1674</v>
      </c>
      <c r="M13" s="82" t="s">
        <v>1674</v>
      </c>
      <c r="N13" s="144" t="s">
        <v>1674</v>
      </c>
      <c r="O13" s="83" t="s">
        <v>1674</v>
      </c>
      <c r="P13" s="143" t="s">
        <v>1674</v>
      </c>
      <c r="Q13" s="13" t="str">
        <f t="shared" si="0"/>
        <v>…</v>
      </c>
      <c r="S13" s="718"/>
      <c r="T13" s="811" t="s">
        <v>1674</v>
      </c>
      <c r="U13" s="144" t="s">
        <v>1674</v>
      </c>
      <c r="W13" s="242"/>
      <c r="FQ13" s="276" t="s">
        <v>1580</v>
      </c>
    </row>
    <row r="14" spans="1:173" ht="29.25" customHeight="1" thickBot="1">
      <c r="B14" s="277"/>
      <c r="C14" s="1340"/>
      <c r="D14" s="1338"/>
      <c r="E14" s="1339"/>
      <c r="F14" s="285" t="s">
        <v>1566</v>
      </c>
      <c r="G14" s="1320" t="s">
        <v>1532</v>
      </c>
      <c r="H14" s="1320"/>
      <c r="I14" s="1352"/>
      <c r="J14" s="1346"/>
      <c r="K14" s="1347"/>
      <c r="L14" s="1347"/>
      <c r="M14" s="1347"/>
      <c r="N14" s="1347"/>
      <c r="O14" s="1347"/>
      <c r="P14" s="1347"/>
      <c r="Q14" s="1347"/>
      <c r="W14" s="242"/>
    </row>
    <row r="15" spans="1:173" s="173" customFormat="1" ht="20.25" customHeight="1">
      <c r="C15" s="1164" t="str">
        <f>Introduction!A2</f>
        <v>© 2014 UNECE/FAO Forestry and Timber Section - In case of any uncertainties or questions on the JWEE 2013 please contact: woodenergy.timber@unece.org</v>
      </c>
      <c r="D15" s="1165"/>
      <c r="E15" s="1165"/>
      <c r="F15" s="1165"/>
      <c r="G15" s="1165"/>
      <c r="H15" s="1165"/>
      <c r="I15" s="1165"/>
      <c r="J15" s="1166"/>
      <c r="K15" s="1166"/>
      <c r="L15" s="1166"/>
      <c r="M15" s="1166"/>
      <c r="N15" s="1166"/>
      <c r="O15" s="1166"/>
      <c r="P15" s="1166"/>
      <c r="Q15" s="1166"/>
      <c r="R15" s="287"/>
      <c r="U15" s="270"/>
      <c r="V15" s="186"/>
      <c r="W15" s="186"/>
      <c r="X15" s="186"/>
      <c r="Y15" s="270"/>
    </row>
    <row r="16" spans="1:173" ht="147" customHeight="1" thickBot="1">
      <c r="B16" s="277"/>
      <c r="C16" s="450"/>
      <c r="D16" s="286"/>
      <c r="E16" s="286"/>
      <c r="F16" s="278"/>
      <c r="G16" s="279"/>
      <c r="H16" s="279"/>
      <c r="I16" s="279"/>
      <c r="J16" s="1"/>
      <c r="K16" s="210"/>
      <c r="L16" s="210"/>
      <c r="M16" s="210"/>
      <c r="N16" s="210"/>
      <c r="O16" s="210"/>
      <c r="P16" s="210"/>
      <c r="Q16" s="212"/>
      <c r="W16" s="242"/>
    </row>
    <row r="17" spans="2:24" ht="18.75" customHeight="1" thickBot="1">
      <c r="B17" s="207"/>
      <c r="C17" s="1295" t="str">
        <f>'T I fibre sources'!$C$28</f>
        <v>Proposed Data Sources:</v>
      </c>
      <c r="D17" s="1356"/>
      <c r="E17" s="1356"/>
      <c r="F17" s="1357"/>
      <c r="G17" s="208"/>
      <c r="H17" s="208"/>
      <c r="I17" s="208"/>
      <c r="J17" s="187"/>
      <c r="K17" s="193"/>
      <c r="L17" s="193"/>
      <c r="W17" s="177"/>
    </row>
    <row r="18" spans="2:24" ht="12.75" customHeight="1">
      <c r="B18" s="209"/>
      <c r="C18" s="86"/>
      <c r="D18" s="1321" t="str">
        <f>'T I fibre sources'!D29</f>
        <v>JFSQ 2013</v>
      </c>
      <c r="E18" s="1322"/>
      <c r="F18" s="1322"/>
      <c r="G18" s="1322"/>
      <c r="H18" s="1322"/>
      <c r="I18" s="1322"/>
      <c r="J18" s="1322"/>
      <c r="K18" s="1323"/>
      <c r="L18" s="209"/>
      <c r="R18" s="246"/>
      <c r="S18" s="246"/>
      <c r="T18" s="284"/>
      <c r="U18" s="247"/>
      <c r="V18" s="247"/>
      <c r="W18" s="242"/>
    </row>
    <row r="19" spans="2:24" ht="12.75" customHeight="1">
      <c r="C19" s="142"/>
      <c r="D19" s="1333" t="str">
        <f>'T I fibre sources'!D30</f>
        <v>Calculated - based on JFSQ data and conversion factors</v>
      </c>
      <c r="E19" s="1334"/>
      <c r="F19" s="1334"/>
      <c r="G19" s="1334"/>
      <c r="H19" s="1334"/>
      <c r="I19" s="1334"/>
      <c r="J19" s="1334"/>
      <c r="K19" s="1335"/>
      <c r="L19" s="281"/>
      <c r="X19" s="284"/>
    </row>
    <row r="20" spans="2:24" ht="12.75" customHeight="1">
      <c r="C20" s="8"/>
      <c r="D20" s="93" t="str">
        <f>'T I fibre sources'!D31</f>
        <v xml:space="preserve">National waste statistics: </v>
      </c>
      <c r="E20" s="93"/>
      <c r="F20" s="97"/>
      <c r="G20" s="92" t="str">
        <f>CONCATENATE(LEFT('T I fibre sources'!H31,LEN('T I fibre sources'!H10)-34))</f>
        <v>OECD</v>
      </c>
      <c r="H20" s="104"/>
      <c r="I20" s="92" t="str">
        <f>CONCATENATE(LEFT('T I fibre sources'!I31,LEN('T I fibre sources'!H10)-16))</f>
        <v>/     Basel Convention</v>
      </c>
      <c r="J20" s="98" t="str">
        <f>CONCATENATE(LEFT('T I fibre sources'!J31,LEN('T I fibre sources'!H10)-25))</f>
        <v xml:space="preserve">/   EUROSTAT </v>
      </c>
      <c r="K20" s="96"/>
      <c r="L20" s="282"/>
    </row>
    <row r="21" spans="2:24" ht="12.75" customHeight="1">
      <c r="C21" s="84"/>
      <c r="D21" s="1333" t="str">
        <f>'T I fibre sources'!D32</f>
        <v>National (empirical) sources / studies</v>
      </c>
      <c r="E21" s="1334"/>
      <c r="F21" s="1334"/>
      <c r="G21" s="1334"/>
      <c r="H21" s="1334"/>
      <c r="I21" s="1334"/>
      <c r="J21" s="1334"/>
      <c r="K21" s="1335"/>
      <c r="L21" s="281"/>
    </row>
    <row r="22" spans="2:24" ht="12.75" customHeight="1" thickBot="1">
      <c r="C22" s="15"/>
      <c r="D22" s="1353" t="str">
        <f>'T I fibre sources'!D33</f>
        <v>(Inter-) National energy statistics</v>
      </c>
      <c r="E22" s="1354"/>
      <c r="F22" s="1354"/>
      <c r="G22" s="1354"/>
      <c r="H22" s="1354"/>
      <c r="I22" s="1354"/>
      <c r="J22" s="1354"/>
      <c r="K22" s="1355"/>
    </row>
    <row r="23" spans="2:24" ht="14.25" customHeight="1" thickBot="1">
      <c r="F23" s="217"/>
      <c r="I23" s="217"/>
    </row>
    <row r="24" spans="2:24" ht="16.5" customHeight="1" thickBot="1">
      <c r="C24" s="14" t="str">
        <f>'T I fibre sources'!$C$36</f>
        <v>Units:</v>
      </c>
      <c r="D24" s="193"/>
      <c r="E24" s="193"/>
      <c r="F24" s="193"/>
      <c r="G24" s="221"/>
    </row>
    <row r="25" spans="2:24" ht="15.75" customHeight="1">
      <c r="C25" s="1330" t="str">
        <f>CONCATENATE('T I fibre sources'!C37)</f>
        <v>t = metric tonnes [megagram]</v>
      </c>
      <c r="D25" s="1331"/>
      <c r="E25" s="1331"/>
      <c r="F25" s="1331"/>
      <c r="G25" s="1332"/>
    </row>
    <row r="26" spans="2:24">
      <c r="C26" s="1327" t="str">
        <f>CONCATENATE('T I fibre sources'!C38)</f>
        <v>m³ = solid cubic metre, underbark</v>
      </c>
      <c r="D26" s="1328"/>
      <c r="E26" s="1328"/>
      <c r="F26" s="1328"/>
      <c r="G26" s="1329"/>
    </row>
    <row r="27" spans="2:24">
      <c r="C27" s="1327" t="str">
        <f>CONCATENATE('T I fibre sources'!C39)</f>
        <v xml:space="preserve">bv = m³ bulk volume </v>
      </c>
      <c r="D27" s="1328"/>
      <c r="E27" s="1328"/>
      <c r="F27" s="1328"/>
      <c r="G27" s="1329"/>
      <c r="I27" s="280"/>
    </row>
    <row r="28" spans="2:24">
      <c r="C28" s="1327" t="str">
        <f>CONCATENATE('T I fibre sources'!C40)</f>
        <v>rwe. = Roundwood equivalent in m³</v>
      </c>
      <c r="D28" s="1328"/>
      <c r="E28" s="1328"/>
      <c r="F28" s="1328"/>
      <c r="G28" s="1329"/>
    </row>
    <row r="29" spans="2:24">
      <c r="C29" s="1327" t="str">
        <f>CONCATENATE('T I fibre sources'!C41)</f>
        <v>L = Litre</v>
      </c>
      <c r="D29" s="1328"/>
      <c r="E29" s="1328"/>
      <c r="F29" s="1328"/>
      <c r="G29" s="1329"/>
    </row>
    <row r="30" spans="2:24" ht="13.5" thickBot="1">
      <c r="C30" s="1316" t="str">
        <f>CONCATENATE('T I fibre sources'!C42)</f>
        <v>t d.m. = Metric tonnes dry matter</v>
      </c>
      <c r="D30" s="1317"/>
      <c r="E30" s="1317"/>
      <c r="F30" s="1317"/>
      <c r="G30" s="1318"/>
    </row>
    <row r="33" spans="3:3" ht="18" customHeight="1">
      <c r="C33" s="250"/>
    </row>
    <row r="34" spans="3:3" ht="18" customHeight="1"/>
  </sheetData>
  <sheetProtection formatCells="0"/>
  <dataConsolidate/>
  <mergeCells count="37">
    <mergeCell ref="C28:G28"/>
    <mergeCell ref="C26:G26"/>
    <mergeCell ref="D21:K21"/>
    <mergeCell ref="D22:K22"/>
    <mergeCell ref="C17:F17"/>
    <mergeCell ref="T2:W2"/>
    <mergeCell ref="K6:L6"/>
    <mergeCell ref="C8:E14"/>
    <mergeCell ref="F8:F10"/>
    <mergeCell ref="G12:I12"/>
    <mergeCell ref="B3:C3"/>
    <mergeCell ref="B4:C4"/>
    <mergeCell ref="B6:E6"/>
    <mergeCell ref="O6:P6"/>
    <mergeCell ref="J14:Q14"/>
    <mergeCell ref="B2:C2"/>
    <mergeCell ref="F6:I6"/>
    <mergeCell ref="T4:U5"/>
    <mergeCell ref="T6:U6"/>
    <mergeCell ref="M6:N6"/>
    <mergeCell ref="G14:I14"/>
    <mergeCell ref="C30:G30"/>
    <mergeCell ref="D2:H2"/>
    <mergeCell ref="D3:H3"/>
    <mergeCell ref="D4:H4"/>
    <mergeCell ref="G13:I13"/>
    <mergeCell ref="D18:K18"/>
    <mergeCell ref="F11:F13"/>
    <mergeCell ref="G8:I8"/>
    <mergeCell ref="G9:I9"/>
    <mergeCell ref="C27:G27"/>
    <mergeCell ref="C25:G25"/>
    <mergeCell ref="D19:K19"/>
    <mergeCell ref="G10:I10"/>
    <mergeCell ref="C15:Q15"/>
    <mergeCell ref="C29:G29"/>
    <mergeCell ref="G11:I11"/>
  </mergeCells>
  <phoneticPr fontId="3" type="noConversion"/>
  <dataValidations count="1">
    <dataValidation type="list" allowBlank="1" showInputMessage="1" showErrorMessage="1" sqref="L8:L13 P8:P13 N8:N13 U8:U13">
      <formula1>$FQ$8:$FQ$13</formula1>
    </dataValidation>
  </dataValidations>
  <hyperlinks>
    <hyperlink ref="C15:Q15" r:id="rId1" display="© 2010 UNECE/FAO Forestry and Timber Section - In case of any uncertainties or questions on the JWEE 2009 please contact: woodenergy.timber@unece.org"/>
    <hyperlink ref="C15" r:id="rId2" display="© 2008 UNECE/FAO Timber Section - In case of any uncertainties or questions on the JWEE 2008 please contact: woodenergy.info@unece.org  "/>
    <hyperlink ref="L7" location="'Data Quality'!Print_Area" display="DQ"/>
    <hyperlink ref="N7" location="'Data Quality'!Print_Area" display="DQ"/>
    <hyperlink ref="P7" location="'Data Quality'!Print_Area" display="DQ"/>
    <hyperlink ref="U7" location="'Data Quality'!Print_Area" display="DQ"/>
  </hyperlinks>
  <pageMargins left="0.19685039370078741" right="0" top="0.38" bottom="0.19685039370078741" header="0.35433070866141736" footer="0.19685039370078741"/>
  <pageSetup paperSize="9" scale="72" orientation="landscape" r:id="rId3"/>
  <headerFooter alignWithMargins="0"/>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1"/>
  </sheetPr>
  <dimension ref="A1:AZ44"/>
  <sheetViews>
    <sheetView showGridLines="0" zoomScale="69" zoomScaleNormal="69" zoomScaleSheetLayoutView="50" workbookViewId="0">
      <selection activeCell="F14" sqref="F14"/>
    </sheetView>
  </sheetViews>
  <sheetFormatPr defaultColWidth="11.42578125" defaultRowHeight="15"/>
  <cols>
    <col min="1" max="1" width="2.7109375" style="180" customWidth="1"/>
    <col min="2" max="2" width="19.5703125" style="180" customWidth="1"/>
    <col min="3" max="3" width="34.7109375" style="180" bestFit="1" customWidth="1"/>
    <col min="4" max="4" width="4.42578125" style="181" customWidth="1"/>
    <col min="5" max="5" width="3.28515625" style="181" customWidth="1"/>
    <col min="6" max="6" width="9.5703125" style="181" customWidth="1"/>
    <col min="7" max="7" width="4.7109375" style="181" customWidth="1"/>
    <col min="8" max="8" width="10.7109375" style="182" customWidth="1"/>
    <col min="9" max="9" width="17.140625" style="182" customWidth="1"/>
    <col min="10" max="10" width="5.42578125" style="181" customWidth="1"/>
    <col min="11" max="11" width="3" style="181" customWidth="1"/>
    <col min="12" max="12" width="11.42578125" style="181" customWidth="1"/>
    <col min="13" max="13" width="4.7109375" style="181" customWidth="1"/>
    <col min="14" max="14" width="10.7109375" style="182" customWidth="1"/>
    <col min="15" max="15" width="17.28515625" style="182" customWidth="1"/>
    <col min="16" max="16" width="4" style="181" customWidth="1"/>
    <col min="17" max="17" width="3" style="181" customWidth="1"/>
    <col min="18" max="18" width="11.42578125" style="181" customWidth="1"/>
    <col min="19" max="19" width="4.7109375" style="181" customWidth="1"/>
    <col min="20" max="20" width="10.7109375" style="182" customWidth="1"/>
    <col min="21" max="21" width="17.28515625" style="182" customWidth="1"/>
    <col min="22" max="22" width="5.140625" style="181" customWidth="1"/>
    <col min="23" max="23" width="3" style="181" customWidth="1"/>
    <col min="24" max="24" width="11.42578125" style="181" customWidth="1"/>
    <col min="25" max="25" width="4.7109375" style="181" customWidth="1"/>
    <col min="26" max="26" width="10.7109375" style="182" customWidth="1"/>
    <col min="27" max="27" width="15.7109375" style="182" customWidth="1"/>
    <col min="28" max="28" width="4" style="181" customWidth="1"/>
    <col min="29" max="29" width="3" style="181" customWidth="1"/>
    <col min="30" max="30" width="11.42578125" style="181" customWidth="1"/>
    <col min="31" max="31" width="4.7109375" style="181" customWidth="1"/>
    <col min="32" max="32" width="10.7109375" style="182" customWidth="1"/>
    <col min="33" max="33" width="15.7109375" style="182" customWidth="1"/>
    <col min="34" max="34" width="4" style="181" customWidth="1"/>
    <col min="35" max="35" width="3" style="181" customWidth="1"/>
    <col min="36" max="36" width="11.42578125" style="181" customWidth="1"/>
    <col min="37" max="37" width="4.7109375" style="181" customWidth="1"/>
    <col min="38" max="38" width="10.7109375" style="182" customWidth="1"/>
    <col min="39" max="39" width="15.7109375" style="182" customWidth="1"/>
    <col min="40" max="40" width="4" style="181" hidden="1" customWidth="1"/>
    <col min="41" max="41" width="3" style="181" hidden="1" customWidth="1"/>
    <col min="42" max="42" width="9.5703125" style="182" hidden="1" customWidth="1"/>
    <col min="43" max="43" width="4" style="182" hidden="1" customWidth="1"/>
    <col min="44" max="44" width="9.85546875" style="182" hidden="1" customWidth="1"/>
    <col min="45" max="45" width="4" style="182" hidden="1" customWidth="1"/>
    <col min="46" max="46" width="2.7109375" style="4" customWidth="1"/>
    <col min="47" max="49" width="12.5703125" style="4" customWidth="1"/>
    <col min="50" max="52" width="9.140625" style="183" hidden="1" customWidth="1"/>
    <col min="53" max="53" width="0" style="4" hidden="1" customWidth="1"/>
    <col min="54" max="16384" width="11.42578125" style="4"/>
  </cols>
  <sheetData>
    <row r="1" spans="1:52" ht="15.75" thickBot="1"/>
    <row r="2" spans="1:52" ht="16.5" customHeight="1" thickBot="1">
      <c r="A2" s="290"/>
      <c r="B2" s="406" t="s">
        <v>1672</v>
      </c>
      <c r="C2" s="23" t="s">
        <v>1581</v>
      </c>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4"/>
      <c r="AR2" s="4"/>
      <c r="AS2" s="4"/>
    </row>
    <row r="3" spans="1:52" ht="18.75" customHeight="1" thickBot="1">
      <c r="B3" s="406" t="s">
        <v>1558</v>
      </c>
      <c r="C3" s="355" t="str">
        <f>CONCATENATE('T I fibre sources'!E3)</f>
        <v>Please select country in "introduction"</v>
      </c>
      <c r="H3" s="181"/>
      <c r="I3" s="181"/>
      <c r="N3" s="181"/>
      <c r="O3" s="181"/>
      <c r="T3" s="181"/>
      <c r="U3" s="181"/>
      <c r="Z3" s="181"/>
      <c r="AA3" s="181"/>
      <c r="AF3" s="181"/>
      <c r="AG3" s="181"/>
      <c r="AL3" s="181"/>
      <c r="AM3" s="181"/>
      <c r="AP3" s="4"/>
      <c r="AQ3" s="4"/>
      <c r="AR3" s="4"/>
      <c r="AS3" s="4"/>
    </row>
    <row r="4" spans="1:52" ht="18.75" customHeight="1" thickBot="1">
      <c r="B4" s="406" t="s">
        <v>1559</v>
      </c>
      <c r="C4" s="355" t="str">
        <f>CONCATENATE('T I fibre sources'!E4)</f>
        <v>2013</v>
      </c>
      <c r="H4" s="181"/>
      <c r="I4" s="181"/>
      <c r="N4" s="181"/>
      <c r="O4" s="181"/>
      <c r="T4" s="181"/>
      <c r="U4" s="181"/>
      <c r="Z4" s="181"/>
      <c r="AA4" s="181"/>
      <c r="AF4" s="181"/>
      <c r="AG4" s="181"/>
      <c r="AL4" s="181"/>
      <c r="AM4" s="181"/>
      <c r="AP4" s="4"/>
      <c r="AQ4" s="4"/>
      <c r="AR4" s="4"/>
      <c r="AS4" s="4"/>
    </row>
    <row r="5" spans="1:52" s="12" customFormat="1" ht="18.75" customHeight="1" thickBot="1">
      <c r="A5" s="306"/>
      <c r="B5" s="306"/>
      <c r="C5" s="290"/>
      <c r="D5" s="181"/>
      <c r="E5" s="1399" t="s">
        <v>1714</v>
      </c>
      <c r="F5" s="1400"/>
      <c r="G5" s="1400"/>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1"/>
      <c r="AJ5" s="1401"/>
      <c r="AK5" s="1401"/>
      <c r="AL5" s="1401"/>
      <c r="AM5" s="1401"/>
      <c r="AN5" s="360"/>
      <c r="AO5" s="360"/>
      <c r="AP5" s="360"/>
      <c r="AQ5" s="360"/>
      <c r="AR5" s="360"/>
      <c r="AS5" s="362"/>
      <c r="AT5" s="520"/>
      <c r="AX5" s="301"/>
      <c r="AY5" s="301"/>
      <c r="AZ5" s="301"/>
    </row>
    <row r="6" spans="1:52" ht="7.5" customHeight="1" thickBot="1">
      <c r="A6" s="291"/>
      <c r="B6" s="291"/>
      <c r="C6" s="29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52" s="65" customFormat="1" ht="25.5" customHeight="1" thickBot="1">
      <c r="C7" s="66"/>
      <c r="D7" s="297"/>
      <c r="E7" s="1399" t="str">
        <f>CONCATENATE('T II processed wood based fuels'!F8)</f>
        <v>Processed solid biofuels from wood</v>
      </c>
      <c r="F7" s="1400"/>
      <c r="G7" s="1400"/>
      <c r="H7" s="1401"/>
      <c r="I7" s="1401"/>
      <c r="J7" s="1401"/>
      <c r="K7" s="1401"/>
      <c r="L7" s="1401"/>
      <c r="M7" s="1401"/>
      <c r="N7" s="1401"/>
      <c r="O7" s="1401"/>
      <c r="P7" s="1401"/>
      <c r="Q7" s="1401"/>
      <c r="R7" s="1401"/>
      <c r="S7" s="1401"/>
      <c r="T7" s="1401"/>
      <c r="U7" s="1412"/>
      <c r="V7" s="3"/>
      <c r="W7" s="1402" t="str">
        <f>CONCATENATE('T II processed wood based fuels'!F11)</f>
        <v>Processed liquid biofuels from wood</v>
      </c>
      <c r="X7" s="1403"/>
      <c r="Y7" s="1403"/>
      <c r="Z7" s="1404"/>
      <c r="AA7" s="1404"/>
      <c r="AB7" s="1404"/>
      <c r="AC7" s="1404"/>
      <c r="AD7" s="1404"/>
      <c r="AE7" s="1404"/>
      <c r="AF7" s="1404"/>
      <c r="AG7" s="1404"/>
      <c r="AH7" s="1404"/>
      <c r="AI7" s="1404"/>
      <c r="AJ7" s="1404"/>
      <c r="AK7" s="1404"/>
      <c r="AL7" s="1404"/>
      <c r="AM7" s="1404"/>
      <c r="AN7" s="360"/>
      <c r="AO7" s="360"/>
      <c r="AP7" s="360"/>
      <c r="AQ7" s="360"/>
      <c r="AR7" s="360"/>
      <c r="AS7" s="362"/>
      <c r="AT7" s="529"/>
      <c r="AX7" s="363"/>
      <c r="AY7" s="363"/>
      <c r="AZ7" s="363"/>
    </row>
    <row r="8" spans="1:52" s="66" customFormat="1" ht="7.5" customHeight="1" thickBot="1">
      <c r="D8" s="297"/>
      <c r="E8" s="364"/>
      <c r="F8" s="364"/>
      <c r="G8" s="364"/>
      <c r="H8" s="365"/>
      <c r="I8" s="365"/>
      <c r="J8" s="366"/>
      <c r="K8" s="364"/>
      <c r="L8" s="364"/>
      <c r="M8" s="364"/>
      <c r="N8" s="365"/>
      <c r="O8" s="365"/>
      <c r="P8" s="366"/>
      <c r="Q8" s="364"/>
      <c r="R8" s="364"/>
      <c r="S8" s="364"/>
      <c r="T8" s="365"/>
      <c r="U8" s="365"/>
      <c r="V8" s="366"/>
      <c r="W8" s="297"/>
      <c r="X8" s="364"/>
      <c r="Y8" s="364"/>
      <c r="Z8" s="366"/>
      <c r="AA8" s="366"/>
      <c r="AB8" s="366"/>
      <c r="AC8" s="297"/>
      <c r="AD8" s="364"/>
      <c r="AE8" s="364"/>
      <c r="AF8" s="366"/>
      <c r="AG8" s="366"/>
      <c r="AH8" s="366"/>
      <c r="AI8" s="297"/>
      <c r="AJ8" s="364"/>
      <c r="AK8" s="364"/>
      <c r="AL8" s="366"/>
      <c r="AM8" s="366"/>
      <c r="AN8" s="366"/>
      <c r="AO8" s="297"/>
      <c r="AP8" s="366"/>
      <c r="AQ8" s="366"/>
      <c r="AR8" s="366"/>
      <c r="AS8" s="366"/>
      <c r="AX8" s="367"/>
      <c r="AY8" s="367"/>
      <c r="AZ8" s="367"/>
    </row>
    <row r="9" spans="1:52" s="65" customFormat="1" ht="27" customHeight="1" thickBot="1">
      <c r="C9" s="66"/>
      <c r="D9" s="368"/>
      <c r="E9" s="1408" t="str">
        <f>CONCATENATE('T II processed wood based fuels'!G8)</f>
        <v>Wood Charcoal</v>
      </c>
      <c r="F9" s="1409"/>
      <c r="G9" s="1409"/>
      <c r="H9" s="1410"/>
      <c r="I9" s="1411"/>
      <c r="J9" s="369"/>
      <c r="K9" s="1408" t="str">
        <f>CONCATENATE('T II processed wood based fuels'!G9)</f>
        <v xml:space="preserve">Wood Pellets </v>
      </c>
      <c r="L9" s="1409"/>
      <c r="M9" s="1409"/>
      <c r="N9" s="1410"/>
      <c r="O9" s="1411"/>
      <c r="P9" s="370"/>
      <c r="Q9" s="1408" t="str">
        <f>LEFT(CONCATENATE('T II processed wood based fuels'!G10),15)</f>
        <v>Wood Briquettes</v>
      </c>
      <c r="R9" s="1409"/>
      <c r="S9" s="1409"/>
      <c r="T9" s="1410"/>
      <c r="U9" s="1411"/>
      <c r="V9" s="370"/>
      <c r="W9" s="1408" t="str">
        <f>CONCATENATE('T II processed wood based fuels'!G11)</f>
        <v>Pyrolysis Oils</v>
      </c>
      <c r="X9" s="1409"/>
      <c r="Y9" s="1409"/>
      <c r="Z9" s="1410"/>
      <c r="AA9" s="1411"/>
      <c r="AB9" s="370"/>
      <c r="AC9" s="1408" t="str">
        <f>CONCATENATE('T II processed wood based fuels'!G12)</f>
        <v>Cellulose based ethanol</v>
      </c>
      <c r="AD9" s="1409"/>
      <c r="AE9" s="1409"/>
      <c r="AF9" s="1410"/>
      <c r="AG9" s="1411"/>
      <c r="AH9" s="370"/>
      <c r="AI9" s="1408" t="str">
        <f>CONCATENATE('T II processed wood based fuels'!G13)</f>
        <v xml:space="preserve">Wood based biodiesel </v>
      </c>
      <c r="AJ9" s="1409"/>
      <c r="AK9" s="1409"/>
      <c r="AL9" s="1410"/>
      <c r="AM9" s="1411"/>
      <c r="AN9" s="370"/>
      <c r="AO9" s="1413" t="str">
        <f>CONCATENATE('T II processed wood based fuels'!G14)</f>
        <v xml:space="preserve">Synthesis Gas </v>
      </c>
      <c r="AP9" s="1414"/>
      <c r="AQ9" s="1414"/>
      <c r="AR9" s="1414"/>
      <c r="AS9" s="1415"/>
      <c r="AX9" s="363"/>
      <c r="AY9" s="276" t="s">
        <v>1577</v>
      </c>
      <c r="AZ9" s="363" t="s">
        <v>1605</v>
      </c>
    </row>
    <row r="10" spans="1:52" ht="16.5" customHeight="1" thickBot="1">
      <c r="A10" s="165"/>
      <c r="B10" s="1425" t="s">
        <v>1713</v>
      </c>
      <c r="C10" s="1426"/>
      <c r="D10" s="20"/>
      <c r="E10" s="408"/>
      <c r="F10" s="1405">
        <f>IF(IF(((SUM(I14)+SUM(I20)+SUM(I28)+SUM(I24))&gt;(SUM(H14)+SUM(H17)+SUM(H18)+SUM(H20)+SUM(H21)+SUM(H22)+SUM(H23)+SUM(H24)+SUM(H25)+SUM(H26)+SUM(H28)+SUM(H29)+SUM(H30))),(SUM(I14)+SUM(I20)+SUM(I28)+SUM(I24)),(((SUM(H14)+SUM(H17)+SUM(H18)+SUM(H20)+SUM(H21)+SUM(H22)+SUM(H23)+SUM(H24)+SUM(H25)+SUM(H26)+SUM(H28)+SUM(H29)+SUM(H30)))))&gt;1.1,"Volumes submitted be-",(IF(((SUM(I14)+SUM(I20)+SUM(I28)+SUM(I24))&gt;(SUM(H14)+SUM(H17)+SUM(H18)+SUM(H20)+SUM(H21)+SUM(H22)+SUM(H23)+SUM(H24)+SUM(H25)+SUM(H26)+SUM(H28)+SUM(H29)+SUM(H30))),(SUM(I14)+SUM(I20)+SUM(I28)+SUM(I24)),(((SUM(H14)+SUM(H17)+SUM(H18)+SUM(H20)+SUM(H21)+SUM(H22)+SUM(H23)+SUM(H24)+SUM(H25)+SUM(H26)+SUM(H28)+SUM(H29)+SUM(H30)))))))</f>
        <v>0</v>
      </c>
      <c r="G10" s="1406"/>
      <c r="H10" s="1406"/>
      <c r="I10" s="1407"/>
      <c r="J10" s="371"/>
      <c r="K10" s="408"/>
      <c r="L10" s="1405">
        <f>IF(IF(((SUM(O14)+SUM(O20)+SUM(O28)+SUM(O24))&gt;(SUM(N14)+SUM(N17)+SUM(N18)+SUM(N20)+SUM(N21)+SUM(N22)+SUM(N23)+SUM(N24)+SUM(N25)+SUM(N26)+SUM(N28)+SUM(N29)+SUM(N30))),(SUM(O14)+SUM(O20)+SUM(O28)+SUM(O24)),(((SUM(N14)+SUM(N17)+SUM(N18)+SUM(N20)+SUM(N21)+SUM(N22)+SUM(N23)+SUM(N24)+SUM(N25)+SUM(N26)+SUM(N28)+SUM(N29)+SUM(N30)))))&gt;1.1,"Volumes submitted be-",(IF(((SUM(O14)+SUM(O20)+SUM(O28)+SUM(O24))&gt;(SUM(N14)+SUM(N17)+SUM(N18)+SUM(N20)+SUM(N21)+SUM(N22)+SUM(N23)+SUM(N24)+SUM(N25)+SUM(N26)+SUM(N28)+SUM(N29)+SUM(N30))),(SUM(O14)+SUM(O20)+SUM(O28)+SUM(O24)),(((SUM(N14)+SUM(N17)+SUM(N18)+SUM(N20)+SUM(N21)+SUM(N22)+SUM(N23)+SUM(N24)+SUM(N25)+SUM(N26)+SUM(N28)+SUM(N29)+SUM(N30)))))))</f>
        <v>0</v>
      </c>
      <c r="M10" s="1406"/>
      <c r="N10" s="1406"/>
      <c r="O10" s="1407"/>
      <c r="P10" s="46"/>
      <c r="Q10" s="408"/>
      <c r="R10" s="1405">
        <f>IF(IF(((SUM(U14)+SUM(U20)+SUM(U28)+SUM(U24))&gt;(SUM(T14)+SUM(T17)+SUM(T18)+SUM(T20)+SUM(T21)+SUM(T22)+SUM(T23)+SUM(T24)+SUM(T25)+SUM(T26)+SUM(T28)+SUM(T29)+SUM(T30))),(SUM(U14)+SUM(U20)+SUM(U28)+SUM(U24)),(((SUM(T14)+SUM(T17)+SUM(T18)+SUM(T20)+SUM(T21)+SUM(T22)+SUM(T23)+SUM(T24)+SUM(T25)+SUM(T26)+SUM(T28)+SUM(T29)+SUM(T30)))))&gt;1.1,"Volumes submitted be-",(IF(((SUM(U14)+SUM(U20)+SUM(U28)+SUM(U24))&gt;(SUM(T14)+SUM(T17)+SUM(T18)+SUM(T20)+SUM(T21)+SUM(T22)+SUM(T23)+SUM(T24)+SUM(T25)+SUM(T26)+SUM(T28)+SUM(T29)+SUM(T30))),(SUM(U14)+SUM(U20)+SUM(U28)+SUM(U24)),(((SUM(T14)+SUM(T17)+SUM(T18)+SUM(T20)+SUM(T21)+SUM(T22)+SUM(T23)+SUM(T24)+SUM(T25)+SUM(T26)+SUM(T28)+SUM(T29)+SUM(T30)))))))</f>
        <v>0</v>
      </c>
      <c r="S10" s="1406"/>
      <c r="T10" s="1406"/>
      <c r="U10" s="1407"/>
      <c r="V10" s="514"/>
      <c r="W10" s="408"/>
      <c r="X10" s="1405">
        <f>IF(IF(((SUM(AA14)+SUM(AA20)+SUM(AA28)+SUM(AA24))&gt;(SUM(Z14)+SUM(Z17)+SUM(Z18)+SUM(Z20)+SUM(Z21)+SUM(Z22)+SUM(Z23)+SUM(Z24)+SUM(Z25)+SUM(Z26)+SUM(Z28)+SUM(Z29)+SUM(Z30))),(SUM(AA14)+SUM(AA20)+SUM(AA28)+SUM(AA24)),(((SUM(Z14)+SUM(Z17)+SUM(Z18)+SUM(Z20)+SUM(Z21)+SUM(Z22)+SUM(Z23)+SUM(Z24)+SUM(Z25)+SUM(Z26)+SUM(Z28)+SUM(Z29)+SUM(Z30)))))&gt;1.1,"Volumes submitted be-",(IF(((SUM(AA14)+SUM(AA20)+SUM(AA28)+SUM(AA24))&gt;(SUM(Z14)+SUM(Z17)+SUM(Z18)+SUM(Z20)+SUM(Z21)+SUM(Z22)+SUM(Z23)+SUM(Z24)+SUM(Z25)+SUM(Z26)+SUM(Z28)+SUM(Z29)+SUM(Z30))),(SUM(AA14)+SUM(AA20)+SUM(AA28)+SUM(AA24)),(((SUM(Z14)+SUM(Z17)+SUM(Z18)+SUM(Z20)+SUM(Z21)+SUM(Z22)+SUM(Z23)+SUM(Z24)+SUM(Z25)+SUM(Z26)+SUM(Z28)+SUM(Z29)+SUM(Z30)))))))</f>
        <v>0</v>
      </c>
      <c r="Y10" s="1406"/>
      <c r="Z10" s="1406"/>
      <c r="AA10" s="1407"/>
      <c r="AB10" s="46"/>
      <c r="AC10" s="408"/>
      <c r="AD10" s="1405">
        <f>IF(IF(((SUM(AG14)+SUM(AG20)+SUM(AG28)+SUM(AG24))&gt;(SUM(AF14)+SUM(AF17)+SUM(AF18)+SUM(AF20)+SUM(AF21)+SUM(AF22)+SUM(AF23)+SUM(AF24)+SUM(AF25)+SUM(AF26)+SUM(AF28)+SUM(AF29)+SUM(AF30))),(SUM(AG14)+SUM(AG20)+SUM(AG28)+SUM(AG24)),(((SUM(AF14)+SUM(AF17)+SUM(AF18)+SUM(AF20)+SUM(AF21)+SUM(AF22)+SUM(AF23)+SUM(AF24)+SUM(AF25)+SUM(AF26)+SUM(AF28)+SUM(AF29)+SUM(AF30)))))&gt;1.1,"Volumes submitted be-",(IF(((SUM(AG14)+SUM(AG20)+SUM(AG28)+SUM(AG24))&gt;(SUM(AF14)+SUM(AF17)+SUM(AF18)+SUM(AF20)+SUM(AF21)+SUM(AF22)+SUM(AF23)+SUM(AF24)+SUM(AF25)+SUM(AF26)+SUM(AF28)+SUM(AF29)+SUM(AF30))),(SUM(AG14)+SUM(AG20)+SUM(AG28)+SUM(AG24)),(((SUM(AF14)+SUM(AF17)+SUM(AF18)+SUM(AF20)+SUM(AF21)+SUM(AF22)+SUM(AF23)+SUM(AF24)+SUM(AF25)+SUM(AF26)+SUM(AF28)+SUM(AF29)+SUM(AF30)))))))</f>
        <v>0</v>
      </c>
      <c r="AE10" s="1406"/>
      <c r="AF10" s="1406"/>
      <c r="AG10" s="1407"/>
      <c r="AH10" s="46"/>
      <c r="AI10" s="408"/>
      <c r="AJ10" s="1405">
        <f>IF(IF(((SUM(AM14)+SUM(AM20)+SUM(AM28)+SUM(AM24))&gt;(SUM(AL14)+SUM(AL17)+SUM(AL18)+SUM(AL20)+SUM(AL21)+SUM(AL22)+SUM(AL23)+SUM(AL24)+SUM(AL25)+SUM(AL26)+SUM(AL28)+SUM(AL29)+SUM(AL30))),(SUM(AM14)+SUM(AM20)+SUM(AM28)+SUM(AM24)),(((SUM(AL14)+SUM(AL17)+SUM(AL18)+SUM(AL20)+SUM(AL21)+SUM(AL22)+SUM(AL23)+SUM(AL24)+SUM(AL25)+SUM(AL26)+SUM(AL28)+SUM(AL29)+SUM(AL30)))))&gt;1.1,"Volumes submitted be-",(IF(((SUM(AM14)+SUM(AM20)+SUM(AM28)+SUM(AM24))&gt;(SUM(AL14)+SUM(AL17)+SUM(AL18)+SUM(AL20)+SUM(AL21)+SUM(AL22)+SUM(AL23)+SUM(AL24)+SUM(AL25)+SUM(AL26)+SUM(AL28)+SUM(AL29)+SUM(AL30))),(SUM(AM14)+SUM(AM20)+SUM(AM28)+SUM(AM24)),(((SUM(AL14)+SUM(AL17)+SUM(AL18)+SUM(AL20)+SUM(AL21)+SUM(AL22)+SUM(AL23)+SUM(AL24)+SUM(AL25)+SUM(AL26)+SUM(AL28)+SUM(AL29)+SUM(AL30)))))))</f>
        <v>0</v>
      </c>
      <c r="AK10" s="1406"/>
      <c r="AL10" s="1406"/>
      <c r="AM10" s="1407"/>
      <c r="AN10" s="46"/>
      <c r="AO10" s="21"/>
      <c r="AP10" s="20"/>
      <c r="AQ10" s="372"/>
      <c r="AR10" s="1416">
        <f>IF((SUM(AR14)+SUM(AR20)+SUM(AR28))&gt;(SUM(AP14)+SUM(AP17)+SUM(AP20)+SUM(AP22)+SUM(AP28+SUM(AP29))),SUM(AR14)+SUM(AR20)+SUM(AR28),((SUM(AP14)+SUM(AP17)+SUM(AP20)+SUM(AP22)+SUM(AP28+SUM(AP29)))))</f>
        <v>0</v>
      </c>
      <c r="AS10" s="1417"/>
      <c r="AY10" s="276" t="s">
        <v>1776</v>
      </c>
      <c r="AZ10" s="183" t="s">
        <v>1704</v>
      </c>
    </row>
    <row r="11" spans="1:52" ht="16.5" customHeight="1" thickBot="1">
      <c r="A11" s="165"/>
      <c r="B11" s="1438" t="s">
        <v>2164</v>
      </c>
      <c r="C11" s="1439"/>
      <c r="D11" s="20"/>
      <c r="E11" s="409"/>
      <c r="F11" s="1405">
        <f>IF(F10=0,1,IF(SUM(F10)&gt;0,1-F10,"low exceed production"))</f>
        <v>1</v>
      </c>
      <c r="G11" s="1406"/>
      <c r="H11" s="1406"/>
      <c r="I11" s="1407"/>
      <c r="J11" s="371"/>
      <c r="K11" s="409"/>
      <c r="L11" s="1440">
        <f>IF(L10=0,1,IF(SUM(L10)&gt;0,1-L10,"low exceed production"))</f>
        <v>1</v>
      </c>
      <c r="M11" s="1441"/>
      <c r="N11" s="1406"/>
      <c r="O11" s="1407"/>
      <c r="P11" s="46"/>
      <c r="Q11" s="409"/>
      <c r="R11" s="1405">
        <f>IF(R10=0,1,IF(SUM(R10)&gt;0,1-R10,"low exceed production"))</f>
        <v>1</v>
      </c>
      <c r="S11" s="1406"/>
      <c r="T11" s="1406"/>
      <c r="U11" s="1407"/>
      <c r="V11" s="514"/>
      <c r="W11" s="409"/>
      <c r="X11" s="1405">
        <f>IF(X10=0,1,IF(SUM(X10)&gt;0,1-X10,"low exceed production"))</f>
        <v>1</v>
      </c>
      <c r="Y11" s="1406"/>
      <c r="Z11" s="1406"/>
      <c r="AA11" s="1407"/>
      <c r="AB11" s="46"/>
      <c r="AC11" s="409"/>
      <c r="AD11" s="1405">
        <f>IF(AD10=0,1,IF(SUM(AD10)&gt;0,1-AD10,"low exceed production"))</f>
        <v>1</v>
      </c>
      <c r="AE11" s="1406"/>
      <c r="AF11" s="1406"/>
      <c r="AG11" s="1407"/>
      <c r="AH11" s="46"/>
      <c r="AI11" s="409"/>
      <c r="AJ11" s="1405">
        <f>IF(AJ10=0,1,IF(SUM(AJ10)&gt;0,1-AJ10,"low exceed production"))</f>
        <v>1</v>
      </c>
      <c r="AK11" s="1406"/>
      <c r="AL11" s="1406"/>
      <c r="AM11" s="1407"/>
      <c r="AN11" s="46"/>
      <c r="AO11" s="22"/>
      <c r="AP11" s="20"/>
      <c r="AQ11" s="372"/>
      <c r="AR11" s="1418">
        <f>1-AR10</f>
        <v>1</v>
      </c>
      <c r="AS11" s="1419"/>
      <c r="AY11" s="276" t="s">
        <v>1578</v>
      </c>
    </row>
    <row r="12" spans="1:52" s="12" customFormat="1" ht="7.5" customHeight="1" thickBot="1">
      <c r="A12" s="373"/>
      <c r="B12" s="374"/>
      <c r="C12" s="375"/>
      <c r="D12" s="17"/>
      <c r="E12" s="410"/>
      <c r="F12" s="54"/>
      <c r="G12" s="54"/>
      <c r="H12" s="54"/>
      <c r="I12" s="426"/>
      <c r="J12" s="17"/>
      <c r="K12" s="410"/>
      <c r="L12" s="789"/>
      <c r="M12" s="789"/>
      <c r="N12" s="54"/>
      <c r="O12" s="426"/>
      <c r="P12" s="17"/>
      <c r="Q12" s="410"/>
      <c r="R12" s="54"/>
      <c r="S12" s="54"/>
      <c r="T12" s="54"/>
      <c r="U12" s="426"/>
      <c r="V12" s="515"/>
      <c r="W12" s="410"/>
      <c r="X12" s="54"/>
      <c r="Y12" s="54"/>
      <c r="Z12" s="54"/>
      <c r="AA12" s="426"/>
      <c r="AB12" s="17"/>
      <c r="AC12" s="410"/>
      <c r="AD12" s="54"/>
      <c r="AE12" s="54"/>
      <c r="AF12" s="54"/>
      <c r="AG12" s="426"/>
      <c r="AH12" s="17"/>
      <c r="AI12" s="410"/>
      <c r="AJ12" s="54"/>
      <c r="AK12" s="54"/>
      <c r="AL12" s="54"/>
      <c r="AM12" s="426"/>
      <c r="AN12" s="17"/>
      <c r="AO12" s="18"/>
      <c r="AP12" s="17"/>
      <c r="AQ12" s="17"/>
      <c r="AR12" s="17"/>
      <c r="AS12" s="19"/>
      <c r="AX12" s="301"/>
      <c r="AY12" s="276" t="s">
        <v>1579</v>
      </c>
      <c r="AZ12" s="301"/>
    </row>
    <row r="13" spans="1:52" s="12" customFormat="1" ht="15.75" customHeight="1" thickBot="1">
      <c r="A13" s="296"/>
      <c r="B13" s="296"/>
      <c r="C13" s="296"/>
      <c r="D13" s="293"/>
      <c r="E13" s="411"/>
      <c r="F13" s="788"/>
      <c r="G13" s="787" t="s">
        <v>1725</v>
      </c>
      <c r="H13" s="790"/>
      <c r="I13" s="428"/>
      <c r="J13" s="377"/>
      <c r="K13" s="411"/>
      <c r="L13" s="788"/>
      <c r="M13" s="787" t="s">
        <v>1725</v>
      </c>
      <c r="N13" s="790"/>
      <c r="O13" s="428"/>
      <c r="P13" s="378"/>
      <c r="Q13" s="411"/>
      <c r="R13" s="788"/>
      <c r="S13" s="787" t="s">
        <v>1725</v>
      </c>
      <c r="T13" s="790"/>
      <c r="U13" s="428"/>
      <c r="V13" s="516"/>
      <c r="W13" s="411"/>
      <c r="X13" s="788"/>
      <c r="Y13" s="791" t="s">
        <v>1725</v>
      </c>
      <c r="Z13" s="427"/>
      <c r="AA13" s="428"/>
      <c r="AB13" s="377"/>
      <c r="AC13" s="411"/>
      <c r="AD13" s="792"/>
      <c r="AE13" s="793" t="s">
        <v>1725</v>
      </c>
      <c r="AF13" s="427"/>
      <c r="AG13" s="428"/>
      <c r="AH13" s="377"/>
      <c r="AI13" s="411"/>
      <c r="AJ13" s="792"/>
      <c r="AK13" s="793" t="s">
        <v>1725</v>
      </c>
      <c r="AL13" s="427"/>
      <c r="AM13" s="428"/>
      <c r="AN13" s="377"/>
      <c r="AO13" s="376"/>
      <c r="AP13" s="293"/>
      <c r="AQ13" s="379" t="s">
        <v>1725</v>
      </c>
      <c r="AR13" s="293"/>
      <c r="AS13" s="379" t="s">
        <v>1725</v>
      </c>
      <c r="AX13" s="301"/>
      <c r="AY13" s="276" t="s">
        <v>1580</v>
      </c>
      <c r="AZ13" s="301"/>
    </row>
    <row r="14" spans="1:52" ht="26.25" customHeight="1" thickBot="1">
      <c r="A14" s="1420"/>
      <c r="B14" s="1436" t="str">
        <f>CONCATENATE('T I fibre sources'!D8," (C &amp; NC)")</f>
        <v>Woody Biomass from Forests (C &amp; NC)</v>
      </c>
      <c r="C14" s="872" t="s">
        <v>888</v>
      </c>
      <c r="D14" s="381"/>
      <c r="E14" s="970" t="s">
        <v>1675</v>
      </c>
      <c r="F14" s="382" t="s">
        <v>1674</v>
      </c>
      <c r="G14" s="383"/>
      <c r="H14" s="164" t="str">
        <f>IF(SUM(E$35)=0,"Prod=0",SUM(F14)/SUM(E$35))</f>
        <v>Prod=0</v>
      </c>
      <c r="I14" s="1422">
        <f>SUM(H14)+SUM(H15)+SUM(H16)+SUM(H17)+SUM(H18)</f>
        <v>0</v>
      </c>
      <c r="J14" s="371"/>
      <c r="K14" s="970" t="s">
        <v>1675</v>
      </c>
      <c r="L14" s="382" t="s">
        <v>1674</v>
      </c>
      <c r="M14" s="383"/>
      <c r="N14" s="164" t="str">
        <f>IF(SUM(K$35)=0,"Prod=0",SUM(L14)/SUM(K$35))</f>
        <v>Prod=0</v>
      </c>
      <c r="O14" s="1392">
        <f>SUM(N14)+SUM(N15)+SUM(N16)+SUM(N17)+SUM(N18)</f>
        <v>0</v>
      </c>
      <c r="P14" s="371"/>
      <c r="Q14" s="970" t="s">
        <v>1675</v>
      </c>
      <c r="R14" s="382" t="s">
        <v>1674</v>
      </c>
      <c r="S14" s="383"/>
      <c r="T14" s="164" t="str">
        <f>IF(SUM(Q$35)=0,"Prod=0",SUM(R14)/SUM(Q$35))</f>
        <v>Prod=0</v>
      </c>
      <c r="U14" s="1422">
        <f>SUM(T14)+SUM(T15)+SUM(T16)+SUM(T17)+SUM(T18)</f>
        <v>0</v>
      </c>
      <c r="V14" s="492"/>
      <c r="W14" s="412" t="s">
        <v>1675</v>
      </c>
      <c r="X14" s="382" t="s">
        <v>1674</v>
      </c>
      <c r="Y14" s="383"/>
      <c r="Z14" s="164" t="str">
        <f>IF(SUM(W$35)=0,"Prod=0",SUM(X14)/SUM(W$35))</f>
        <v>Prod=0</v>
      </c>
      <c r="AA14" s="1392">
        <f>SUM(Z14)+SUM(Z15)+SUM(Z16)+SUM(Z17)+SUM(Z18)</f>
        <v>0</v>
      </c>
      <c r="AB14" s="371"/>
      <c r="AC14" s="412" t="s">
        <v>1675</v>
      </c>
      <c r="AD14" s="382" t="s">
        <v>1674</v>
      </c>
      <c r="AE14" s="383"/>
      <c r="AF14" s="164" t="str">
        <f>IF(SUM(AC$35)=0,"Prod=0",SUM(AD14)/SUM(AC$35))</f>
        <v>Prod=0</v>
      </c>
      <c r="AG14" s="1392">
        <f>SUM(AF14)+SUM(AF15)+SUM(AF16)+SUM(AF17)+SUM(AF18)</f>
        <v>0</v>
      </c>
      <c r="AH14" s="371"/>
      <c r="AI14" s="412" t="s">
        <v>1675</v>
      </c>
      <c r="AJ14" s="382" t="s">
        <v>1674</v>
      </c>
      <c r="AK14" s="383"/>
      <c r="AL14" s="164" t="str">
        <f>IF(SUM(AI$35)=0,"Prod=0",SUM(AJ14)/SUM(AI$35))</f>
        <v>Prod=0</v>
      </c>
      <c r="AM14" s="1392">
        <f>SUM(AL14)+SUM(AL15)+SUM(AL16)+SUM(AL17)+SUM(AL18)</f>
        <v>0</v>
      </c>
      <c r="AN14" s="371"/>
      <c r="AO14" s="91" t="s">
        <v>1675</v>
      </c>
      <c r="AP14" s="384"/>
      <c r="AQ14" s="385"/>
      <c r="AR14" s="1386">
        <f>SUM(AP14)+SUM(AP17)</f>
        <v>0</v>
      </c>
      <c r="AS14" s="1389"/>
      <c r="AY14" s="301"/>
    </row>
    <row r="15" spans="1:52" ht="26.25" customHeight="1" thickBot="1">
      <c r="A15" s="1420"/>
      <c r="B15" s="1437"/>
      <c r="C15" s="872" t="s">
        <v>901</v>
      </c>
      <c r="D15" s="381"/>
      <c r="E15" s="970" t="s">
        <v>1675</v>
      </c>
      <c r="F15" s="382" t="s">
        <v>1674</v>
      </c>
      <c r="G15" s="383"/>
      <c r="H15" s="164" t="str">
        <f t="shared" ref="H15:H16" si="0">IF(SUM(E$35)=0,"Prod=0",SUM(F15)/SUM(E$35))</f>
        <v>Prod=0</v>
      </c>
      <c r="I15" s="1423"/>
      <c r="J15" s="371"/>
      <c r="K15" s="970" t="s">
        <v>1675</v>
      </c>
      <c r="L15" s="382" t="s">
        <v>1674</v>
      </c>
      <c r="M15" s="383"/>
      <c r="N15" s="164" t="str">
        <f t="shared" ref="N15:N16" si="1">IF(SUM(K$35)=0,"Prod=0",SUM(L15)/SUM(K$35))</f>
        <v>Prod=0</v>
      </c>
      <c r="O15" s="1393"/>
      <c r="P15" s="371"/>
      <c r="Q15" s="970" t="s">
        <v>1675</v>
      </c>
      <c r="R15" s="382" t="s">
        <v>1674</v>
      </c>
      <c r="S15" s="383"/>
      <c r="T15" s="164" t="str">
        <f t="shared" ref="T15:T16" si="2">IF(SUM(Q$35)=0,"Prod=0",SUM(R15)/SUM(Q$35))</f>
        <v>Prod=0</v>
      </c>
      <c r="U15" s="1423"/>
      <c r="V15" s="492"/>
      <c r="W15" s="412" t="s">
        <v>1675</v>
      </c>
      <c r="X15" s="382" t="s">
        <v>1674</v>
      </c>
      <c r="Y15" s="383"/>
      <c r="Z15" s="164" t="str">
        <f t="shared" ref="Z15:Z16" si="3">IF(SUM(W$35)=0,"Prod=0",SUM(X15)/SUM(W$35))</f>
        <v>Prod=0</v>
      </c>
      <c r="AA15" s="1393"/>
      <c r="AB15" s="371"/>
      <c r="AC15" s="412" t="s">
        <v>1675</v>
      </c>
      <c r="AD15" s="382" t="s">
        <v>1674</v>
      </c>
      <c r="AE15" s="383"/>
      <c r="AF15" s="164" t="str">
        <f t="shared" ref="AF15:AF16" si="4">IF(SUM(AC$35)=0,"Prod=0",SUM(AD15)/SUM(AC$35))</f>
        <v>Prod=0</v>
      </c>
      <c r="AG15" s="1393"/>
      <c r="AH15" s="371"/>
      <c r="AI15" s="412" t="s">
        <v>1675</v>
      </c>
      <c r="AJ15" s="382" t="s">
        <v>1674</v>
      </c>
      <c r="AK15" s="383"/>
      <c r="AL15" s="164" t="str">
        <f t="shared" ref="AL15:AL17" si="5">IF(SUM(AI$35)=0,"Prod=0",SUM(AJ15)/SUM(AI$35))</f>
        <v>Prod=0</v>
      </c>
      <c r="AM15" s="1393"/>
      <c r="AN15" s="371"/>
      <c r="AO15" s="91"/>
      <c r="AP15" s="386"/>
      <c r="AQ15" s="385"/>
      <c r="AR15" s="1387"/>
      <c r="AS15" s="1390"/>
      <c r="AY15" s="301"/>
    </row>
    <row r="16" spans="1:52" ht="26.25" customHeight="1" thickBot="1">
      <c r="A16" s="1420"/>
      <c r="B16" s="1436" t="str">
        <f>CONCATENATE('T I fibre sources'!D12,"  (C &amp; NC)")</f>
        <v>Woody Biomass Outside Forests  (C &amp; NC)</v>
      </c>
      <c r="C16" s="872" t="s">
        <v>888</v>
      </c>
      <c r="D16" s="381"/>
      <c r="E16" s="970" t="s">
        <v>1675</v>
      </c>
      <c r="F16" s="382" t="s">
        <v>1674</v>
      </c>
      <c r="G16" s="383"/>
      <c r="H16" s="164" t="str">
        <f t="shared" si="0"/>
        <v>Prod=0</v>
      </c>
      <c r="I16" s="1423"/>
      <c r="J16" s="371"/>
      <c r="K16" s="970" t="s">
        <v>1675</v>
      </c>
      <c r="L16" s="382" t="s">
        <v>1674</v>
      </c>
      <c r="M16" s="383"/>
      <c r="N16" s="164" t="str">
        <f t="shared" si="1"/>
        <v>Prod=0</v>
      </c>
      <c r="O16" s="1393"/>
      <c r="P16" s="371"/>
      <c r="Q16" s="970" t="s">
        <v>1675</v>
      </c>
      <c r="R16" s="382" t="s">
        <v>1674</v>
      </c>
      <c r="S16" s="383"/>
      <c r="T16" s="164" t="str">
        <f t="shared" si="2"/>
        <v>Prod=0</v>
      </c>
      <c r="U16" s="1423"/>
      <c r="V16" s="492"/>
      <c r="W16" s="412" t="s">
        <v>1675</v>
      </c>
      <c r="X16" s="382" t="s">
        <v>1674</v>
      </c>
      <c r="Y16" s="383"/>
      <c r="Z16" s="164" t="str">
        <f t="shared" si="3"/>
        <v>Prod=0</v>
      </c>
      <c r="AA16" s="1393"/>
      <c r="AB16" s="371"/>
      <c r="AC16" s="412" t="s">
        <v>1675</v>
      </c>
      <c r="AD16" s="382" t="s">
        <v>1674</v>
      </c>
      <c r="AE16" s="383"/>
      <c r="AF16" s="164" t="str">
        <f t="shared" si="4"/>
        <v>Prod=0</v>
      </c>
      <c r="AG16" s="1393"/>
      <c r="AH16" s="371"/>
      <c r="AI16" s="412" t="s">
        <v>1675</v>
      </c>
      <c r="AJ16" s="382" t="s">
        <v>1674</v>
      </c>
      <c r="AK16" s="383"/>
      <c r="AL16" s="164" t="str">
        <f t="shared" si="5"/>
        <v>Prod=0</v>
      </c>
      <c r="AM16" s="1393"/>
      <c r="AN16" s="371"/>
      <c r="AO16" s="91"/>
      <c r="AP16" s="386"/>
      <c r="AQ16" s="385"/>
      <c r="AR16" s="1387"/>
      <c r="AS16" s="1390"/>
      <c r="AY16" s="301"/>
    </row>
    <row r="17" spans="1:52" ht="26.25" customHeight="1" thickBot="1">
      <c r="A17" s="1420"/>
      <c r="B17" s="1437"/>
      <c r="C17" s="872" t="s">
        <v>901</v>
      </c>
      <c r="D17" s="381"/>
      <c r="E17" s="970" t="s">
        <v>1675</v>
      </c>
      <c r="F17" s="382" t="s">
        <v>1674</v>
      </c>
      <c r="G17" s="383"/>
      <c r="H17" s="164" t="str">
        <f>IF(SUM(E$35)=0,"Prod=0",SUM(F17)/SUM(E$35))</f>
        <v>Prod=0</v>
      </c>
      <c r="I17" s="1423"/>
      <c r="J17" s="371"/>
      <c r="K17" s="970" t="s">
        <v>1675</v>
      </c>
      <c r="L17" s="382" t="s">
        <v>1674</v>
      </c>
      <c r="M17" s="383"/>
      <c r="N17" s="164" t="str">
        <f>IF(SUM(K$35)=0,"Prod=0",SUM(L17)/SUM(K$35))</f>
        <v>Prod=0</v>
      </c>
      <c r="O17" s="1393"/>
      <c r="P17" s="371"/>
      <c r="Q17" s="970" t="s">
        <v>1675</v>
      </c>
      <c r="R17" s="382" t="s">
        <v>1674</v>
      </c>
      <c r="S17" s="383"/>
      <c r="T17" s="164" t="str">
        <f>IF(SUM(Q$35)=0,"Prod=0",SUM(R17)/SUM(Q$35))</f>
        <v>Prod=0</v>
      </c>
      <c r="U17" s="1423"/>
      <c r="V17" s="492"/>
      <c r="W17" s="412" t="s">
        <v>1675</v>
      </c>
      <c r="X17" s="382" t="s">
        <v>1674</v>
      </c>
      <c r="Y17" s="383"/>
      <c r="Z17" s="164" t="str">
        <f>IF(SUM(W$35)=0,"Prod=0",SUM(X17)/SUM(W$35))</f>
        <v>Prod=0</v>
      </c>
      <c r="AA17" s="1393"/>
      <c r="AB17" s="371"/>
      <c r="AC17" s="412" t="s">
        <v>1675</v>
      </c>
      <c r="AD17" s="382" t="s">
        <v>1674</v>
      </c>
      <c r="AE17" s="383"/>
      <c r="AF17" s="164" t="str">
        <f>IF(SUM(AC$35)=0,"Prod=0",SUM(AD17)/SUM(AC$35))</f>
        <v>Prod=0</v>
      </c>
      <c r="AG17" s="1393"/>
      <c r="AH17" s="371"/>
      <c r="AI17" s="412" t="s">
        <v>1675</v>
      </c>
      <c r="AJ17" s="382" t="s">
        <v>1674</v>
      </c>
      <c r="AK17" s="383"/>
      <c r="AL17" s="164" t="str">
        <f t="shared" si="5"/>
        <v>Prod=0</v>
      </c>
      <c r="AM17" s="1393"/>
      <c r="AN17" s="371"/>
      <c r="AO17" s="91" t="s">
        <v>1675</v>
      </c>
      <c r="AP17" s="386"/>
      <c r="AQ17" s="385"/>
      <c r="AR17" s="1388"/>
      <c r="AS17" s="1391"/>
    </row>
    <row r="18" spans="1:52" ht="26.25" customHeight="1" thickBot="1">
      <c r="A18" s="380"/>
      <c r="B18" s="1430" t="s">
        <v>1608</v>
      </c>
      <c r="C18" s="1431"/>
      <c r="D18" s="527"/>
      <c r="E18" s="970" t="s">
        <v>1675</v>
      </c>
      <c r="F18" s="382" t="s">
        <v>1674</v>
      </c>
      <c r="G18" s="383"/>
      <c r="H18" s="164" t="str">
        <f>IF(SUM(E$35)=0,"Prod=0",SUM(F18)/SUM(E$35))</f>
        <v>Prod=0</v>
      </c>
      <c r="I18" s="1424"/>
      <c r="J18" s="371"/>
      <c r="K18" s="970" t="s">
        <v>1675</v>
      </c>
      <c r="L18" s="382" t="s">
        <v>1674</v>
      </c>
      <c r="M18" s="383"/>
      <c r="N18" s="164" t="str">
        <f>IF(SUM(K$35)=0,"Prod=0",SUM(L18)/SUM(K$35))</f>
        <v>Prod=0</v>
      </c>
      <c r="O18" s="1442"/>
      <c r="P18" s="371"/>
      <c r="Q18" s="970" t="s">
        <v>1675</v>
      </c>
      <c r="R18" s="382" t="s">
        <v>1674</v>
      </c>
      <c r="S18" s="383"/>
      <c r="T18" s="164" t="str">
        <f>IF(SUM(Q$35)=0,"Prod=0",SUM(R18)/SUM(Q$35))</f>
        <v>Prod=0</v>
      </c>
      <c r="U18" s="1424"/>
      <c r="V18" s="492"/>
      <c r="W18" s="412" t="s">
        <v>1675</v>
      </c>
      <c r="X18" s="382" t="s">
        <v>1674</v>
      </c>
      <c r="Y18" s="383"/>
      <c r="Z18" s="164" t="str">
        <f>IF(SUM(W$35)=0,"Prod=0",SUM(X18)/SUM(W$35))</f>
        <v>Prod=0</v>
      </c>
      <c r="AA18" s="1394"/>
      <c r="AB18" s="371"/>
      <c r="AC18" s="412" t="s">
        <v>1675</v>
      </c>
      <c r="AD18" s="382" t="s">
        <v>1674</v>
      </c>
      <c r="AE18" s="383"/>
      <c r="AF18" s="164" t="str">
        <f>IF(SUM(AC$35)=0,"Prod=0",SUM(AD18)/SUM(AC$35))</f>
        <v>Prod=0</v>
      </c>
      <c r="AG18" s="1394"/>
      <c r="AH18" s="371"/>
      <c r="AI18" s="412" t="s">
        <v>1675</v>
      </c>
      <c r="AJ18" s="382" t="s">
        <v>1615</v>
      </c>
      <c r="AK18" s="383"/>
      <c r="AL18" s="164" t="str">
        <f>IF(SUM(AI$35)=0,"Prod=0",SUM(AJ18)/SUM(AI$35))</f>
        <v>Prod=0</v>
      </c>
      <c r="AM18" s="1394"/>
      <c r="AN18" s="371"/>
      <c r="AO18" s="91"/>
      <c r="AP18" s="64"/>
      <c r="AQ18" s="371"/>
      <c r="AR18" s="46"/>
      <c r="AS18" s="387"/>
    </row>
    <row r="19" spans="1:52" ht="7.5" customHeight="1" thickBot="1">
      <c r="A19" s="388"/>
      <c r="B19" s="389"/>
      <c r="C19" s="389"/>
      <c r="D19" s="390"/>
      <c r="E19" s="971"/>
      <c r="F19" s="423"/>
      <c r="G19" s="56"/>
      <c r="H19" s="424"/>
      <c r="I19" s="425"/>
      <c r="J19" s="390"/>
      <c r="K19" s="971"/>
      <c r="L19" s="423"/>
      <c r="M19" s="56"/>
      <c r="N19" s="424"/>
      <c r="O19" s="425"/>
      <c r="P19" s="390"/>
      <c r="Q19" s="971"/>
      <c r="R19" s="423"/>
      <c r="S19" s="56"/>
      <c r="T19" s="424"/>
      <c r="U19" s="425"/>
      <c r="V19" s="513"/>
      <c r="W19" s="413"/>
      <c r="X19" s="423"/>
      <c r="Y19" s="56"/>
      <c r="Z19" s="424"/>
      <c r="AA19" s="425"/>
      <c r="AB19" s="390"/>
      <c r="AC19" s="413"/>
      <c r="AD19" s="423"/>
      <c r="AE19" s="56"/>
      <c r="AF19" s="424"/>
      <c r="AG19" s="425"/>
      <c r="AH19" s="390"/>
      <c r="AI19" s="413"/>
      <c r="AJ19" s="423"/>
      <c r="AK19" s="56"/>
      <c r="AL19" s="424"/>
      <c r="AM19" s="425"/>
      <c r="AN19" s="390"/>
      <c r="AO19" s="391"/>
      <c r="AP19" s="392"/>
      <c r="AQ19" s="390"/>
      <c r="AR19" s="392"/>
      <c r="AS19" s="393"/>
    </row>
    <row r="20" spans="1:52" ht="26.25" customHeight="1" thickBot="1">
      <c r="A20" s="1421"/>
      <c r="B20" s="1432" t="str">
        <f>CONCATENATE('T I fibre sources'!G16)</f>
        <v>Solid
co-products
(C &amp; NC)</v>
      </c>
      <c r="C20" s="407" t="str">
        <f>CONCATENATE('T I fibre sources'!H16)</f>
        <v>Chips and particles</v>
      </c>
      <c r="D20" s="381"/>
      <c r="E20" s="970" t="s">
        <v>1675</v>
      </c>
      <c r="F20" s="382" t="s">
        <v>1674</v>
      </c>
      <c r="G20" s="395"/>
      <c r="H20" s="164" t="str">
        <f>IF(SUM(E$35)=0,"Prod=0",SUM(F20)/SUM(E$35))</f>
        <v>Prod=0</v>
      </c>
      <c r="I20" s="1392">
        <f>SUM(H20)+SUM(H22)+SUM(H21)+SUM(H23)</f>
        <v>0</v>
      </c>
      <c r="J20" s="396"/>
      <c r="K20" s="970" t="s">
        <v>1675</v>
      </c>
      <c r="L20" s="382" t="s">
        <v>1674</v>
      </c>
      <c r="M20" s="395"/>
      <c r="N20" s="164" t="str">
        <f>IF(SUM(K$35)=0,"Prod=0",SUM(L20)/SUM(K$35))</f>
        <v>Prod=0</v>
      </c>
      <c r="O20" s="1392">
        <f>SUM(N20)+SUM(N22)+SUM(N21)+SUM(N23)</f>
        <v>0</v>
      </c>
      <c r="P20" s="371"/>
      <c r="Q20" s="970" t="s">
        <v>1675</v>
      </c>
      <c r="R20" s="382" t="s">
        <v>1674</v>
      </c>
      <c r="S20" s="395"/>
      <c r="T20" s="164" t="str">
        <f>IF(SUM(Q$35)=0,"Prod=0",SUM(R20)/SUM(Q$35))</f>
        <v>Prod=0</v>
      </c>
      <c r="U20" s="1392">
        <f>SUM(T20)+SUM(T22)+SUM(T21)+SUM(T23)</f>
        <v>0</v>
      </c>
      <c r="V20" s="492"/>
      <c r="W20" s="412" t="s">
        <v>1675</v>
      </c>
      <c r="X20" s="382" t="s">
        <v>1674</v>
      </c>
      <c r="Y20" s="395"/>
      <c r="Z20" s="164" t="str">
        <f>IF(SUM(W$35)=0,"Prod=0",SUM(X20)/SUM(W$35))</f>
        <v>Prod=0</v>
      </c>
      <c r="AA20" s="1392">
        <f>SUM(Z20)+SUM(Z22)+SUM(Z21)+SUM(Z23)</f>
        <v>0</v>
      </c>
      <c r="AB20" s="371"/>
      <c r="AC20" s="412" t="s">
        <v>1675</v>
      </c>
      <c r="AD20" s="382" t="s">
        <v>1674</v>
      </c>
      <c r="AE20" s="395"/>
      <c r="AF20" s="164" t="str">
        <f>IF(SUM(AC$35)=0,"Prod=0",SUM(AD20)/SUM(AC$35))</f>
        <v>Prod=0</v>
      </c>
      <c r="AG20" s="1392">
        <f>SUM(AF20)+SUM(AF22)+SUM(AF21)+SUM(AF23)</f>
        <v>0</v>
      </c>
      <c r="AH20" s="371"/>
      <c r="AI20" s="412" t="s">
        <v>1675</v>
      </c>
      <c r="AJ20" s="382" t="s">
        <v>1674</v>
      </c>
      <c r="AK20" s="395"/>
      <c r="AL20" s="164" t="str">
        <f>IF(SUM(AI$35)=0,"Prod=0",SUM(AJ20)/SUM(AI$35))</f>
        <v>Prod=0</v>
      </c>
      <c r="AM20" s="1392">
        <f>SUM(AL20)+SUM(AL22)+SUM(AL21)+SUM(AL23)</f>
        <v>0</v>
      </c>
      <c r="AN20" s="371"/>
      <c r="AO20" s="91" t="s">
        <v>1675</v>
      </c>
      <c r="AP20" s="384"/>
      <c r="AQ20" s="385"/>
      <c r="AR20" s="1386">
        <f>SUM(AP20)+SUM(AP22)</f>
        <v>0</v>
      </c>
      <c r="AS20" s="1389"/>
    </row>
    <row r="21" spans="1:52" ht="26.25" customHeight="1" thickBot="1">
      <c r="A21" s="1421"/>
      <c r="B21" s="1433"/>
      <c r="C21" s="407" t="str">
        <f>CONCATENATE('T I fibre sources'!H17)</f>
        <v>Wood residues</v>
      </c>
      <c r="D21" s="381"/>
      <c r="E21" s="970" t="s">
        <v>1675</v>
      </c>
      <c r="F21" s="382" t="s">
        <v>1674</v>
      </c>
      <c r="G21" s="395"/>
      <c r="H21" s="164" t="str">
        <f>IF(SUM(E$35)=0,"Prod=0",SUM(F21)/SUM(E$35))</f>
        <v>Prod=0</v>
      </c>
      <c r="I21" s="1393"/>
      <c r="J21" s="396"/>
      <c r="K21" s="970" t="s">
        <v>1675</v>
      </c>
      <c r="L21" s="382" t="s">
        <v>1674</v>
      </c>
      <c r="M21" s="395"/>
      <c r="N21" s="164" t="str">
        <f>IF(SUM(K$35)=0,"Prod=0",SUM(L21)/SUM(K$35))</f>
        <v>Prod=0</v>
      </c>
      <c r="O21" s="1393"/>
      <c r="P21" s="371"/>
      <c r="Q21" s="970" t="s">
        <v>1675</v>
      </c>
      <c r="R21" s="382" t="s">
        <v>1674</v>
      </c>
      <c r="S21" s="395"/>
      <c r="T21" s="164" t="str">
        <f>IF(SUM(Q$35)=0,"Prod=0",SUM(R21)/SUM(Q$35))</f>
        <v>Prod=0</v>
      </c>
      <c r="U21" s="1393"/>
      <c r="V21" s="492"/>
      <c r="W21" s="412" t="s">
        <v>1675</v>
      </c>
      <c r="X21" s="382" t="s">
        <v>1674</v>
      </c>
      <c r="Y21" s="395"/>
      <c r="Z21" s="164" t="str">
        <f>IF(SUM(W$35)=0,"Prod=0",SUM(X21)/SUM(W$35))</f>
        <v>Prod=0</v>
      </c>
      <c r="AA21" s="1393"/>
      <c r="AB21" s="371"/>
      <c r="AC21" s="412" t="s">
        <v>1675</v>
      </c>
      <c r="AD21" s="382" t="s">
        <v>1674</v>
      </c>
      <c r="AE21" s="395"/>
      <c r="AF21" s="164" t="str">
        <f>IF(SUM(AC$35)=0,"Prod=0",SUM(AD21)/SUM(AC$35))</f>
        <v>Prod=0</v>
      </c>
      <c r="AG21" s="1393"/>
      <c r="AH21" s="371"/>
      <c r="AI21" s="412" t="s">
        <v>1675</v>
      </c>
      <c r="AJ21" s="382" t="s">
        <v>1674</v>
      </c>
      <c r="AK21" s="395"/>
      <c r="AL21" s="164" t="str">
        <f>IF(SUM(AI$35)=0,"Prod=0",SUM(AJ21)/SUM(AI$35))</f>
        <v>Prod=0</v>
      </c>
      <c r="AM21" s="1393"/>
      <c r="AN21" s="371"/>
      <c r="AO21" s="91"/>
      <c r="AP21" s="384"/>
      <c r="AQ21" s="385"/>
      <c r="AR21" s="1387"/>
      <c r="AS21" s="1390"/>
    </row>
    <row r="22" spans="1:52" ht="26.25" customHeight="1" thickBot="1">
      <c r="A22" s="1421"/>
      <c r="B22" s="1435"/>
      <c r="C22" s="407" t="str">
        <f>CONCATENATE('T I fibre sources'!H18)</f>
        <v xml:space="preserve">Bark </v>
      </c>
      <c r="D22" s="381"/>
      <c r="E22" s="970" t="s">
        <v>1675</v>
      </c>
      <c r="F22" s="382" t="s">
        <v>1674</v>
      </c>
      <c r="G22" s="395"/>
      <c r="H22" s="164" t="str">
        <f>IF(SUM(E$35)=0,"Prod=0",SUM(F22)/SUM(E$35))</f>
        <v>Prod=0</v>
      </c>
      <c r="I22" s="1398"/>
      <c r="J22" s="371"/>
      <c r="K22" s="970" t="s">
        <v>1675</v>
      </c>
      <c r="L22" s="382" t="s">
        <v>1674</v>
      </c>
      <c r="M22" s="395"/>
      <c r="N22" s="164" t="str">
        <f>IF(SUM(K$35)=0,"Prod=0",SUM(L22)/SUM(K$35))</f>
        <v>Prod=0</v>
      </c>
      <c r="O22" s="1398"/>
      <c r="P22" s="371"/>
      <c r="Q22" s="970" t="s">
        <v>1675</v>
      </c>
      <c r="R22" s="382" t="s">
        <v>1674</v>
      </c>
      <c r="S22" s="395"/>
      <c r="T22" s="164" t="str">
        <f>IF(SUM(Q$35)=0,"Prod=0",SUM(R22)/SUM(Q$35))</f>
        <v>Prod=0</v>
      </c>
      <c r="U22" s="1398"/>
      <c r="V22" s="492"/>
      <c r="W22" s="412" t="s">
        <v>1675</v>
      </c>
      <c r="X22" s="382" t="s">
        <v>1674</v>
      </c>
      <c r="Y22" s="395"/>
      <c r="Z22" s="164" t="str">
        <f>IF(SUM(W$35)=0,"Prod=0",SUM(X22)/SUM(W$35))</f>
        <v>Prod=0</v>
      </c>
      <c r="AA22" s="1398"/>
      <c r="AB22" s="371"/>
      <c r="AC22" s="412" t="s">
        <v>1675</v>
      </c>
      <c r="AD22" s="382" t="s">
        <v>1674</v>
      </c>
      <c r="AE22" s="395"/>
      <c r="AF22" s="164" t="str">
        <f>IF(SUM(AC$35)=0,"Prod=0",SUM(AD22)/SUM(AC$35))</f>
        <v>Prod=0</v>
      </c>
      <c r="AG22" s="1398"/>
      <c r="AH22" s="371"/>
      <c r="AI22" s="412" t="s">
        <v>1675</v>
      </c>
      <c r="AJ22" s="382" t="s">
        <v>1674</v>
      </c>
      <c r="AK22" s="395"/>
      <c r="AL22" s="164" t="str">
        <f>IF(SUM(AI$35)=0,"Prod=0",SUM(AJ22)/SUM(AI$35))</f>
        <v>Prod=0</v>
      </c>
      <c r="AM22" s="1398"/>
      <c r="AN22" s="371"/>
      <c r="AO22" s="91" t="s">
        <v>1675</v>
      </c>
      <c r="AP22" s="384"/>
      <c r="AQ22" s="385"/>
      <c r="AR22" s="1388"/>
      <c r="AS22" s="1391"/>
    </row>
    <row r="23" spans="1:52" ht="32.25" customHeight="1" thickBot="1">
      <c r="A23" s="1421"/>
      <c r="B23" s="1434"/>
      <c r="C23" s="407" t="s">
        <v>1612</v>
      </c>
      <c r="D23" s="381"/>
      <c r="E23" s="970" t="s">
        <v>1675</v>
      </c>
      <c r="F23" s="382" t="s">
        <v>1674</v>
      </c>
      <c r="G23" s="395"/>
      <c r="H23" s="164" t="str">
        <f>IF(SUM(E$35)=0,"Prod=0",SUM(F23)/SUM(E$35))</f>
        <v>Prod=0</v>
      </c>
      <c r="I23" s="1394"/>
      <c r="J23" s="371"/>
      <c r="K23" s="970" t="s">
        <v>1675</v>
      </c>
      <c r="L23" s="382" t="s">
        <v>1674</v>
      </c>
      <c r="M23" s="395"/>
      <c r="N23" s="164" t="str">
        <f>IF(SUM(K$35)=0,"Prod=0",SUM(L23)/SUM(K$35))</f>
        <v>Prod=0</v>
      </c>
      <c r="O23" s="1394"/>
      <c r="P23" s="371"/>
      <c r="Q23" s="970" t="s">
        <v>1675</v>
      </c>
      <c r="R23" s="382" t="s">
        <v>1674</v>
      </c>
      <c r="S23" s="395"/>
      <c r="T23" s="164" t="str">
        <f>IF(SUM(Q$35)=0,"Prod=0",SUM(R23)/SUM(Q$35))</f>
        <v>Prod=0</v>
      </c>
      <c r="U23" s="1394"/>
      <c r="V23" s="492"/>
      <c r="W23" s="412" t="s">
        <v>1675</v>
      </c>
      <c r="X23" s="382" t="s">
        <v>1674</v>
      </c>
      <c r="Y23" s="395"/>
      <c r="Z23" s="164" t="str">
        <f>IF(SUM(W$35)=0,"Prod=0",SUM(X23)/SUM(W$35))</f>
        <v>Prod=0</v>
      </c>
      <c r="AA23" s="1394"/>
      <c r="AB23" s="371"/>
      <c r="AC23" s="412" t="s">
        <v>1675</v>
      </c>
      <c r="AD23" s="382" t="s">
        <v>1674</v>
      </c>
      <c r="AE23" s="395"/>
      <c r="AF23" s="164" t="str">
        <f>IF(SUM(AC$35)=0,"Prod=0",SUM(AD23)/SUM(AC$35))</f>
        <v>Prod=0</v>
      </c>
      <c r="AG23" s="1394"/>
      <c r="AH23" s="371"/>
      <c r="AI23" s="412" t="s">
        <v>1675</v>
      </c>
      <c r="AJ23" s="382" t="s">
        <v>1674</v>
      </c>
      <c r="AK23" s="395"/>
      <c r="AL23" s="164" t="str">
        <f>IF(SUM(AI$35)=0,"Prod=0",SUM(AJ23)/SUM(AI$35))</f>
        <v>Prod=0</v>
      </c>
      <c r="AM23" s="1394"/>
      <c r="AN23" s="371"/>
      <c r="AO23" s="91"/>
      <c r="AP23" s="64"/>
      <c r="AQ23" s="371"/>
      <c r="AR23" s="46"/>
      <c r="AS23" s="387"/>
    </row>
    <row r="24" spans="1:52" ht="32.25" customHeight="1" thickBot="1">
      <c r="A24" s="1421"/>
      <c r="B24" s="1432" t="str">
        <f>CONCATENATE('T I fibre sources'!G19)</f>
        <v>Liquid
co-products
(C &amp; NC)</v>
      </c>
      <c r="C24" s="407" t="str">
        <f>CONCATENATE('T I fibre sources'!H19)</f>
        <v>Black liquor (without crude tall oil)</v>
      </c>
      <c r="D24" s="300"/>
      <c r="E24" s="972"/>
      <c r="F24" s="419"/>
      <c r="G24" s="57"/>
      <c r="H24" s="420"/>
      <c r="I24" s="421"/>
      <c r="J24" s="371"/>
      <c r="K24" s="972"/>
      <c r="L24" s="419"/>
      <c r="M24" s="57"/>
      <c r="N24" s="420"/>
      <c r="O24" s="421"/>
      <c r="P24" s="371"/>
      <c r="Q24" s="972"/>
      <c r="R24" s="419"/>
      <c r="S24" s="57"/>
      <c r="T24" s="420"/>
      <c r="U24" s="421"/>
      <c r="V24" s="519"/>
      <c r="W24" s="55"/>
      <c r="X24" s="419"/>
      <c r="Y24" s="57"/>
      <c r="Z24" s="420"/>
      <c r="AA24" s="421"/>
      <c r="AB24" s="492"/>
      <c r="AC24" s="55"/>
      <c r="AD24" s="419"/>
      <c r="AE24" s="57"/>
      <c r="AF24" s="420"/>
      <c r="AG24" s="421"/>
      <c r="AH24" s="518"/>
      <c r="AI24" s="55"/>
      <c r="AJ24" s="419"/>
      <c r="AK24" s="57"/>
      <c r="AL24" s="420"/>
      <c r="AM24" s="421"/>
      <c r="AN24" s="371"/>
      <c r="AO24" s="381"/>
      <c r="AP24" s="64"/>
      <c r="AQ24" s="371"/>
      <c r="AR24" s="64"/>
      <c r="AS24" s="387"/>
    </row>
    <row r="25" spans="1:52" ht="29.25" customHeight="1" thickBot="1">
      <c r="A25" s="1421"/>
      <c r="B25" s="1433"/>
      <c r="C25" s="407" t="str">
        <f>CONCATENATE('T I fibre sources'!H20)</f>
        <v>Crude tall oil</v>
      </c>
      <c r="D25" s="300"/>
      <c r="E25" s="972"/>
      <c r="F25" s="419"/>
      <c r="G25" s="57"/>
      <c r="H25" s="422"/>
      <c r="I25" s="421"/>
      <c r="J25" s="371"/>
      <c r="K25" s="972"/>
      <c r="L25" s="419"/>
      <c r="M25" s="57"/>
      <c r="N25" s="422"/>
      <c r="O25" s="421"/>
      <c r="P25" s="371"/>
      <c r="Q25" s="972"/>
      <c r="R25" s="419"/>
      <c r="S25" s="57"/>
      <c r="T25" s="422"/>
      <c r="U25" s="421"/>
      <c r="V25" s="519"/>
      <c r="W25" s="55"/>
      <c r="X25" s="419"/>
      <c r="Y25" s="57"/>
      <c r="Z25" s="422"/>
      <c r="AA25" s="421"/>
      <c r="AB25" s="492"/>
      <c r="AC25" s="55"/>
      <c r="AD25" s="419"/>
      <c r="AE25" s="57"/>
      <c r="AF25" s="422"/>
      <c r="AG25" s="421"/>
      <c r="AH25" s="518"/>
      <c r="AI25" s="55"/>
      <c r="AJ25" s="419"/>
      <c r="AK25" s="57"/>
      <c r="AL25" s="422"/>
      <c r="AM25" s="421"/>
      <c r="AN25" s="371"/>
      <c r="AO25" s="381"/>
      <c r="AP25" s="64"/>
      <c r="AQ25" s="371"/>
      <c r="AR25" s="64"/>
      <c r="AS25" s="387"/>
    </row>
    <row r="26" spans="1:52" ht="32.25" customHeight="1" thickBot="1">
      <c r="A26" s="394"/>
      <c r="B26" s="1434"/>
      <c r="C26" s="407" t="s">
        <v>1611</v>
      </c>
      <c r="D26" s="300"/>
      <c r="E26" s="972"/>
      <c r="F26" s="419"/>
      <c r="G26" s="57"/>
      <c r="H26" s="422"/>
      <c r="I26" s="421"/>
      <c r="J26" s="371"/>
      <c r="K26" s="972"/>
      <c r="L26" s="419"/>
      <c r="M26" s="57"/>
      <c r="N26" s="422"/>
      <c r="O26" s="421"/>
      <c r="P26" s="371"/>
      <c r="Q26" s="972"/>
      <c r="R26" s="419"/>
      <c r="S26" s="57"/>
      <c r="T26" s="422"/>
      <c r="U26" s="421"/>
      <c r="V26" s="519"/>
      <c r="W26" s="55"/>
      <c r="X26" s="419"/>
      <c r="Y26" s="57"/>
      <c r="Z26" s="422"/>
      <c r="AA26" s="421"/>
      <c r="AB26" s="492"/>
      <c r="AC26" s="55"/>
      <c r="AD26" s="419"/>
      <c r="AE26" s="57"/>
      <c r="AF26" s="422"/>
      <c r="AG26" s="421"/>
      <c r="AH26" s="518"/>
      <c r="AI26" s="55"/>
      <c r="AJ26" s="419"/>
      <c r="AK26" s="57"/>
      <c r="AL26" s="422"/>
      <c r="AM26" s="421"/>
      <c r="AN26" s="371"/>
      <c r="AO26" s="381"/>
      <c r="AP26" s="64"/>
      <c r="AQ26" s="371"/>
      <c r="AR26" s="64"/>
      <c r="AS26" s="387"/>
    </row>
    <row r="27" spans="1:52" ht="7.5" customHeight="1" thickBot="1">
      <c r="A27" s="388"/>
      <c r="B27" s="397"/>
      <c r="C27" s="397"/>
      <c r="D27" s="390"/>
      <c r="E27" s="971"/>
      <c r="F27" s="423"/>
      <c r="G27" s="56"/>
      <c r="H27" s="424"/>
      <c r="I27" s="425"/>
      <c r="J27" s="390"/>
      <c r="K27" s="971"/>
      <c r="L27" s="423"/>
      <c r="M27" s="56"/>
      <c r="N27" s="424"/>
      <c r="O27" s="425"/>
      <c r="P27" s="390"/>
      <c r="Q27" s="971"/>
      <c r="R27" s="423"/>
      <c r="S27" s="56"/>
      <c r="T27" s="424"/>
      <c r="U27" s="425"/>
      <c r="V27" s="513"/>
      <c r="W27" s="413"/>
      <c r="X27" s="423"/>
      <c r="Y27" s="56"/>
      <c r="Z27" s="424"/>
      <c r="AA27" s="425"/>
      <c r="AB27" s="390"/>
      <c r="AC27" s="413"/>
      <c r="AD27" s="423"/>
      <c r="AE27" s="56"/>
      <c r="AF27" s="424"/>
      <c r="AG27" s="425"/>
      <c r="AH27" s="390"/>
      <c r="AI27" s="413"/>
      <c r="AJ27" s="423"/>
      <c r="AK27" s="56"/>
      <c r="AL27" s="424"/>
      <c r="AM27" s="425"/>
      <c r="AN27" s="390"/>
      <c r="AO27" s="391"/>
      <c r="AP27" s="392"/>
      <c r="AQ27" s="390"/>
      <c r="AR27" s="392"/>
      <c r="AS27" s="393"/>
    </row>
    <row r="28" spans="1:52" ht="16.5" thickBot="1">
      <c r="A28" s="1427"/>
      <c r="B28" s="1428" t="str">
        <f>CONCATENATE('T I fibre sources'!H22)</f>
        <v>Non-hazardous wood waste</v>
      </c>
      <c r="C28" s="1429"/>
      <c r="D28" s="381"/>
      <c r="E28" s="970" t="s">
        <v>1675</v>
      </c>
      <c r="F28" s="382" t="s">
        <v>1674</v>
      </c>
      <c r="G28" s="395"/>
      <c r="H28" s="164" t="str">
        <f>IF(SUM(E$35)=0,"Prod=0",SUM(F28)/SUM(E$35))</f>
        <v>Prod=0</v>
      </c>
      <c r="I28" s="1392">
        <f>SUM(H28)+SUM(H29)+SUM(H30)</f>
        <v>0</v>
      </c>
      <c r="J28" s="371"/>
      <c r="K28" s="970" t="s">
        <v>1675</v>
      </c>
      <c r="L28" s="382" t="s">
        <v>1674</v>
      </c>
      <c r="M28" s="395"/>
      <c r="N28" s="164" t="str">
        <f>IF(SUM(K$35)=0,"Prod=0",SUM(L28)/SUM(K$35))</f>
        <v>Prod=0</v>
      </c>
      <c r="O28" s="1392">
        <f>SUM(N28)+SUM(N29)+SUM(N30)</f>
        <v>0</v>
      </c>
      <c r="P28" s="371"/>
      <c r="Q28" s="970" t="s">
        <v>1675</v>
      </c>
      <c r="R28" s="382" t="s">
        <v>1674</v>
      </c>
      <c r="S28" s="395"/>
      <c r="T28" s="164" t="str">
        <f>IF(SUM(Q$35)=0,"Prod=0",SUM(R28)/SUM(Q$35))</f>
        <v>Prod=0</v>
      </c>
      <c r="U28" s="1392">
        <f>SUM(T28)+SUM(T29)+SUM(T30)</f>
        <v>0</v>
      </c>
      <c r="V28" s="371"/>
      <c r="W28" s="412" t="s">
        <v>1675</v>
      </c>
      <c r="X28" s="382" t="s">
        <v>1674</v>
      </c>
      <c r="Y28" s="395"/>
      <c r="Z28" s="164" t="str">
        <f>IF(SUM(W$35)=0,"Prod=0",SUM(X28)/SUM(W$35))</f>
        <v>Prod=0</v>
      </c>
      <c r="AA28" s="1392">
        <f>SUM(Z28)+SUM(Z29)+SUM(Z30)</f>
        <v>0</v>
      </c>
      <c r="AB28" s="371"/>
      <c r="AC28" s="412" t="s">
        <v>1675</v>
      </c>
      <c r="AD28" s="382" t="s">
        <v>1674</v>
      </c>
      <c r="AE28" s="395"/>
      <c r="AF28" s="164" t="str">
        <f>IF(SUM(AC$35)=0,"Prod=0",SUM(AD28)/SUM(AC$35))</f>
        <v>Prod=0</v>
      </c>
      <c r="AG28" s="1392">
        <f>SUM(AF28)+SUM(AF29)+SUM(AF30)</f>
        <v>0</v>
      </c>
      <c r="AH28" s="371"/>
      <c r="AI28" s="412" t="s">
        <v>1675</v>
      </c>
      <c r="AJ28" s="382" t="s">
        <v>1674</v>
      </c>
      <c r="AK28" s="395"/>
      <c r="AL28" s="164" t="str">
        <f>IF(SUM(AI$35)=0,"Prod=0",SUM(AJ28)/SUM(AI$35))</f>
        <v>Prod=0</v>
      </c>
      <c r="AM28" s="1392">
        <f>SUM(AL28)+SUM(AL29)+SUM(AL30)</f>
        <v>0</v>
      </c>
      <c r="AN28" s="371"/>
      <c r="AO28" s="91" t="s">
        <v>1675</v>
      </c>
      <c r="AP28" s="384"/>
      <c r="AQ28" s="385"/>
      <c r="AR28" s="1386">
        <f>SUM(AP28)+SUM(AP29)</f>
        <v>0</v>
      </c>
      <c r="AS28" s="1389"/>
    </row>
    <row r="29" spans="1:52" ht="16.5" thickBot="1">
      <c r="A29" s="1421"/>
      <c r="B29" s="1428" t="str">
        <f>CONCATENATE('T I fibre sources'!H23)</f>
        <v>Hazardous wood waste</v>
      </c>
      <c r="C29" s="1429"/>
      <c r="D29" s="381"/>
      <c r="E29" s="970" t="s">
        <v>1675</v>
      </c>
      <c r="F29" s="382" t="s">
        <v>1674</v>
      </c>
      <c r="G29" s="395"/>
      <c r="H29" s="164" t="str">
        <f>IF(SUM(E$35)=0,"Prod=0",SUM(F29)/SUM(E$35))</f>
        <v>Prod=0</v>
      </c>
      <c r="I29" s="1393"/>
      <c r="J29" s="371"/>
      <c r="K29" s="970" t="s">
        <v>1675</v>
      </c>
      <c r="L29" s="382" t="s">
        <v>1674</v>
      </c>
      <c r="M29" s="395"/>
      <c r="N29" s="164" t="str">
        <f>IF(SUM(K$35)=0,"Prod=0",SUM(L29)/SUM(K$35))</f>
        <v>Prod=0</v>
      </c>
      <c r="O29" s="1393"/>
      <c r="P29" s="371"/>
      <c r="Q29" s="970" t="s">
        <v>1675</v>
      </c>
      <c r="R29" s="382" t="s">
        <v>1674</v>
      </c>
      <c r="S29" s="395"/>
      <c r="T29" s="164" t="str">
        <f>IF(SUM(Q$35)=0,"Prod=0",SUM(R29)/SUM(Q$35))</f>
        <v>Prod=0</v>
      </c>
      <c r="U29" s="1393"/>
      <c r="V29" s="371"/>
      <c r="W29" s="412" t="s">
        <v>1675</v>
      </c>
      <c r="X29" s="382" t="s">
        <v>1674</v>
      </c>
      <c r="Y29" s="395"/>
      <c r="Z29" s="164" t="str">
        <f>IF(SUM(W$35)=0,"Prod=0",SUM(X29)/SUM(W$35))</f>
        <v>Prod=0</v>
      </c>
      <c r="AA29" s="1393"/>
      <c r="AB29" s="371"/>
      <c r="AC29" s="412" t="s">
        <v>1675</v>
      </c>
      <c r="AD29" s="382" t="s">
        <v>1674</v>
      </c>
      <c r="AE29" s="395"/>
      <c r="AF29" s="164" t="str">
        <f>IF(SUM(AC$35)=0,"Prod=0",SUM(AD29)/SUM(AC$35))</f>
        <v>Prod=0</v>
      </c>
      <c r="AG29" s="1393"/>
      <c r="AH29" s="371"/>
      <c r="AI29" s="412" t="s">
        <v>1675</v>
      </c>
      <c r="AJ29" s="382" t="s">
        <v>1674</v>
      </c>
      <c r="AK29" s="395"/>
      <c r="AL29" s="164" t="str">
        <f>IF(SUM(AI$35)=0,"Prod=0",SUM(AJ29)/SUM(AI$35))</f>
        <v>Prod=0</v>
      </c>
      <c r="AM29" s="1393"/>
      <c r="AN29" s="371"/>
      <c r="AO29" s="91" t="s">
        <v>1675</v>
      </c>
      <c r="AP29" s="384"/>
      <c r="AQ29" s="385"/>
      <c r="AR29" s="1388"/>
      <c r="AS29" s="1391"/>
    </row>
    <row r="30" spans="1:52" ht="16.5" thickBot="1">
      <c r="A30" s="394"/>
      <c r="B30" s="1428" t="s">
        <v>1607</v>
      </c>
      <c r="C30" s="1429"/>
      <c r="D30" s="300"/>
      <c r="E30" s="970" t="s">
        <v>1675</v>
      </c>
      <c r="F30" s="382" t="s">
        <v>1674</v>
      </c>
      <c r="G30" s="395"/>
      <c r="H30" s="164" t="str">
        <f>IF(SUM(E$35)=0,"Prod=0",SUM(F30)/SUM(E$35))</f>
        <v>Prod=0</v>
      </c>
      <c r="I30" s="1394"/>
      <c r="J30" s="371"/>
      <c r="K30" s="970" t="s">
        <v>1675</v>
      </c>
      <c r="L30" s="382" t="s">
        <v>1674</v>
      </c>
      <c r="M30" s="395"/>
      <c r="N30" s="164" t="str">
        <f>IF(SUM(K$35)=0,"Prod=0",SUM(L30)/SUM(K$35))</f>
        <v>Prod=0</v>
      </c>
      <c r="O30" s="1394"/>
      <c r="P30" s="371"/>
      <c r="Q30" s="970" t="s">
        <v>1675</v>
      </c>
      <c r="R30" s="382" t="s">
        <v>1674</v>
      </c>
      <c r="S30" s="395"/>
      <c r="T30" s="164" t="str">
        <f>IF(SUM(Q$35)=0,"Prod=0",SUM(R30)/SUM(Q$35))</f>
        <v>Prod=0</v>
      </c>
      <c r="U30" s="1394"/>
      <c r="V30" s="371"/>
      <c r="W30" s="412" t="s">
        <v>1675</v>
      </c>
      <c r="X30" s="382" t="s">
        <v>1674</v>
      </c>
      <c r="Y30" s="395"/>
      <c r="Z30" s="164" t="str">
        <f>IF(SUM(W$35)=0,"Prod=0",SUM(X30)/SUM(W$35))</f>
        <v>Prod=0</v>
      </c>
      <c r="AA30" s="1394"/>
      <c r="AB30" s="371"/>
      <c r="AC30" s="412" t="s">
        <v>1675</v>
      </c>
      <c r="AD30" s="382" t="s">
        <v>1674</v>
      </c>
      <c r="AE30" s="395"/>
      <c r="AF30" s="164" t="str">
        <f>IF(SUM(AC$35)=0,"Prod=0",SUM(AD30)/SUM(AC$35))</f>
        <v>Prod=0</v>
      </c>
      <c r="AG30" s="1394"/>
      <c r="AH30" s="492"/>
      <c r="AI30" s="412" t="s">
        <v>1675</v>
      </c>
      <c r="AJ30" s="382" t="s">
        <v>1674</v>
      </c>
      <c r="AK30" s="395"/>
      <c r="AL30" s="164" t="str">
        <f>IF(SUM(AI$35)=0,"Prod=0",SUM(AJ30)/SUM(AI$35))</f>
        <v>Prod=0</v>
      </c>
      <c r="AM30" s="1394"/>
      <c r="AN30" s="371"/>
      <c r="AO30" s="91"/>
      <c r="AP30" s="64"/>
      <c r="AQ30" s="371"/>
      <c r="AR30" s="46"/>
      <c r="AS30" s="387"/>
    </row>
    <row r="31" spans="1:52" s="12" customFormat="1" ht="7.5" customHeight="1" thickBot="1">
      <c r="A31" s="394"/>
      <c r="B31" s="398"/>
      <c r="C31" s="399"/>
      <c r="D31" s="300"/>
      <c r="E31" s="412"/>
      <c r="F31" s="415"/>
      <c r="G31" s="416"/>
      <c r="H31" s="417"/>
      <c r="I31" s="418"/>
      <c r="J31" s="371"/>
      <c r="K31" s="412"/>
      <c r="L31" s="415"/>
      <c r="M31" s="416"/>
      <c r="N31" s="417"/>
      <c r="O31" s="418"/>
      <c r="P31" s="371"/>
      <c r="Q31" s="412"/>
      <c r="R31" s="415"/>
      <c r="S31" s="416"/>
      <c r="T31" s="417"/>
      <c r="U31" s="418"/>
      <c r="V31" s="371"/>
      <c r="W31" s="412"/>
      <c r="X31" s="415"/>
      <c r="Y31" s="416"/>
      <c r="Z31" s="417"/>
      <c r="AA31" s="418"/>
      <c r="AB31" s="371"/>
      <c r="AC31" s="412"/>
      <c r="AD31" s="415"/>
      <c r="AE31" s="416"/>
      <c r="AF31" s="417"/>
      <c r="AG31" s="418"/>
      <c r="AH31" s="492"/>
      <c r="AI31" s="412"/>
      <c r="AJ31" s="415"/>
      <c r="AK31" s="416"/>
      <c r="AL31" s="417"/>
      <c r="AM31" s="418"/>
      <c r="AN31" s="371"/>
      <c r="AO31" s="372"/>
      <c r="AP31" s="64"/>
      <c r="AQ31" s="371"/>
      <c r="AR31" s="46"/>
      <c r="AS31" s="371"/>
      <c r="AX31" s="301"/>
      <c r="AY31" s="183"/>
      <c r="AZ31" s="301"/>
    </row>
    <row r="32" spans="1:52" ht="21" customHeight="1" thickBot="1">
      <c r="A32" s="394"/>
      <c r="B32" s="398"/>
      <c r="C32" s="399"/>
      <c r="D32" s="300"/>
      <c r="E32" s="414" t="s">
        <v>1618</v>
      </c>
      <c r="F32" s="400">
        <f>SUM(F14)+SUM(F17)+SUM(F18)+SUM(F20)+SUM(F21)+SUM(F22)+SUM(F23)+SUM(F28)+SUM(F29)+SUM(F30)</f>
        <v>0</v>
      </c>
      <c r="G32" s="1361" t="str">
        <f>CONCATENATE("[",I35,"]")</f>
        <v>[1000 t.d.m.]</v>
      </c>
      <c r="H32" s="1362"/>
      <c r="I32" s="1363"/>
      <c r="J32" s="401"/>
      <c r="K32" s="414" t="s">
        <v>1618</v>
      </c>
      <c r="L32" s="400">
        <f>SUM(L14)+SUM(L17)+SUM(L18)+SUM(L20)+SUM(L21)+SUM(L22)+SUM(L23)+SUM(L28)+SUM(L29)+SUM(L30)</f>
        <v>0</v>
      </c>
      <c r="M32" s="1361" t="str">
        <f>CONCATENATE("[",O35,"]")</f>
        <v>[1000 t.d.m.]</v>
      </c>
      <c r="N32" s="1362"/>
      <c r="O32" s="1363"/>
      <c r="P32" s="371"/>
      <c r="Q32" s="414" t="s">
        <v>1618</v>
      </c>
      <c r="R32" s="400">
        <f>SUM(R14)+SUM(R17)+SUM(R18)+SUM(R20)+SUM(R21)+SUM(R22)+SUM(R23)+SUM(R28)+SUM(R29)+SUM(R30)</f>
        <v>0</v>
      </c>
      <c r="S32" s="1361" t="str">
        <f>CONCATENATE("[",U35,"]")</f>
        <v>[1000 t.d.m.]</v>
      </c>
      <c r="T32" s="1362"/>
      <c r="U32" s="1363"/>
      <c r="V32" s="371"/>
      <c r="W32" s="414" t="s">
        <v>1618</v>
      </c>
      <c r="X32" s="400">
        <f>SUM(X14)+SUM(X17)+SUM(X18)+SUM(X20)+SUM(X21)+SUM(X22)+SUM(X23)+SUM(X24)+SUM(X25)+SUM(X26)+SUM(X28)+SUM(X29)+SUM(X30)</f>
        <v>0</v>
      </c>
      <c r="Y32" s="1361" t="str">
        <f>CONCATENATE("[",AA35,"]")</f>
        <v>[1000 t.d.m.]</v>
      </c>
      <c r="Z32" s="1362"/>
      <c r="AA32" s="1363"/>
      <c r="AB32" s="371"/>
      <c r="AC32" s="414" t="s">
        <v>1618</v>
      </c>
      <c r="AD32" s="400">
        <f>SUM(AD14)+SUM(AD17)+SUM(AD18)+SUM(AD20)+SUM(AD21)+SUM(AD22)+SUM(AD23)+SUM(AD24)+SUM(AD25)+SUM(AD26)+SUM(AD28)+SUM(AD29)+SUM(AD30)</f>
        <v>0</v>
      </c>
      <c r="AE32" s="1361" t="str">
        <f>CONCATENATE("[",AG35,"]")</f>
        <v>[1000 t.d.m.]</v>
      </c>
      <c r="AF32" s="1362"/>
      <c r="AG32" s="1363"/>
      <c r="AH32" s="492"/>
      <c r="AI32" s="414" t="s">
        <v>1618</v>
      </c>
      <c r="AJ32" s="400">
        <f>SUM(AJ14)+SUM(AJ17)+SUM(AJ18)+SUM(AJ20)+SUM(AJ21)+SUM(AJ22)+SUM(AJ23)+SUM(AJ24)+SUM(AJ25)+SUM(AJ26)+SUM(AJ28)+SUM(AJ29)+SUM(AJ30)</f>
        <v>0</v>
      </c>
      <c r="AK32" s="1361" t="str">
        <f>CONCATENATE("[",AM35,"]")</f>
        <v>[1000 t.d.m.]</v>
      </c>
      <c r="AL32" s="1362"/>
      <c r="AM32" s="1363"/>
      <c r="AN32" s="371"/>
      <c r="AO32" s="402"/>
      <c r="AP32" s="403"/>
      <c r="AQ32" s="401"/>
      <c r="AR32" s="403"/>
      <c r="AS32" s="404"/>
      <c r="AY32" s="301"/>
    </row>
    <row r="33" spans="1:52" ht="7.5" customHeight="1" thickTop="1">
      <c r="A33" s="394"/>
      <c r="B33" s="398"/>
      <c r="C33" s="399"/>
      <c r="D33" s="300"/>
      <c r="E33" s="429"/>
      <c r="F33" s="430"/>
      <c r="G33" s="431"/>
      <c r="H33" s="432"/>
      <c r="I33" s="421"/>
      <c r="J33" s="371"/>
      <c r="K33" s="429"/>
      <c r="L33" s="430"/>
      <c r="M33" s="431"/>
      <c r="N33" s="432"/>
      <c r="O33" s="421"/>
      <c r="P33" s="371"/>
      <c r="Q33" s="429"/>
      <c r="R33" s="430"/>
      <c r="S33" s="431"/>
      <c r="T33" s="432"/>
      <c r="U33" s="421"/>
      <c r="V33" s="371"/>
      <c r="W33" s="429"/>
      <c r="X33" s="430"/>
      <c r="Y33" s="431"/>
      <c r="Z33" s="432"/>
      <c r="AA33" s="421"/>
      <c r="AB33" s="371"/>
      <c r="AC33" s="429"/>
      <c r="AD33" s="430"/>
      <c r="AE33" s="431"/>
      <c r="AF33" s="432"/>
      <c r="AG33" s="421"/>
      <c r="AH33" s="492"/>
      <c r="AI33" s="429"/>
      <c r="AJ33" s="430"/>
      <c r="AK33" s="431"/>
      <c r="AL33" s="432"/>
      <c r="AM33" s="421"/>
      <c r="AN33" s="371"/>
      <c r="AO33" s="381"/>
      <c r="AP33" s="64"/>
      <c r="AQ33" s="371"/>
      <c r="AR33" s="64"/>
      <c r="AS33" s="387"/>
    </row>
    <row r="34" spans="1:52" s="12" customFormat="1" ht="19.5" customHeight="1" thickBot="1">
      <c r="A34" s="394"/>
      <c r="B34" s="398"/>
      <c r="C34" s="399"/>
      <c r="D34" s="300"/>
      <c r="E34" s="55"/>
      <c r="F34" s="33"/>
      <c r="G34" s="33"/>
      <c r="H34" s="422"/>
      <c r="I34" s="433"/>
      <c r="J34" s="371"/>
      <c r="K34" s="55"/>
      <c r="L34" s="33"/>
      <c r="M34" s="33"/>
      <c r="N34" s="422"/>
      <c r="O34" s="433"/>
      <c r="P34" s="371"/>
      <c r="Q34" s="55"/>
      <c r="R34" s="33"/>
      <c r="S34" s="33"/>
      <c r="T34" s="422"/>
      <c r="U34" s="433"/>
      <c r="V34" s="371"/>
      <c r="W34" s="55"/>
      <c r="X34" s="33"/>
      <c r="Y34" s="33"/>
      <c r="Z34" s="422"/>
      <c r="AA34" s="433"/>
      <c r="AB34" s="371"/>
      <c r="AC34" s="55"/>
      <c r="AD34" s="33"/>
      <c r="AE34" s="33"/>
      <c r="AF34" s="422"/>
      <c r="AG34" s="433"/>
      <c r="AH34" s="492"/>
      <c r="AI34" s="55"/>
      <c r="AJ34" s="33"/>
      <c r="AK34" s="33"/>
      <c r="AL34" s="422"/>
      <c r="AM34" s="433"/>
      <c r="AN34" s="371"/>
      <c r="AO34" s="381"/>
      <c r="AP34" s="64"/>
      <c r="AQ34" s="371"/>
      <c r="AR34" s="64"/>
      <c r="AS34" s="387"/>
      <c r="AX34" s="301"/>
      <c r="AY34" s="183"/>
      <c r="AZ34" s="301"/>
    </row>
    <row r="35" spans="1:52" ht="35.25" customHeight="1" thickTop="1" thickBot="1">
      <c r="A35" s="304"/>
      <c r="B35" s="1364" t="s">
        <v>1604</v>
      </c>
      <c r="C35" s="1365"/>
      <c r="D35" s="305"/>
      <c r="E35" s="1369" t="str">
        <f>IF(E36="…","…",IF(E36*'Conversion Factors Energy'!$O$22=0,"…",E36*'Conversion Factors Energy'!$O$22*'Conversion Factors Energy'!J22*'Conversion Factors Energy'!$J$10))</f>
        <v>…</v>
      </c>
      <c r="F35" s="1370"/>
      <c r="G35" s="1370"/>
      <c r="H35" s="1371"/>
      <c r="I35" s="434" t="s">
        <v>1592</v>
      </c>
      <c r="J35" s="298"/>
      <c r="K35" s="1369" t="str">
        <f>IF(ISNUMBER(K36),K36*'Conversion Factors Energy'!$O$23*'Conversion Factors Energy'!$J$10,"…")</f>
        <v>…</v>
      </c>
      <c r="L35" s="1370"/>
      <c r="M35" s="1370"/>
      <c r="N35" s="1371"/>
      <c r="O35" s="434" t="s">
        <v>1592</v>
      </c>
      <c r="P35" s="405"/>
      <c r="Q35" s="1369" t="str">
        <f>IF(Q36="…","…",IF(Q36*'Conversion Factors Energy'!O24=0,"…",Q36*'Conversion Factors Energy'!O24*'Conversion Factors Energy'!J24*'Conversion Factors Energy'!$J$10))</f>
        <v>…</v>
      </c>
      <c r="R35" s="1370"/>
      <c r="S35" s="1370"/>
      <c r="T35" s="1371"/>
      <c r="U35" s="434" t="s">
        <v>1592</v>
      </c>
      <c r="V35" s="405"/>
      <c r="W35" s="1369" t="str">
        <f>IF('Conversion Factors Energy'!$O$25="","no conversion factor",IF(ISNUMBER(W36),W36*'Conversion Factors Energy'!$O$25*'Conversion Factors Energy'!$J$10,"…"))</f>
        <v>…</v>
      </c>
      <c r="X35" s="1370"/>
      <c r="Y35" s="1370"/>
      <c r="Z35" s="1371"/>
      <c r="AA35" s="434" t="s">
        <v>1592</v>
      </c>
      <c r="AB35" s="405"/>
      <c r="AC35" s="1369" t="str">
        <f>IF('Conversion Factors Energy'!$O$26="","no conversion factor",IF(ISNUMBER(AC36),AC36*'Conversion Factors Energy'!$O$26*'Conversion Factors Energy'!$J$10,"…"))</f>
        <v>…</v>
      </c>
      <c r="AD35" s="1370"/>
      <c r="AE35" s="1370"/>
      <c r="AF35" s="1371"/>
      <c r="AG35" s="434" t="s">
        <v>1592</v>
      </c>
      <c r="AH35" s="491"/>
      <c r="AI35" s="1369" t="str">
        <f>IF('Conversion Factors Energy'!$O$27="","no conversion factor",IF(ISNUMBER(AI36),AI36*'Conversion Factors Energy'!$O$27*'Conversion Factors Energy'!$J$10,"…"))</f>
        <v>…</v>
      </c>
      <c r="AJ35" s="1370"/>
      <c r="AK35" s="1370"/>
      <c r="AL35" s="1371"/>
      <c r="AM35" s="434" t="s">
        <v>1592</v>
      </c>
      <c r="AN35" s="305"/>
      <c r="AO35" s="305"/>
      <c r="AQ35" s="305"/>
      <c r="AS35" s="305"/>
      <c r="AY35" s="303"/>
    </row>
    <row r="36" spans="1:52" s="27" customFormat="1" ht="31.5" customHeight="1" thickTop="1" thickBot="1">
      <c r="A36" s="302"/>
      <c r="B36" s="1364" t="s">
        <v>1769</v>
      </c>
      <c r="C36" s="1365"/>
      <c r="D36" s="298"/>
      <c r="E36" s="1374" t="str">
        <f>'T II processed wood based fuels'!K8</f>
        <v>…</v>
      </c>
      <c r="F36" s="1375"/>
      <c r="G36" s="1375"/>
      <c r="H36" s="1376"/>
      <c r="I36" s="517" t="str">
        <f>'T II processed wood based fuels'!J8</f>
        <v>t (thousand)</v>
      </c>
      <c r="J36" s="526"/>
      <c r="K36" s="1380" t="str">
        <f>'T II processed wood based fuels'!K9</f>
        <v>…</v>
      </c>
      <c r="L36" s="1381"/>
      <c r="M36" s="1381"/>
      <c r="N36" s="1382"/>
      <c r="O36" s="517" t="str">
        <f>'T II processed wood based fuels'!J9</f>
        <v>t (thousand)</v>
      </c>
      <c r="P36" s="491"/>
      <c r="Q36" s="1380" t="str">
        <f>'T II processed wood based fuels'!K10</f>
        <v>…</v>
      </c>
      <c r="R36" s="1381"/>
      <c r="S36" s="1381"/>
      <c r="T36" s="1382"/>
      <c r="U36" s="517" t="str">
        <f>'T II processed wood based fuels'!J10</f>
        <v>t (thousand)</v>
      </c>
      <c r="V36" s="528"/>
      <c r="W36" s="1380" t="str">
        <f>'T II processed wood based fuels'!K11</f>
        <v>…</v>
      </c>
      <c r="X36" s="1381"/>
      <c r="Y36" s="1381"/>
      <c r="Z36" s="1382"/>
      <c r="AA36" s="840" t="str">
        <f>'T II processed wood based fuels'!J11</f>
        <v>L (million)</v>
      </c>
      <c r="AB36" s="491"/>
      <c r="AC36" s="1380" t="str">
        <f>'T II processed wood based fuels'!K12</f>
        <v>…</v>
      </c>
      <c r="AD36" s="1381"/>
      <c r="AE36" s="1381"/>
      <c r="AF36" s="1382"/>
      <c r="AG36" s="840" t="str">
        <f>'T II processed wood based fuels'!J12</f>
        <v>L (million)</v>
      </c>
      <c r="AH36" s="491"/>
      <c r="AI36" s="1395" t="str">
        <f>'T II processed wood based fuels'!K13</f>
        <v>…</v>
      </c>
      <c r="AJ36" s="1396"/>
      <c r="AK36" s="1396"/>
      <c r="AL36" s="1397"/>
      <c r="AM36" s="840" t="str">
        <f>'T II processed wood based fuels'!J13</f>
        <v>L (million)</v>
      </c>
      <c r="AN36" s="405"/>
      <c r="AO36" s="1383" t="str">
        <f>CONCATENATE('T II processed wood based fuels'!Q14,"   ",'T II processed wood based fuels'!J14)</f>
        <v xml:space="preserve">   </v>
      </c>
      <c r="AP36" s="1384"/>
      <c r="AQ36" s="1384"/>
      <c r="AR36" s="1384"/>
      <c r="AS36" s="1385"/>
      <c r="AX36" s="303"/>
      <c r="AY36" s="301"/>
      <c r="AZ36" s="303"/>
    </row>
    <row r="37" spans="1:52" ht="30" customHeight="1" thickTop="1" thickBot="1">
      <c r="A37" s="304"/>
      <c r="B37" s="1364" t="s">
        <v>1604</v>
      </c>
      <c r="C37" s="1365"/>
      <c r="D37" s="305"/>
      <c r="E37" s="1366" t="str">
        <f>IF(E36="…","…",IF(E36*'Conversion Factors Energy'!$O$22=0,"…",E36*'Conversion Factors Energy'!$O$22*'Conversion Factors Energy'!J22))</f>
        <v>…</v>
      </c>
      <c r="F37" s="1367"/>
      <c r="G37" s="1367"/>
      <c r="H37" s="1368"/>
      <c r="I37" s="490" t="s">
        <v>1770</v>
      </c>
      <c r="J37" s="526"/>
      <c r="K37" s="1366" t="str">
        <f>IF(K36="…","…",IF(K36*'Conversion Factors Energy'!O23=0,"…",K36*'Conversion Factors Energy'!O23))</f>
        <v>…</v>
      </c>
      <c r="L37" s="1367"/>
      <c r="M37" s="1367"/>
      <c r="N37" s="1367"/>
      <c r="O37" s="435" t="s">
        <v>1770</v>
      </c>
      <c r="P37" s="405"/>
      <c r="Q37" s="1366" t="str">
        <f>IF(Q36="…","…",IF(Q36*'Conversion Factors Energy'!O24=0,"…",Q36*'Conversion Factors Energy'!O24*'Conversion Factors Energy'!J24))</f>
        <v>…</v>
      </c>
      <c r="R37" s="1367"/>
      <c r="S37" s="1367"/>
      <c r="T37" s="1367"/>
      <c r="U37" s="435" t="s">
        <v>1770</v>
      </c>
      <c r="V37" s="528"/>
      <c r="W37" s="1366" t="str">
        <f>IF('Conversion Factors Energy'!$O$25="…","no conversion factor",IF(W36="…","…",IF(W36*'Conversion Factors Energy'!$O$25=0,"…",W36*'Conversion Factors Energy'!$O$25)))</f>
        <v>…</v>
      </c>
      <c r="X37" s="1367"/>
      <c r="Y37" s="1367"/>
      <c r="Z37" s="1367"/>
      <c r="AA37" s="490" t="s">
        <v>1770</v>
      </c>
      <c r="AB37" s="491"/>
      <c r="AC37" s="1366" t="str">
        <f>IF('Conversion Factors Energy'!$O$26="…","no conversion factor",IF(AC36="…","…",IF(AC36*'Conversion Factors Energy'!$O$26=0,"…",AC36*'Conversion Factors Energy'!$O$26)))</f>
        <v>…</v>
      </c>
      <c r="AD37" s="1367"/>
      <c r="AE37" s="1367"/>
      <c r="AF37" s="1367"/>
      <c r="AG37" s="435" t="s">
        <v>1770</v>
      </c>
      <c r="AH37" s="491"/>
      <c r="AI37" s="1377" t="str">
        <f>IF('Conversion Factors Energy'!$O$27="…","no conversion factor",IF(AI36="…","…",IF(AI36*'Conversion Factors Energy'!$O$27=0,"…",AI36*'Conversion Factors Energy'!$O$27)))</f>
        <v>…</v>
      </c>
      <c r="AJ37" s="1378"/>
      <c r="AK37" s="1378"/>
      <c r="AL37" s="1379"/>
      <c r="AM37" s="525" t="s">
        <v>1770</v>
      </c>
      <c r="AN37" s="305"/>
      <c r="AO37" s="305"/>
      <c r="AQ37" s="305"/>
      <c r="AS37" s="305"/>
      <c r="AT37" s="520"/>
    </row>
    <row r="38" spans="1:52" ht="20.100000000000001" customHeight="1">
      <c r="A38" s="291" t="s">
        <v>1705</v>
      </c>
      <c r="B38" s="1372" t="str">
        <f>Introduction!A2</f>
        <v>© 2014 UNECE/FAO Forestry and Timber Section - In case of any uncertainties or questions on the JWEE 2013 please contact: woodenergy.timber@unece.org</v>
      </c>
      <c r="C38" s="1372"/>
      <c r="D38" s="1372"/>
      <c r="E38" s="1372"/>
      <c r="F38" s="1372"/>
      <c r="G38" s="1372"/>
      <c r="H38" s="1372"/>
      <c r="I38" s="1372"/>
      <c r="J38" s="1372"/>
      <c r="K38" s="1372"/>
      <c r="L38" s="1372"/>
      <c r="M38" s="1372"/>
      <c r="N38" s="1372"/>
      <c r="O38" s="1372"/>
      <c r="P38" s="759"/>
      <c r="Q38" s="759"/>
      <c r="R38" s="759"/>
      <c r="S38" s="305"/>
      <c r="V38" s="305"/>
      <c r="W38" s="305"/>
      <c r="X38" s="305"/>
      <c r="Y38" s="305"/>
      <c r="AB38" s="305"/>
      <c r="AC38" s="305"/>
      <c r="AD38" s="305"/>
      <c r="AE38" s="305"/>
      <c r="AH38" s="305"/>
      <c r="AN38" s="305"/>
      <c r="AO38" s="305"/>
      <c r="AQ38" s="305"/>
      <c r="AS38" s="305"/>
    </row>
    <row r="39" spans="1:52" ht="30" customHeight="1" thickBot="1">
      <c r="A39" s="302"/>
      <c r="B39" s="302"/>
      <c r="C39" s="302"/>
      <c r="D39" s="308"/>
      <c r="S39" s="308"/>
      <c r="V39" s="308"/>
      <c r="W39" s="308"/>
      <c r="X39" s="308"/>
      <c r="Y39" s="308"/>
      <c r="AB39" s="308"/>
      <c r="AC39" s="308"/>
      <c r="AD39" s="308"/>
      <c r="AE39" s="308"/>
      <c r="AH39" s="308"/>
      <c r="AI39" s="308"/>
      <c r="AJ39" s="308"/>
      <c r="AK39" s="308"/>
      <c r="AN39" s="308"/>
      <c r="AO39" s="308"/>
      <c r="AQ39" s="308"/>
      <c r="AS39" s="308"/>
    </row>
    <row r="40" spans="1:52" ht="30" customHeight="1" thickBot="1">
      <c r="A40" s="302"/>
      <c r="B40" s="302"/>
      <c r="C40" s="302"/>
      <c r="E40" s="1358" t="s">
        <v>1564</v>
      </c>
      <c r="F40" s="1373"/>
      <c r="G40" s="1373"/>
      <c r="H40" s="1373"/>
      <c r="I40" s="1373"/>
      <c r="J40" s="1373"/>
      <c r="K40" s="1373"/>
      <c r="L40" s="1373"/>
      <c r="M40" s="1373"/>
      <c r="N40" s="1373"/>
      <c r="O40" s="1373"/>
      <c r="P40" s="1373"/>
      <c r="Q40" s="1373"/>
      <c r="R40" s="1095"/>
    </row>
    <row r="41" spans="1:52" ht="30" customHeight="1" thickBot="1">
      <c r="A41" s="302"/>
      <c r="B41" s="302"/>
      <c r="C41" s="302"/>
      <c r="D41" s="309"/>
      <c r="E41" s="1358" t="s">
        <v>2127</v>
      </c>
      <c r="F41" s="1359"/>
      <c r="G41" s="1359"/>
      <c r="H41" s="1359"/>
      <c r="I41" s="1359"/>
      <c r="J41" s="1359"/>
      <c r="K41" s="1359"/>
      <c r="L41" s="1359"/>
      <c r="M41" s="1359"/>
      <c r="N41" s="1359"/>
      <c r="O41" s="1359"/>
      <c r="P41" s="1359"/>
      <c r="Q41" s="1359"/>
      <c r="R41" s="1360"/>
      <c r="S41" s="309"/>
      <c r="V41" s="309"/>
      <c r="W41" s="309"/>
      <c r="X41" s="309"/>
      <c r="Y41" s="309"/>
      <c r="AB41" s="309"/>
      <c r="AC41" s="309"/>
      <c r="AD41" s="309"/>
      <c r="AE41" s="309"/>
      <c r="AH41" s="309"/>
      <c r="AI41" s="309"/>
      <c r="AJ41" s="309"/>
      <c r="AK41" s="309"/>
      <c r="AN41" s="309"/>
      <c r="AO41" s="309"/>
      <c r="AQ41" s="309"/>
      <c r="AS41" s="309"/>
    </row>
    <row r="42" spans="1:52" ht="49.5" customHeight="1"/>
    <row r="43" spans="1:52" ht="49.5" customHeight="1">
      <c r="B43" s="969"/>
    </row>
    <row r="44" spans="1:52" ht="49.5" customHeight="1"/>
  </sheetData>
  <mergeCells count="92">
    <mergeCell ref="B16:B17"/>
    <mergeCell ref="K36:N36"/>
    <mergeCell ref="Q36:T36"/>
    <mergeCell ref="B11:C11"/>
    <mergeCell ref="AA20:AA23"/>
    <mergeCell ref="R11:U11"/>
    <mergeCell ref="AA14:AA18"/>
    <mergeCell ref="L11:O11"/>
    <mergeCell ref="I14:I18"/>
    <mergeCell ref="O14:O18"/>
    <mergeCell ref="I28:I30"/>
    <mergeCell ref="O28:O30"/>
    <mergeCell ref="U28:U30"/>
    <mergeCell ref="O20:O23"/>
    <mergeCell ref="I20:I23"/>
    <mergeCell ref="B14:B15"/>
    <mergeCell ref="A28:A29"/>
    <mergeCell ref="B29:C29"/>
    <mergeCell ref="B28:C28"/>
    <mergeCell ref="B30:C30"/>
    <mergeCell ref="B18:C18"/>
    <mergeCell ref="B24:B26"/>
    <mergeCell ref="B20:B23"/>
    <mergeCell ref="AO9:AS9"/>
    <mergeCell ref="AR10:AS10"/>
    <mergeCell ref="AR11:AS11"/>
    <mergeCell ref="A14:A17"/>
    <mergeCell ref="A20:A25"/>
    <mergeCell ref="AR14:AR17"/>
    <mergeCell ref="AS14:AS17"/>
    <mergeCell ref="U14:U18"/>
    <mergeCell ref="X11:AA11"/>
    <mergeCell ref="AD11:AG11"/>
    <mergeCell ref="U20:U23"/>
    <mergeCell ref="AD10:AG10"/>
    <mergeCell ref="R10:U10"/>
    <mergeCell ref="B10:C10"/>
    <mergeCell ref="F11:I11"/>
    <mergeCell ref="AG20:AG23"/>
    <mergeCell ref="E5:AM5"/>
    <mergeCell ref="W7:AM7"/>
    <mergeCell ref="X10:AA10"/>
    <mergeCell ref="AJ10:AM10"/>
    <mergeCell ref="AG14:AG18"/>
    <mergeCell ref="Q9:U9"/>
    <mergeCell ref="F10:I10"/>
    <mergeCell ref="E7:U7"/>
    <mergeCell ref="K9:O9"/>
    <mergeCell ref="E9:I9"/>
    <mergeCell ref="L10:O10"/>
    <mergeCell ref="AM14:AM18"/>
    <mergeCell ref="AI9:AM9"/>
    <mergeCell ref="W9:AA9"/>
    <mergeCell ref="AC9:AG9"/>
    <mergeCell ref="AJ11:AM11"/>
    <mergeCell ref="AG28:AG30"/>
    <mergeCell ref="AA28:AA30"/>
    <mergeCell ref="AI36:AL36"/>
    <mergeCell ref="AM20:AM23"/>
    <mergeCell ref="AM28:AM30"/>
    <mergeCell ref="AC35:AF35"/>
    <mergeCell ref="Y32:AA32"/>
    <mergeCell ref="AO36:AS36"/>
    <mergeCell ref="AR20:AR22"/>
    <mergeCell ref="AS20:AS22"/>
    <mergeCell ref="AR28:AR29"/>
    <mergeCell ref="AS28:AS29"/>
    <mergeCell ref="W37:Z37"/>
    <mergeCell ref="AC37:AF37"/>
    <mergeCell ref="AI37:AL37"/>
    <mergeCell ref="W35:Z35"/>
    <mergeCell ref="AK32:AM32"/>
    <mergeCell ref="AI35:AL35"/>
    <mergeCell ref="W36:Z36"/>
    <mergeCell ref="AC36:AF36"/>
    <mergeCell ref="AE32:AG32"/>
    <mergeCell ref="E41:R41"/>
    <mergeCell ref="G32:I32"/>
    <mergeCell ref="M32:O32"/>
    <mergeCell ref="B37:C37"/>
    <mergeCell ref="E37:H37"/>
    <mergeCell ref="K37:N37"/>
    <mergeCell ref="Q37:T37"/>
    <mergeCell ref="B36:C36"/>
    <mergeCell ref="B35:C35"/>
    <mergeCell ref="K35:N35"/>
    <mergeCell ref="S32:U32"/>
    <mergeCell ref="B38:O38"/>
    <mergeCell ref="E40:R40"/>
    <mergeCell ref="Q35:T35"/>
    <mergeCell ref="E36:H36"/>
    <mergeCell ref="E35:H35"/>
  </mergeCells>
  <phoneticPr fontId="3" type="noConversion"/>
  <dataValidations count="1">
    <dataValidation type="list" allowBlank="1" showInputMessage="1" showErrorMessage="1" sqref="AS28:AS31 AE20:AE23 AK14:AK18 Y20:Y23 AK28:AK30 AE14:AE18 AK20:AK23 Y14:Y18 M14:M18 M20:M23 Y28:Y30 S14:S18 S20:S23 M28:M30 G14:G18 G20:G23 V14:V18 V20:V23 AQ20:AQ23 P20:P23 AQ14:AQ18 AH20:AH23 P14:P18 AB14:AB18 AH14:AH18 AN14:AN18 AN20:AN23 AS20:AS23 AS14:AS18 AB20:AB23 AQ28:AQ31 AH28:AH31 AN28:AN31 AB28:AB31 P28:P31 V28:V31 S28:S30 AE28:AE30 G28:G30">
      <formula1>$AY$9:$AY$13</formula1>
    </dataValidation>
  </dataValidations>
  <hyperlinks>
    <hyperlink ref="C4" location="'T I Fibre sources'!B4" display="'T I Fibre sources'!B4"/>
    <hyperlink ref="C3" location="'T I Fibre sources'!B3" display="'T I Fibre sources'!B3"/>
    <hyperlink ref="B38" r:id="rId1" display="© 2008 UNECE/FAO Timber Section - In case of any uncertainties or questions on the JWEE 2008 please contact: woodenergy.info@unece.org  "/>
    <hyperlink ref="G13" location="'Data Quality'!Print_Area" display="DQ"/>
    <hyperlink ref="M13" location="'Data Quality'!Print_Area" display="DQ"/>
    <hyperlink ref="S13" location="'Data Quality'!Print_Area" display="DQ"/>
    <hyperlink ref="Y13" location="'Data Quality'!Print_Area" display="DQ"/>
    <hyperlink ref="AE13" location="'Data Quality'!Print_Area" display="DQ"/>
    <hyperlink ref="AK13" location="'Data Quality'!Print_Area" display="DQ"/>
  </hyperlinks>
  <pageMargins left="0" right="0" top="0" bottom="0" header="0.19685039370078741" footer="0.19685039370078741"/>
  <pageSetup paperSize="9" scale="70" orientation="landscape" r:id="rId2"/>
  <headerFooter alignWithMargins="0"/>
  <colBreaks count="1" manualBreakCount="1">
    <brk id="21" max="40"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99"/>
  <sheetViews>
    <sheetView zoomScaleNormal="100" workbookViewId="0">
      <selection activeCell="F5" sqref="F5"/>
    </sheetView>
  </sheetViews>
  <sheetFormatPr defaultColWidth="8.85546875" defaultRowHeight="12.75"/>
  <cols>
    <col min="1" max="1" width="23.42578125" style="153" customWidth="1"/>
    <col min="2" max="3" width="8.85546875" style="153" customWidth="1"/>
    <col min="4" max="5" width="7.85546875" style="153" customWidth="1"/>
    <col min="6" max="6" width="25.42578125" style="153" customWidth="1"/>
    <col min="7" max="7" width="22" style="153" customWidth="1"/>
    <col min="8" max="8" width="11.140625" style="153" customWidth="1"/>
    <col min="9" max="10" width="15.42578125" style="153" customWidth="1"/>
    <col min="11" max="11" width="11.5703125" style="153" customWidth="1"/>
    <col min="12" max="12" width="11.42578125" style="153" customWidth="1"/>
    <col min="13" max="13" width="8.85546875" style="153" customWidth="1"/>
    <col min="14" max="14" width="13.28515625" style="153" customWidth="1"/>
    <col min="15" max="15" width="12.85546875" style="153" customWidth="1"/>
    <col min="16" max="16" width="8.85546875" style="153" customWidth="1"/>
    <col min="17" max="17" width="114.28515625" style="153" bestFit="1" customWidth="1"/>
    <col min="18" max="16384" width="8.85546875" style="153"/>
  </cols>
  <sheetData>
    <row r="1" spans="1:17">
      <c r="A1" s="153" t="s">
        <v>787</v>
      </c>
      <c r="F1" s="1018"/>
      <c r="I1" s="1018"/>
      <c r="J1" s="1018"/>
      <c r="K1" s="1018"/>
      <c r="Q1" s="1018"/>
    </row>
    <row r="2" spans="1:17">
      <c r="A2" s="558" t="s">
        <v>3851</v>
      </c>
      <c r="D2" s="558"/>
      <c r="E2" s="558"/>
      <c r="F2" s="1018"/>
      <c r="G2" s="153" t="s">
        <v>788</v>
      </c>
      <c r="H2" s="1019" t="str">
        <f>Introduction!B6</f>
        <v>select country</v>
      </c>
      <c r="I2" s="1020" t="s">
        <v>789</v>
      </c>
      <c r="J2" s="1018"/>
      <c r="K2" s="1018"/>
      <c r="Q2" s="1018"/>
    </row>
    <row r="3" spans="1:17">
      <c r="A3" s="558" t="s">
        <v>790</v>
      </c>
      <c r="D3" s="558"/>
      <c r="E3" s="558"/>
      <c r="F3" s="1018"/>
      <c r="G3" s="153" t="s">
        <v>791</v>
      </c>
      <c r="H3" s="1019">
        <v>2013</v>
      </c>
      <c r="I3" s="1020"/>
      <c r="J3" s="1018"/>
      <c r="K3" s="1018"/>
      <c r="Q3" s="1018"/>
    </row>
    <row r="5" spans="1:17">
      <c r="A5" s="558" t="s">
        <v>792</v>
      </c>
      <c r="B5" s="719" t="s">
        <v>793</v>
      </c>
      <c r="C5" s="719" t="s">
        <v>1725</v>
      </c>
      <c r="D5" s="153" t="s">
        <v>794</v>
      </c>
      <c r="E5" s="153" t="s">
        <v>795</v>
      </c>
      <c r="F5" s="153" t="s">
        <v>796</v>
      </c>
      <c r="G5" s="153" t="s">
        <v>797</v>
      </c>
      <c r="H5" s="153" t="s">
        <v>798</v>
      </c>
      <c r="I5" s="153" t="s">
        <v>799</v>
      </c>
      <c r="J5" s="153" t="s">
        <v>800</v>
      </c>
      <c r="K5" s="153" t="s">
        <v>1633</v>
      </c>
      <c r="L5" s="153" t="s">
        <v>801</v>
      </c>
      <c r="M5" s="153" t="s">
        <v>802</v>
      </c>
      <c r="N5" s="153" t="s">
        <v>803</v>
      </c>
      <c r="O5" s="153" t="s">
        <v>804</v>
      </c>
      <c r="P5" s="153" t="s">
        <v>805</v>
      </c>
      <c r="Q5" s="153" t="s">
        <v>806</v>
      </c>
    </row>
    <row r="6" spans="1:17" ht="12.75" customHeight="1">
      <c r="A6" s="558" t="s">
        <v>1586</v>
      </c>
      <c r="B6" s="558" t="s">
        <v>807</v>
      </c>
      <c r="C6" s="558"/>
      <c r="D6" s="153" t="str">
        <f t="shared" ref="D6:D71" si="0">H$2</f>
        <v>select country</v>
      </c>
      <c r="E6" s="153">
        <v>2005</v>
      </c>
      <c r="F6" s="153" t="s">
        <v>808</v>
      </c>
      <c r="G6" s="153" t="s">
        <v>809</v>
      </c>
      <c r="H6" s="153" t="s">
        <v>810</v>
      </c>
      <c r="K6" s="153" t="s">
        <v>811</v>
      </c>
      <c r="L6" s="570" t="str">
        <f t="shared" ref="L6:L71" ca="1" si="1">IF(ISNUMBER(INDIRECT("'"&amp;A6&amp;"'!"&amp;B6)),INDIRECT("'"&amp;A6&amp;"'!"&amp;B6),"…")</f>
        <v>…</v>
      </c>
      <c r="Q6" s="153" t="s">
        <v>812</v>
      </c>
    </row>
    <row r="7" spans="1:17" ht="12.75" customHeight="1">
      <c r="A7" s="558" t="s">
        <v>1586</v>
      </c>
      <c r="B7" s="558" t="s">
        <v>813</v>
      </c>
      <c r="C7" s="558"/>
      <c r="D7" s="153" t="str">
        <f t="shared" si="0"/>
        <v>select country</v>
      </c>
      <c r="E7" s="153">
        <v>2007</v>
      </c>
      <c r="F7" s="153" t="s">
        <v>814</v>
      </c>
      <c r="G7" s="153" t="s">
        <v>809</v>
      </c>
      <c r="H7" s="153" t="s">
        <v>810</v>
      </c>
      <c r="K7" s="153" t="s">
        <v>811</v>
      </c>
      <c r="L7" s="570" t="str">
        <f t="shared" ca="1" si="1"/>
        <v>…</v>
      </c>
      <c r="Q7" s="153" t="s">
        <v>815</v>
      </c>
    </row>
    <row r="8" spans="1:17" ht="12.75" customHeight="1">
      <c r="A8" s="558" t="s">
        <v>1586</v>
      </c>
      <c r="B8" s="558" t="s">
        <v>816</v>
      </c>
      <c r="C8" s="558"/>
      <c r="D8" s="153" t="str">
        <f t="shared" si="0"/>
        <v>select country</v>
      </c>
      <c r="E8" s="153">
        <v>2009</v>
      </c>
      <c r="F8" s="153" t="s">
        <v>817</v>
      </c>
      <c r="G8" s="153" t="s">
        <v>809</v>
      </c>
      <c r="H8" s="153" t="s">
        <v>810</v>
      </c>
      <c r="K8" s="153" t="s">
        <v>811</v>
      </c>
      <c r="L8" s="570" t="str">
        <f t="shared" ca="1" si="1"/>
        <v>…</v>
      </c>
      <c r="Q8" s="153" t="s">
        <v>818</v>
      </c>
    </row>
    <row r="9" spans="1:17" ht="12.75" customHeight="1">
      <c r="A9" s="558" t="s">
        <v>1586</v>
      </c>
      <c r="B9" s="558" t="s">
        <v>2215</v>
      </c>
      <c r="C9" s="558"/>
      <c r="D9" s="153" t="str">
        <f t="shared" si="0"/>
        <v>select country</v>
      </c>
      <c r="E9" s="153">
        <v>2011</v>
      </c>
      <c r="F9" s="153" t="s">
        <v>2184</v>
      </c>
      <c r="G9" s="153" t="s">
        <v>809</v>
      </c>
      <c r="H9" s="153" t="s">
        <v>810</v>
      </c>
      <c r="K9" s="482" t="s">
        <v>811</v>
      </c>
      <c r="L9" s="570" t="str">
        <f t="shared" ca="1" si="1"/>
        <v>…</v>
      </c>
      <c r="Q9" s="482" t="s">
        <v>2185</v>
      </c>
    </row>
    <row r="10" spans="1:17" ht="12.75" customHeight="1">
      <c r="A10" s="558" t="s">
        <v>1586</v>
      </c>
      <c r="B10" s="558" t="s">
        <v>3848</v>
      </c>
      <c r="C10" s="558"/>
      <c r="D10" s="153" t="str">
        <f t="shared" si="0"/>
        <v>select country</v>
      </c>
      <c r="E10" s="153">
        <v>2013</v>
      </c>
      <c r="F10" s="482" t="s">
        <v>3849</v>
      </c>
      <c r="G10" s="153" t="s">
        <v>809</v>
      </c>
      <c r="H10" s="153" t="s">
        <v>810</v>
      </c>
      <c r="K10" s="482" t="s">
        <v>811</v>
      </c>
      <c r="L10" s="570" t="str">
        <f t="shared" ca="1" si="1"/>
        <v>…</v>
      </c>
      <c r="Q10" s="482" t="s">
        <v>3850</v>
      </c>
    </row>
    <row r="11" spans="1:17" ht="12.75" customHeight="1">
      <c r="A11" s="558" t="s">
        <v>819</v>
      </c>
      <c r="B11" s="558" t="s">
        <v>820</v>
      </c>
      <c r="C11" s="558" t="s">
        <v>821</v>
      </c>
      <c r="D11" s="153" t="str">
        <f t="shared" si="0"/>
        <v>select country</v>
      </c>
      <c r="E11" s="153">
        <f t="shared" ref="E11:E74" si="2">$H$3</f>
        <v>2013</v>
      </c>
      <c r="F11" s="153" t="s">
        <v>822</v>
      </c>
      <c r="G11" s="153" t="s">
        <v>809</v>
      </c>
      <c r="H11" s="153" t="s">
        <v>810</v>
      </c>
      <c r="I11" s="482" t="s">
        <v>1772</v>
      </c>
      <c r="J11" s="153" t="s">
        <v>823</v>
      </c>
      <c r="K11" s="153" t="s">
        <v>811</v>
      </c>
      <c r="L11" s="570" t="str">
        <f t="shared" ca="1" si="1"/>
        <v>…</v>
      </c>
      <c r="M11" s="153" t="str">
        <f t="shared" ref="M11:M74" ca="1" si="3">IF(OR(INDIRECT("'"&amp;A11&amp;"'!"&amp;C11)="A",INDIRECT("'"&amp;A11&amp;"'!"&amp;C11)="B",INDIRECT("'"&amp;A11&amp;"'!"&amp;C11)="C",INDIRECT("'"&amp;A11&amp;"'!"&amp;C11)="D",INDIRECT("'"&amp;A11&amp;"'!"&amp;C11)="O"),
INDIRECT("'"&amp;A11&amp;"'!"&amp;C11),"…")</f>
        <v>…</v>
      </c>
      <c r="Q11" s="153" t="s">
        <v>824</v>
      </c>
    </row>
    <row r="12" spans="1:17" ht="12.75" customHeight="1">
      <c r="A12" s="558" t="s">
        <v>819</v>
      </c>
      <c r="B12" s="558" t="s">
        <v>825</v>
      </c>
      <c r="C12" s="558" t="s">
        <v>826</v>
      </c>
      <c r="D12" s="153" t="str">
        <f t="shared" si="0"/>
        <v>select country</v>
      </c>
      <c r="E12" s="153">
        <f t="shared" si="2"/>
        <v>2013</v>
      </c>
      <c r="F12" s="153" t="s">
        <v>827</v>
      </c>
      <c r="G12" s="153" t="s">
        <v>809</v>
      </c>
      <c r="H12" s="153" t="s">
        <v>810</v>
      </c>
      <c r="I12" s="482" t="s">
        <v>1772</v>
      </c>
      <c r="J12" s="153" t="s">
        <v>828</v>
      </c>
      <c r="K12" s="153" t="s">
        <v>811</v>
      </c>
      <c r="L12" s="570" t="str">
        <f t="shared" ca="1" si="1"/>
        <v>…</v>
      </c>
      <c r="M12" s="153" t="str">
        <f t="shared" ca="1" si="3"/>
        <v>…</v>
      </c>
      <c r="Q12" s="153" t="s">
        <v>829</v>
      </c>
    </row>
    <row r="13" spans="1:17" ht="12.75" customHeight="1">
      <c r="A13" s="558" t="s">
        <v>819</v>
      </c>
      <c r="B13" s="558" t="s">
        <v>830</v>
      </c>
      <c r="C13" s="558" t="s">
        <v>831</v>
      </c>
      <c r="D13" s="153" t="str">
        <f t="shared" si="0"/>
        <v>select country</v>
      </c>
      <c r="E13" s="153">
        <f t="shared" si="2"/>
        <v>2013</v>
      </c>
      <c r="F13" s="153" t="s">
        <v>832</v>
      </c>
      <c r="G13" s="153" t="s">
        <v>809</v>
      </c>
      <c r="H13" s="153" t="s">
        <v>810</v>
      </c>
      <c r="I13" s="482" t="s">
        <v>1772</v>
      </c>
      <c r="J13" s="153" t="s">
        <v>1616</v>
      </c>
      <c r="K13" s="153" t="s">
        <v>811</v>
      </c>
      <c r="L13" s="570" t="str">
        <f t="shared" ca="1" si="1"/>
        <v>…</v>
      </c>
      <c r="M13" s="153" t="str">
        <f t="shared" ca="1" si="3"/>
        <v>…</v>
      </c>
      <c r="Q13" s="153" t="s">
        <v>833</v>
      </c>
    </row>
    <row r="14" spans="1:17" ht="12.75" customHeight="1">
      <c r="A14" s="558" t="s">
        <v>819</v>
      </c>
      <c r="B14" s="558" t="s">
        <v>834</v>
      </c>
      <c r="C14" s="558" t="s">
        <v>835</v>
      </c>
      <c r="D14" s="153" t="str">
        <f t="shared" si="0"/>
        <v>select country</v>
      </c>
      <c r="E14" s="153">
        <f t="shared" si="2"/>
        <v>2013</v>
      </c>
      <c r="F14" s="153" t="s">
        <v>836</v>
      </c>
      <c r="G14" s="153" t="s">
        <v>809</v>
      </c>
      <c r="H14" s="153" t="s">
        <v>810</v>
      </c>
      <c r="I14" s="482" t="s">
        <v>1772</v>
      </c>
      <c r="J14" s="153" t="s">
        <v>1701</v>
      </c>
      <c r="K14" s="153" t="s">
        <v>811</v>
      </c>
      <c r="L14" s="570" t="str">
        <f t="shared" ca="1" si="1"/>
        <v>…</v>
      </c>
      <c r="M14" s="153" t="str">
        <f t="shared" ca="1" si="3"/>
        <v>…</v>
      </c>
      <c r="Q14" s="153" t="s">
        <v>837</v>
      </c>
    </row>
    <row r="15" spans="1:17" ht="12.75" customHeight="1">
      <c r="A15" s="558" t="s">
        <v>819</v>
      </c>
      <c r="B15" s="558" t="s">
        <v>838</v>
      </c>
      <c r="C15" s="558" t="s">
        <v>839</v>
      </c>
      <c r="D15" s="153" t="str">
        <f t="shared" si="0"/>
        <v>select country</v>
      </c>
      <c r="E15" s="153">
        <f t="shared" si="2"/>
        <v>2013</v>
      </c>
      <c r="F15" s="153" t="s">
        <v>840</v>
      </c>
      <c r="G15" s="153" t="s">
        <v>809</v>
      </c>
      <c r="H15" s="153" t="s">
        <v>810</v>
      </c>
      <c r="I15" s="153" t="s">
        <v>841</v>
      </c>
      <c r="J15" s="153" t="s">
        <v>823</v>
      </c>
      <c r="K15" s="153" t="s">
        <v>811</v>
      </c>
      <c r="L15" s="570" t="str">
        <f ca="1">IF(ISNUMBER(INDIRECT("'"&amp;A15&amp;"'!"&amp;B15)),INDIRECT("'"&amp;A15&amp;"'!"&amp;B15),"…")</f>
        <v>…</v>
      </c>
      <c r="M15" s="153" t="str">
        <f t="shared" ca="1" si="3"/>
        <v>…</v>
      </c>
      <c r="Q15" s="153" t="s">
        <v>842</v>
      </c>
    </row>
    <row r="16" spans="1:17" ht="12.75" customHeight="1">
      <c r="A16" s="558" t="s">
        <v>819</v>
      </c>
      <c r="B16" s="558" t="s">
        <v>843</v>
      </c>
      <c r="C16" s="558" t="s">
        <v>844</v>
      </c>
      <c r="D16" s="153" t="str">
        <f t="shared" si="0"/>
        <v>select country</v>
      </c>
      <c r="E16" s="153">
        <f t="shared" si="2"/>
        <v>2013</v>
      </c>
      <c r="F16" s="153" t="s">
        <v>845</v>
      </c>
      <c r="G16" s="153" t="s">
        <v>809</v>
      </c>
      <c r="H16" s="153" t="s">
        <v>810</v>
      </c>
      <c r="I16" s="153" t="s">
        <v>841</v>
      </c>
      <c r="J16" s="153" t="s">
        <v>828</v>
      </c>
      <c r="K16" s="153" t="s">
        <v>811</v>
      </c>
      <c r="L16" s="570" t="str">
        <f ca="1">IF(ISNUMBER(INDIRECT("'"&amp;A16&amp;"'!"&amp;B16)),INDIRECT("'"&amp;A16&amp;"'!"&amp;B16),"…")</f>
        <v>…</v>
      </c>
      <c r="M16" s="153" t="str">
        <f t="shared" ca="1" si="3"/>
        <v>…</v>
      </c>
      <c r="Q16" s="153" t="s">
        <v>846</v>
      </c>
    </row>
    <row r="17" spans="1:17" ht="12.75" customHeight="1">
      <c r="A17" s="558" t="s">
        <v>819</v>
      </c>
      <c r="B17" s="558" t="s">
        <v>847</v>
      </c>
      <c r="C17" s="558" t="s">
        <v>848</v>
      </c>
      <c r="D17" s="153" t="str">
        <f t="shared" si="0"/>
        <v>select country</v>
      </c>
      <c r="E17" s="153">
        <f t="shared" si="2"/>
        <v>2013</v>
      </c>
      <c r="F17" s="153" t="s">
        <v>849</v>
      </c>
      <c r="G17" s="153" t="s">
        <v>809</v>
      </c>
      <c r="H17" s="153" t="s">
        <v>810</v>
      </c>
      <c r="I17" s="153" t="s">
        <v>841</v>
      </c>
      <c r="J17" s="153" t="s">
        <v>1616</v>
      </c>
      <c r="K17" s="153" t="s">
        <v>811</v>
      </c>
      <c r="L17" s="570" t="str">
        <f t="shared" ca="1" si="1"/>
        <v>…</v>
      </c>
      <c r="M17" s="153" t="str">
        <f t="shared" ca="1" si="3"/>
        <v>…</v>
      </c>
      <c r="Q17" s="153" t="s">
        <v>850</v>
      </c>
    </row>
    <row r="18" spans="1:17" ht="12.75" customHeight="1">
      <c r="A18" s="558" t="s">
        <v>819</v>
      </c>
      <c r="B18" s="558" t="s">
        <v>851</v>
      </c>
      <c r="C18" s="558" t="s">
        <v>852</v>
      </c>
      <c r="D18" s="153" t="str">
        <f t="shared" si="0"/>
        <v>select country</v>
      </c>
      <c r="E18" s="153">
        <f t="shared" si="2"/>
        <v>2013</v>
      </c>
      <c r="F18" s="153" t="s">
        <v>853</v>
      </c>
      <c r="G18" s="153" t="s">
        <v>809</v>
      </c>
      <c r="H18" s="153" t="s">
        <v>810</v>
      </c>
      <c r="I18" s="153" t="s">
        <v>841</v>
      </c>
      <c r="J18" s="153" t="s">
        <v>1701</v>
      </c>
      <c r="K18" s="153" t="s">
        <v>811</v>
      </c>
      <c r="L18" s="570" t="str">
        <f t="shared" ca="1" si="1"/>
        <v>…</v>
      </c>
      <c r="M18" s="153" t="str">
        <f t="shared" ca="1" si="3"/>
        <v>…</v>
      </c>
      <c r="Q18" s="153" t="s">
        <v>854</v>
      </c>
    </row>
    <row r="19" spans="1:17" ht="12.75" customHeight="1">
      <c r="A19" s="558" t="s">
        <v>819</v>
      </c>
      <c r="B19" s="558" t="s">
        <v>855</v>
      </c>
      <c r="C19" s="558" t="s">
        <v>807</v>
      </c>
      <c r="D19" s="153" t="str">
        <f t="shared" si="0"/>
        <v>select country</v>
      </c>
      <c r="E19" s="153">
        <f t="shared" si="2"/>
        <v>2013</v>
      </c>
      <c r="F19" s="153" t="s">
        <v>856</v>
      </c>
      <c r="G19" s="153" t="s">
        <v>809</v>
      </c>
      <c r="H19" s="153" t="s">
        <v>810</v>
      </c>
      <c r="I19" s="153" t="s">
        <v>857</v>
      </c>
      <c r="J19" s="153" t="s">
        <v>823</v>
      </c>
      <c r="K19" s="153" t="s">
        <v>811</v>
      </c>
      <c r="L19" s="570" t="str">
        <f t="shared" ca="1" si="1"/>
        <v>…</v>
      </c>
      <c r="M19" s="153" t="str">
        <f t="shared" ca="1" si="3"/>
        <v>…</v>
      </c>
      <c r="Q19" s="153" t="s">
        <v>858</v>
      </c>
    </row>
    <row r="20" spans="1:17" ht="12.75" customHeight="1">
      <c r="A20" s="558" t="s">
        <v>819</v>
      </c>
      <c r="B20" s="558" t="s">
        <v>859</v>
      </c>
      <c r="C20" s="558" t="s">
        <v>860</v>
      </c>
      <c r="D20" s="153" t="str">
        <f t="shared" si="0"/>
        <v>select country</v>
      </c>
      <c r="E20" s="153">
        <f t="shared" si="2"/>
        <v>2013</v>
      </c>
      <c r="F20" s="153" t="s">
        <v>861</v>
      </c>
      <c r="G20" s="153" t="s">
        <v>809</v>
      </c>
      <c r="H20" s="153" t="s">
        <v>810</v>
      </c>
      <c r="I20" s="153" t="s">
        <v>857</v>
      </c>
      <c r="J20" s="153" t="s">
        <v>828</v>
      </c>
      <c r="K20" s="153" t="s">
        <v>811</v>
      </c>
      <c r="L20" s="570" t="str">
        <f t="shared" ca="1" si="1"/>
        <v>…</v>
      </c>
      <c r="M20" s="153" t="str">
        <f t="shared" ca="1" si="3"/>
        <v>…</v>
      </c>
      <c r="Q20" s="153" t="s">
        <v>862</v>
      </c>
    </row>
    <row r="21" spans="1:17" ht="12.75" customHeight="1">
      <c r="A21" s="558" t="s">
        <v>819</v>
      </c>
      <c r="B21" s="558" t="s">
        <v>863</v>
      </c>
      <c r="C21" s="558" t="s">
        <v>864</v>
      </c>
      <c r="D21" s="153" t="str">
        <f t="shared" si="0"/>
        <v>select country</v>
      </c>
      <c r="E21" s="153">
        <f t="shared" si="2"/>
        <v>2013</v>
      </c>
      <c r="F21" s="153" t="s">
        <v>865</v>
      </c>
      <c r="G21" s="153" t="s">
        <v>809</v>
      </c>
      <c r="H21" s="153" t="s">
        <v>810</v>
      </c>
      <c r="I21" s="153" t="s">
        <v>857</v>
      </c>
      <c r="J21" s="153" t="s">
        <v>1616</v>
      </c>
      <c r="K21" s="153" t="s">
        <v>811</v>
      </c>
      <c r="L21" s="570" t="str">
        <f t="shared" ca="1" si="1"/>
        <v>…</v>
      </c>
      <c r="M21" s="153" t="str">
        <f t="shared" ca="1" si="3"/>
        <v>…</v>
      </c>
      <c r="Q21" s="153" t="s">
        <v>866</v>
      </c>
    </row>
    <row r="22" spans="1:17" ht="12.75" customHeight="1">
      <c r="A22" s="558" t="s">
        <v>819</v>
      </c>
      <c r="B22" s="558" t="s">
        <v>867</v>
      </c>
      <c r="C22" s="558" t="s">
        <v>868</v>
      </c>
      <c r="D22" s="153" t="str">
        <f t="shared" si="0"/>
        <v>select country</v>
      </c>
      <c r="E22" s="153">
        <f t="shared" si="2"/>
        <v>2013</v>
      </c>
      <c r="F22" s="153" t="s">
        <v>869</v>
      </c>
      <c r="G22" s="153" t="s">
        <v>809</v>
      </c>
      <c r="H22" s="153" t="s">
        <v>810</v>
      </c>
      <c r="I22" s="153" t="s">
        <v>857</v>
      </c>
      <c r="J22" s="153" t="s">
        <v>1701</v>
      </c>
      <c r="K22" s="153" t="s">
        <v>811</v>
      </c>
      <c r="L22" s="570" t="str">
        <f t="shared" ca="1" si="1"/>
        <v>…</v>
      </c>
      <c r="M22" s="153" t="str">
        <f t="shared" ca="1" si="3"/>
        <v>…</v>
      </c>
      <c r="Q22" s="153" t="s">
        <v>870</v>
      </c>
    </row>
    <row r="23" spans="1:17" ht="12.75" customHeight="1">
      <c r="A23" s="558" t="s">
        <v>819</v>
      </c>
      <c r="B23" s="558" t="s">
        <v>871</v>
      </c>
      <c r="C23" s="558" t="s">
        <v>813</v>
      </c>
      <c r="D23" s="153" t="str">
        <f t="shared" si="0"/>
        <v>select country</v>
      </c>
      <c r="E23" s="153">
        <f t="shared" si="2"/>
        <v>2013</v>
      </c>
      <c r="F23" s="153" t="s">
        <v>872</v>
      </c>
      <c r="G23" s="153" t="s">
        <v>809</v>
      </c>
      <c r="H23" s="153" t="s">
        <v>810</v>
      </c>
      <c r="I23" s="153" t="s">
        <v>1606</v>
      </c>
      <c r="J23" s="153" t="s">
        <v>823</v>
      </c>
      <c r="K23" s="153" t="s">
        <v>811</v>
      </c>
      <c r="L23" s="570" t="str">
        <f t="shared" ca="1" si="1"/>
        <v>…</v>
      </c>
      <c r="M23" s="153" t="str">
        <f t="shared" ca="1" si="3"/>
        <v>…</v>
      </c>
      <c r="Q23" s="153" t="s">
        <v>873</v>
      </c>
    </row>
    <row r="24" spans="1:17" ht="12.75" customHeight="1">
      <c r="A24" s="558" t="s">
        <v>819</v>
      </c>
      <c r="B24" s="558" t="s">
        <v>874</v>
      </c>
      <c r="C24" s="558" t="s">
        <v>875</v>
      </c>
      <c r="D24" s="153" t="str">
        <f t="shared" si="0"/>
        <v>select country</v>
      </c>
      <c r="E24" s="153">
        <f t="shared" si="2"/>
        <v>2013</v>
      </c>
      <c r="F24" s="153" t="s">
        <v>876</v>
      </c>
      <c r="G24" s="153" t="s">
        <v>809</v>
      </c>
      <c r="H24" s="153" t="s">
        <v>810</v>
      </c>
      <c r="I24" s="153" t="s">
        <v>1606</v>
      </c>
      <c r="J24" s="153" t="s">
        <v>828</v>
      </c>
      <c r="K24" s="153" t="s">
        <v>811</v>
      </c>
      <c r="L24" s="570" t="str">
        <f t="shared" ca="1" si="1"/>
        <v>…</v>
      </c>
      <c r="M24" s="153" t="str">
        <f t="shared" ca="1" si="3"/>
        <v>…</v>
      </c>
      <c r="Q24" s="153" t="s">
        <v>877</v>
      </c>
    </row>
    <row r="25" spans="1:17" ht="12.75" customHeight="1">
      <c r="A25" s="558" t="s">
        <v>819</v>
      </c>
      <c r="B25" s="558" t="s">
        <v>878</v>
      </c>
      <c r="C25" s="558" t="s">
        <v>879</v>
      </c>
      <c r="D25" s="153" t="str">
        <f t="shared" si="0"/>
        <v>select country</v>
      </c>
      <c r="E25" s="153">
        <f t="shared" si="2"/>
        <v>2013</v>
      </c>
      <c r="F25" s="153" t="s">
        <v>880</v>
      </c>
      <c r="G25" s="153" t="s">
        <v>809</v>
      </c>
      <c r="H25" s="153" t="s">
        <v>810</v>
      </c>
      <c r="I25" s="153" t="s">
        <v>1606</v>
      </c>
      <c r="J25" s="153" t="s">
        <v>1616</v>
      </c>
      <c r="K25" s="153" t="s">
        <v>811</v>
      </c>
      <c r="L25" s="570" t="str">
        <f t="shared" ca="1" si="1"/>
        <v>…</v>
      </c>
      <c r="M25" s="153" t="str">
        <f t="shared" ca="1" si="3"/>
        <v>…</v>
      </c>
      <c r="Q25" s="153" t="s">
        <v>881</v>
      </c>
    </row>
    <row r="26" spans="1:17" ht="12.75" customHeight="1">
      <c r="A26" s="558" t="s">
        <v>819</v>
      </c>
      <c r="B26" s="558" t="s">
        <v>882</v>
      </c>
      <c r="C26" s="558" t="s">
        <v>883</v>
      </c>
      <c r="D26" s="153" t="str">
        <f t="shared" si="0"/>
        <v>select country</v>
      </c>
      <c r="E26" s="153">
        <f t="shared" si="2"/>
        <v>2013</v>
      </c>
      <c r="F26" s="153" t="s">
        <v>884</v>
      </c>
      <c r="G26" s="153" t="s">
        <v>809</v>
      </c>
      <c r="H26" s="153" t="s">
        <v>810</v>
      </c>
      <c r="I26" s="153" t="s">
        <v>1606</v>
      </c>
      <c r="J26" s="153" t="s">
        <v>1701</v>
      </c>
      <c r="K26" s="153" t="s">
        <v>811</v>
      </c>
      <c r="L26" s="570" t="str">
        <f t="shared" ca="1" si="1"/>
        <v>…</v>
      </c>
      <c r="M26" s="153" t="str">
        <f t="shared" ca="1" si="3"/>
        <v>…</v>
      </c>
      <c r="Q26" s="153" t="s">
        <v>885</v>
      </c>
    </row>
    <row r="27" spans="1:17" ht="12.75" customHeight="1">
      <c r="A27" s="558" t="s">
        <v>1768</v>
      </c>
      <c r="B27" s="558" t="s">
        <v>835</v>
      </c>
      <c r="C27" s="558" t="s">
        <v>886</v>
      </c>
      <c r="D27" s="153" t="str">
        <f t="shared" si="0"/>
        <v>select country</v>
      </c>
      <c r="E27" s="153">
        <f t="shared" si="2"/>
        <v>2013</v>
      </c>
      <c r="F27" s="153" t="s">
        <v>887</v>
      </c>
      <c r="G27" s="153" t="s">
        <v>888</v>
      </c>
      <c r="H27" s="153" t="s">
        <v>889</v>
      </c>
      <c r="I27" s="482" t="s">
        <v>1772</v>
      </c>
      <c r="K27" s="153" t="s">
        <v>811</v>
      </c>
      <c r="L27" s="570" t="str">
        <f t="shared" ca="1" si="1"/>
        <v>…</v>
      </c>
      <c r="M27" s="153" t="str">
        <f t="shared" ca="1" si="3"/>
        <v>…</v>
      </c>
      <c r="Q27" s="153" t="s">
        <v>890</v>
      </c>
    </row>
    <row r="28" spans="1:17" ht="12.75" customHeight="1">
      <c r="A28" s="558" t="s">
        <v>1768</v>
      </c>
      <c r="B28" s="558" t="s">
        <v>891</v>
      </c>
      <c r="C28" s="558" t="s">
        <v>892</v>
      </c>
      <c r="D28" s="153" t="str">
        <f t="shared" si="0"/>
        <v>select country</v>
      </c>
      <c r="E28" s="153">
        <f t="shared" si="2"/>
        <v>2013</v>
      </c>
      <c r="F28" s="153" t="s">
        <v>893</v>
      </c>
      <c r="G28" s="153" t="s">
        <v>888</v>
      </c>
      <c r="H28" s="153" t="s">
        <v>1637</v>
      </c>
      <c r="I28" s="482"/>
      <c r="K28" s="153" t="s">
        <v>811</v>
      </c>
      <c r="L28" s="570" t="str">
        <f t="shared" ca="1" si="1"/>
        <v>…</v>
      </c>
      <c r="M28" s="153" t="str">
        <f t="shared" ca="1" si="3"/>
        <v>…</v>
      </c>
      <c r="Q28" s="153" t="s">
        <v>894</v>
      </c>
    </row>
    <row r="29" spans="1:17" ht="12.75" customHeight="1">
      <c r="A29" s="558" t="s">
        <v>1768</v>
      </c>
      <c r="B29" s="558" t="s">
        <v>895</v>
      </c>
      <c r="C29" s="558" t="s">
        <v>896</v>
      </c>
      <c r="D29" s="153" t="str">
        <f t="shared" si="0"/>
        <v>select country</v>
      </c>
      <c r="E29" s="153">
        <f t="shared" si="2"/>
        <v>2013</v>
      </c>
      <c r="F29" s="153" t="s">
        <v>897</v>
      </c>
      <c r="G29" s="153" t="s">
        <v>888</v>
      </c>
      <c r="H29" s="153" t="s">
        <v>1636</v>
      </c>
      <c r="I29" s="482"/>
      <c r="K29" s="153" t="s">
        <v>811</v>
      </c>
      <c r="L29" s="570" t="str">
        <f t="shared" ca="1" si="1"/>
        <v>…</v>
      </c>
      <c r="M29" s="153" t="str">
        <f t="shared" ca="1" si="3"/>
        <v>…</v>
      </c>
      <c r="Q29" s="153" t="s">
        <v>898</v>
      </c>
    </row>
    <row r="30" spans="1:17" ht="12.75" customHeight="1">
      <c r="A30" s="558" t="s">
        <v>1768</v>
      </c>
      <c r="B30" s="558" t="s">
        <v>852</v>
      </c>
      <c r="C30" s="558" t="s">
        <v>899</v>
      </c>
      <c r="D30" s="153" t="str">
        <f t="shared" si="0"/>
        <v>select country</v>
      </c>
      <c r="E30" s="153">
        <f t="shared" si="2"/>
        <v>2013</v>
      </c>
      <c r="F30" s="153" t="s">
        <v>900</v>
      </c>
      <c r="G30" s="153" t="s">
        <v>901</v>
      </c>
      <c r="H30" s="153" t="s">
        <v>889</v>
      </c>
      <c r="I30" s="482" t="s">
        <v>1772</v>
      </c>
      <c r="K30" s="153" t="s">
        <v>811</v>
      </c>
      <c r="L30" s="570" t="str">
        <f t="shared" ca="1" si="1"/>
        <v>…</v>
      </c>
      <c r="M30" s="153" t="str">
        <f t="shared" ca="1" si="3"/>
        <v>…</v>
      </c>
      <c r="Q30" s="153" t="s">
        <v>902</v>
      </c>
    </row>
    <row r="31" spans="1:17" ht="12.75" customHeight="1">
      <c r="A31" s="558" t="s">
        <v>1768</v>
      </c>
      <c r="B31" s="558" t="s">
        <v>903</v>
      </c>
      <c r="C31" s="558" t="s">
        <v>904</v>
      </c>
      <c r="D31" s="153" t="str">
        <f t="shared" si="0"/>
        <v>select country</v>
      </c>
      <c r="E31" s="153">
        <f t="shared" si="2"/>
        <v>2013</v>
      </c>
      <c r="F31" s="153" t="s">
        <v>905</v>
      </c>
      <c r="G31" s="153" t="s">
        <v>901</v>
      </c>
      <c r="H31" s="153" t="s">
        <v>1637</v>
      </c>
      <c r="I31" s="482"/>
      <c r="K31" s="153" t="s">
        <v>811</v>
      </c>
      <c r="L31" s="570" t="str">
        <f t="shared" ca="1" si="1"/>
        <v>…</v>
      </c>
      <c r="M31" s="153" t="str">
        <f t="shared" ca="1" si="3"/>
        <v>…</v>
      </c>
      <c r="Q31" s="153" t="s">
        <v>906</v>
      </c>
    </row>
    <row r="32" spans="1:17" ht="12.75" customHeight="1">
      <c r="A32" s="558" t="s">
        <v>1768</v>
      </c>
      <c r="B32" s="558" t="s">
        <v>907</v>
      </c>
      <c r="C32" s="558" t="s">
        <v>908</v>
      </c>
      <c r="D32" s="153" t="str">
        <f t="shared" si="0"/>
        <v>select country</v>
      </c>
      <c r="E32" s="153">
        <f t="shared" si="2"/>
        <v>2013</v>
      </c>
      <c r="F32" s="153" t="s">
        <v>909</v>
      </c>
      <c r="G32" s="153" t="s">
        <v>901</v>
      </c>
      <c r="H32" s="153" t="s">
        <v>1636</v>
      </c>
      <c r="I32" s="482"/>
      <c r="K32" s="153" t="s">
        <v>811</v>
      </c>
      <c r="L32" s="570" t="str">
        <f t="shared" ca="1" si="1"/>
        <v>…</v>
      </c>
      <c r="M32" s="153" t="str">
        <f t="shared" ca="1" si="3"/>
        <v>…</v>
      </c>
      <c r="Q32" s="153" t="s">
        <v>910</v>
      </c>
    </row>
    <row r="33" spans="1:17" ht="12.75" customHeight="1">
      <c r="A33" s="558" t="s">
        <v>1768</v>
      </c>
      <c r="B33" s="558" t="s">
        <v>868</v>
      </c>
      <c r="C33" s="558" t="s">
        <v>911</v>
      </c>
      <c r="D33" s="153" t="str">
        <f t="shared" si="0"/>
        <v>select country</v>
      </c>
      <c r="E33" s="153">
        <f t="shared" si="2"/>
        <v>2013</v>
      </c>
      <c r="F33" s="153" t="s">
        <v>912</v>
      </c>
      <c r="G33" s="153" t="s">
        <v>901</v>
      </c>
      <c r="H33" s="153" t="s">
        <v>889</v>
      </c>
      <c r="I33" s="153" t="s">
        <v>913</v>
      </c>
      <c r="K33" s="153" t="s">
        <v>811</v>
      </c>
      <c r="L33" s="570" t="str">
        <f t="shared" ca="1" si="1"/>
        <v>…</v>
      </c>
      <c r="M33" s="153" t="str">
        <f t="shared" ca="1" si="3"/>
        <v>…</v>
      </c>
      <c r="Q33" s="153" t="s">
        <v>914</v>
      </c>
    </row>
    <row r="34" spans="1:17" ht="12.75" customHeight="1">
      <c r="A34" s="558" t="s">
        <v>1768</v>
      </c>
      <c r="B34" s="558" t="s">
        <v>915</v>
      </c>
      <c r="C34" s="558" t="s">
        <v>916</v>
      </c>
      <c r="D34" s="153" t="str">
        <f t="shared" si="0"/>
        <v>select country</v>
      </c>
      <c r="E34" s="153">
        <f t="shared" si="2"/>
        <v>2013</v>
      </c>
      <c r="F34" s="153" t="s">
        <v>917</v>
      </c>
      <c r="G34" s="153" t="s">
        <v>888</v>
      </c>
      <c r="H34" s="153" t="s">
        <v>889</v>
      </c>
      <c r="I34" s="153" t="s">
        <v>918</v>
      </c>
      <c r="K34" s="153" t="s">
        <v>811</v>
      </c>
      <c r="L34" s="570" t="str">
        <f t="shared" ca="1" si="1"/>
        <v>…</v>
      </c>
      <c r="M34" s="153" t="str">
        <f t="shared" ca="1" si="3"/>
        <v>…</v>
      </c>
      <c r="Q34" s="153" t="s">
        <v>919</v>
      </c>
    </row>
    <row r="35" spans="1:17" ht="12.75" customHeight="1">
      <c r="A35" s="558" t="s">
        <v>1768</v>
      </c>
      <c r="B35" s="558" t="s">
        <v>920</v>
      </c>
      <c r="C35" s="558" t="s">
        <v>921</v>
      </c>
      <c r="D35" s="153" t="str">
        <f t="shared" si="0"/>
        <v>select country</v>
      </c>
      <c r="E35" s="153">
        <f t="shared" si="2"/>
        <v>2013</v>
      </c>
      <c r="F35" s="153" t="s">
        <v>922</v>
      </c>
      <c r="G35" s="153" t="s">
        <v>901</v>
      </c>
      <c r="H35" s="153" t="s">
        <v>889</v>
      </c>
      <c r="I35" s="153" t="s">
        <v>918</v>
      </c>
      <c r="K35" s="153" t="s">
        <v>811</v>
      </c>
      <c r="L35" s="570" t="str">
        <f t="shared" ca="1" si="1"/>
        <v>…</v>
      </c>
      <c r="M35" s="153" t="str">
        <f t="shared" ca="1" si="3"/>
        <v>…</v>
      </c>
      <c r="Q35" s="153" t="s">
        <v>923</v>
      </c>
    </row>
    <row r="36" spans="1:17" ht="12.75" customHeight="1">
      <c r="A36" s="558" t="s">
        <v>1768</v>
      </c>
      <c r="B36" s="558" t="s">
        <v>924</v>
      </c>
      <c r="C36" s="558" t="s">
        <v>925</v>
      </c>
      <c r="D36" s="153" t="str">
        <f t="shared" si="0"/>
        <v>select country</v>
      </c>
      <c r="E36" s="153">
        <f t="shared" si="2"/>
        <v>2013</v>
      </c>
      <c r="F36" s="153" t="s">
        <v>926</v>
      </c>
      <c r="G36" s="153" t="s">
        <v>901</v>
      </c>
      <c r="H36" s="153" t="s">
        <v>889</v>
      </c>
      <c r="I36" s="153" t="s">
        <v>927</v>
      </c>
      <c r="K36" s="153" t="s">
        <v>811</v>
      </c>
      <c r="L36" s="570" t="str">
        <f t="shared" ca="1" si="1"/>
        <v>…</v>
      </c>
      <c r="M36" s="153" t="str">
        <f t="shared" ca="1" si="3"/>
        <v>…</v>
      </c>
      <c r="Q36" s="153" t="s">
        <v>928</v>
      </c>
    </row>
    <row r="37" spans="1:17" ht="12.75" customHeight="1">
      <c r="A37" s="558" t="s">
        <v>1768</v>
      </c>
      <c r="B37" s="558" t="s">
        <v>929</v>
      </c>
      <c r="C37" s="558" t="s">
        <v>930</v>
      </c>
      <c r="D37" s="153" t="str">
        <f t="shared" si="0"/>
        <v>select country</v>
      </c>
      <c r="E37" s="153">
        <f t="shared" si="2"/>
        <v>2013</v>
      </c>
      <c r="F37" s="153" t="s">
        <v>931</v>
      </c>
      <c r="G37" s="153" t="s">
        <v>932</v>
      </c>
      <c r="H37" s="153" t="s">
        <v>889</v>
      </c>
      <c r="I37" s="153" t="s">
        <v>933</v>
      </c>
      <c r="K37" s="153" t="s">
        <v>811</v>
      </c>
      <c r="L37" s="570" t="str">
        <f t="shared" ca="1" si="1"/>
        <v>…</v>
      </c>
      <c r="M37" s="153" t="str">
        <f t="shared" ca="1" si="3"/>
        <v>…</v>
      </c>
      <c r="Q37" s="153" t="s">
        <v>934</v>
      </c>
    </row>
    <row r="38" spans="1:17" ht="12.75" customHeight="1">
      <c r="A38" s="558" t="s">
        <v>1768</v>
      </c>
      <c r="B38" s="558" t="s">
        <v>935</v>
      </c>
      <c r="C38" s="558" t="s">
        <v>936</v>
      </c>
      <c r="D38" s="153" t="str">
        <f t="shared" si="0"/>
        <v>select country</v>
      </c>
      <c r="E38" s="153">
        <f t="shared" si="2"/>
        <v>2013</v>
      </c>
      <c r="F38" s="153" t="s">
        <v>937</v>
      </c>
      <c r="G38" s="153" t="s">
        <v>932</v>
      </c>
      <c r="H38" s="153" t="s">
        <v>1637</v>
      </c>
      <c r="K38" s="153" t="s">
        <v>811</v>
      </c>
      <c r="L38" s="570" t="str">
        <f t="shared" ca="1" si="1"/>
        <v>…</v>
      </c>
      <c r="M38" s="153" t="str">
        <f t="shared" ca="1" si="3"/>
        <v>…</v>
      </c>
      <c r="Q38" s="153" t="s">
        <v>938</v>
      </c>
    </row>
    <row r="39" spans="1:17" ht="12.75" customHeight="1">
      <c r="A39" s="558" t="s">
        <v>1768</v>
      </c>
      <c r="B39" s="558" t="s">
        <v>939</v>
      </c>
      <c r="C39" s="558" t="s">
        <v>940</v>
      </c>
      <c r="D39" s="153" t="str">
        <f t="shared" si="0"/>
        <v>select country</v>
      </c>
      <c r="E39" s="153">
        <f t="shared" si="2"/>
        <v>2013</v>
      </c>
      <c r="F39" s="153" t="s">
        <v>941</v>
      </c>
      <c r="G39" s="153" t="s">
        <v>932</v>
      </c>
      <c r="H39" s="153" t="s">
        <v>1636</v>
      </c>
      <c r="K39" s="153" t="s">
        <v>811</v>
      </c>
      <c r="L39" s="570" t="str">
        <f t="shared" ca="1" si="1"/>
        <v>…</v>
      </c>
      <c r="M39" s="153" t="str">
        <f t="shared" ca="1" si="3"/>
        <v>…</v>
      </c>
      <c r="Q39" s="153" t="s">
        <v>942</v>
      </c>
    </row>
    <row r="40" spans="1:17" ht="12.75" customHeight="1">
      <c r="A40" s="558" t="s">
        <v>1768</v>
      </c>
      <c r="B40" s="558" t="s">
        <v>943</v>
      </c>
      <c r="C40" s="558" t="s">
        <v>944</v>
      </c>
      <c r="D40" s="153" t="str">
        <f t="shared" si="0"/>
        <v>select country</v>
      </c>
      <c r="E40" s="153">
        <f t="shared" si="2"/>
        <v>2013</v>
      </c>
      <c r="F40" s="153" t="s">
        <v>945</v>
      </c>
      <c r="G40" s="153" t="s">
        <v>946</v>
      </c>
      <c r="H40" s="153" t="s">
        <v>889</v>
      </c>
      <c r="I40" s="153" t="s">
        <v>933</v>
      </c>
      <c r="K40" s="153" t="s">
        <v>811</v>
      </c>
      <c r="L40" s="570" t="str">
        <f t="shared" ca="1" si="1"/>
        <v>…</v>
      </c>
      <c r="M40" s="153" t="str">
        <f t="shared" ca="1" si="3"/>
        <v>…</v>
      </c>
      <c r="Q40" s="153" t="s">
        <v>947</v>
      </c>
    </row>
    <row r="41" spans="1:17" ht="12.75" customHeight="1">
      <c r="A41" s="558" t="s">
        <v>1768</v>
      </c>
      <c r="B41" s="558" t="s">
        <v>948</v>
      </c>
      <c r="C41" s="558" t="s">
        <v>949</v>
      </c>
      <c r="D41" s="153" t="str">
        <f t="shared" si="0"/>
        <v>select country</v>
      </c>
      <c r="E41" s="153">
        <f t="shared" si="2"/>
        <v>2013</v>
      </c>
      <c r="F41" s="153" t="s">
        <v>950</v>
      </c>
      <c r="G41" s="153" t="s">
        <v>946</v>
      </c>
      <c r="H41" s="153" t="s">
        <v>1637</v>
      </c>
      <c r="K41" s="153" t="s">
        <v>811</v>
      </c>
      <c r="L41" s="570" t="str">
        <f t="shared" ca="1" si="1"/>
        <v>…</v>
      </c>
      <c r="M41" s="153" t="str">
        <f t="shared" ca="1" si="3"/>
        <v>…</v>
      </c>
      <c r="Q41" s="153" t="s">
        <v>951</v>
      </c>
    </row>
    <row r="42" spans="1:17" ht="12.75" customHeight="1">
      <c r="A42" s="558" t="s">
        <v>1768</v>
      </c>
      <c r="B42" s="558" t="s">
        <v>952</v>
      </c>
      <c r="C42" s="558" t="s">
        <v>953</v>
      </c>
      <c r="D42" s="153" t="str">
        <f t="shared" si="0"/>
        <v>select country</v>
      </c>
      <c r="E42" s="153">
        <f t="shared" si="2"/>
        <v>2013</v>
      </c>
      <c r="F42" s="153" t="s">
        <v>954</v>
      </c>
      <c r="G42" s="153" t="s">
        <v>946</v>
      </c>
      <c r="H42" s="153" t="s">
        <v>1636</v>
      </c>
      <c r="K42" s="153" t="s">
        <v>811</v>
      </c>
      <c r="L42" s="570" t="str">
        <f t="shared" ca="1" si="1"/>
        <v>…</v>
      </c>
      <c r="M42" s="153" t="str">
        <f t="shared" ca="1" si="3"/>
        <v>…</v>
      </c>
      <c r="Q42" s="153" t="s">
        <v>955</v>
      </c>
    </row>
    <row r="43" spans="1:17" ht="12.75" customHeight="1">
      <c r="A43" s="558" t="s">
        <v>1768</v>
      </c>
      <c r="B43" s="558" t="s">
        <v>956</v>
      </c>
      <c r="C43" s="558" t="s">
        <v>957</v>
      </c>
      <c r="D43" s="153" t="str">
        <f t="shared" si="0"/>
        <v>select country</v>
      </c>
      <c r="E43" s="153">
        <f t="shared" si="2"/>
        <v>2013</v>
      </c>
      <c r="F43" s="153" t="s">
        <v>958</v>
      </c>
      <c r="G43" s="153" t="s">
        <v>959</v>
      </c>
      <c r="H43" s="153" t="s">
        <v>889</v>
      </c>
      <c r="I43" s="153" t="s">
        <v>933</v>
      </c>
      <c r="K43" s="153" t="s">
        <v>811</v>
      </c>
      <c r="L43" s="570" t="str">
        <f t="shared" ca="1" si="1"/>
        <v>…</v>
      </c>
      <c r="M43" s="153" t="str">
        <f t="shared" ca="1" si="3"/>
        <v>…</v>
      </c>
      <c r="Q43" s="153" t="s">
        <v>960</v>
      </c>
    </row>
    <row r="44" spans="1:17" ht="12.75" customHeight="1">
      <c r="A44" s="558" t="s">
        <v>1768</v>
      </c>
      <c r="B44" s="558" t="s">
        <v>961</v>
      </c>
      <c r="C44" s="558" t="s">
        <v>962</v>
      </c>
      <c r="D44" s="153" t="str">
        <f t="shared" si="0"/>
        <v>select country</v>
      </c>
      <c r="E44" s="153">
        <f t="shared" si="2"/>
        <v>2013</v>
      </c>
      <c r="F44" s="153" t="s">
        <v>963</v>
      </c>
      <c r="G44" s="153" t="s">
        <v>959</v>
      </c>
      <c r="H44" s="153" t="s">
        <v>1637</v>
      </c>
      <c r="K44" s="153" t="s">
        <v>811</v>
      </c>
      <c r="L44" s="570" t="str">
        <f t="shared" ca="1" si="1"/>
        <v>…</v>
      </c>
      <c r="M44" s="153" t="str">
        <f t="shared" ca="1" si="3"/>
        <v>…</v>
      </c>
      <c r="Q44" s="153" t="s">
        <v>964</v>
      </c>
    </row>
    <row r="45" spans="1:17" ht="12.75" customHeight="1">
      <c r="A45" s="558" t="s">
        <v>1768</v>
      </c>
      <c r="B45" s="558" t="s">
        <v>965</v>
      </c>
      <c r="C45" s="558" t="s">
        <v>966</v>
      </c>
      <c r="D45" s="153" t="str">
        <f t="shared" si="0"/>
        <v>select country</v>
      </c>
      <c r="E45" s="153">
        <f t="shared" si="2"/>
        <v>2013</v>
      </c>
      <c r="F45" s="153" t="s">
        <v>967</v>
      </c>
      <c r="G45" s="153" t="s">
        <v>959</v>
      </c>
      <c r="H45" s="153" t="s">
        <v>1636</v>
      </c>
      <c r="K45" s="153" t="s">
        <v>811</v>
      </c>
      <c r="L45" s="570" t="str">
        <f t="shared" ca="1" si="1"/>
        <v>…</v>
      </c>
      <c r="M45" s="153" t="str">
        <f t="shared" ca="1" si="3"/>
        <v>…</v>
      </c>
      <c r="Q45" s="153" t="s">
        <v>968</v>
      </c>
    </row>
    <row r="46" spans="1:17" ht="12.75" customHeight="1">
      <c r="A46" s="558" t="s">
        <v>1768</v>
      </c>
      <c r="B46" s="558" t="s">
        <v>969</v>
      </c>
      <c r="C46" s="558" t="s">
        <v>970</v>
      </c>
      <c r="D46" s="153" t="str">
        <f t="shared" si="0"/>
        <v>select country</v>
      </c>
      <c r="E46" s="153">
        <f t="shared" si="2"/>
        <v>2013</v>
      </c>
      <c r="F46" s="153" t="s">
        <v>971</v>
      </c>
      <c r="G46" s="153" t="s">
        <v>972</v>
      </c>
      <c r="H46" s="153" t="s">
        <v>889</v>
      </c>
      <c r="I46" s="153" t="s">
        <v>933</v>
      </c>
      <c r="K46" s="482" t="s">
        <v>978</v>
      </c>
      <c r="L46" s="570" t="str">
        <f t="shared" ca="1" si="1"/>
        <v>…</v>
      </c>
      <c r="M46" s="153" t="str">
        <f t="shared" ca="1" si="3"/>
        <v>…</v>
      </c>
      <c r="Q46" s="153" t="s">
        <v>973</v>
      </c>
    </row>
    <row r="47" spans="1:17" ht="12.75" customHeight="1">
      <c r="A47" s="558" t="s">
        <v>1768</v>
      </c>
      <c r="B47" s="558" t="s">
        <v>974</v>
      </c>
      <c r="C47" s="558" t="s">
        <v>975</v>
      </c>
      <c r="D47" s="153" t="str">
        <f t="shared" si="0"/>
        <v>select country</v>
      </c>
      <c r="E47" s="153">
        <f t="shared" si="2"/>
        <v>2013</v>
      </c>
      <c r="F47" s="153" t="s">
        <v>976</v>
      </c>
      <c r="G47" s="153" t="s">
        <v>977</v>
      </c>
      <c r="H47" s="153" t="s">
        <v>889</v>
      </c>
      <c r="I47" s="153" t="s">
        <v>933</v>
      </c>
      <c r="K47" s="153" t="s">
        <v>978</v>
      </c>
      <c r="L47" s="570" t="str">
        <f t="shared" ca="1" si="1"/>
        <v>…</v>
      </c>
      <c r="M47" s="153" t="str">
        <f t="shared" ca="1" si="3"/>
        <v>…</v>
      </c>
      <c r="Q47" s="153" t="s">
        <v>979</v>
      </c>
    </row>
    <row r="48" spans="1:17" ht="12.75" customHeight="1">
      <c r="A48" s="558" t="s">
        <v>1768</v>
      </c>
      <c r="B48" s="558" t="s">
        <v>980</v>
      </c>
      <c r="C48" s="558" t="s">
        <v>981</v>
      </c>
      <c r="D48" s="153" t="str">
        <f t="shared" si="0"/>
        <v>select country</v>
      </c>
      <c r="E48" s="153">
        <f t="shared" si="2"/>
        <v>2013</v>
      </c>
      <c r="F48" s="153" t="s">
        <v>982</v>
      </c>
      <c r="G48" s="153" t="s">
        <v>977</v>
      </c>
      <c r="H48" s="153" t="s">
        <v>1637</v>
      </c>
      <c r="K48" s="153" t="s">
        <v>978</v>
      </c>
      <c r="L48" s="570" t="str">
        <f t="shared" ca="1" si="1"/>
        <v>…</v>
      </c>
      <c r="M48" s="153" t="str">
        <f t="shared" ca="1" si="3"/>
        <v>…</v>
      </c>
      <c r="Q48" s="153" t="s">
        <v>983</v>
      </c>
    </row>
    <row r="49" spans="1:17" ht="12.75" customHeight="1">
      <c r="A49" s="558" t="s">
        <v>1768</v>
      </c>
      <c r="B49" s="558" t="s">
        <v>984</v>
      </c>
      <c r="C49" s="558" t="s">
        <v>985</v>
      </c>
      <c r="D49" s="153" t="str">
        <f t="shared" si="0"/>
        <v>select country</v>
      </c>
      <c r="E49" s="153">
        <f t="shared" si="2"/>
        <v>2013</v>
      </c>
      <c r="F49" s="153" t="s">
        <v>986</v>
      </c>
      <c r="G49" s="153" t="s">
        <v>977</v>
      </c>
      <c r="H49" s="153" t="s">
        <v>1636</v>
      </c>
      <c r="K49" s="153" t="s">
        <v>978</v>
      </c>
      <c r="L49" s="570" t="str">
        <f t="shared" ca="1" si="1"/>
        <v>…</v>
      </c>
      <c r="M49" s="153" t="str">
        <f t="shared" ca="1" si="3"/>
        <v>…</v>
      </c>
      <c r="Q49" s="153" t="s">
        <v>987</v>
      </c>
    </row>
    <row r="50" spans="1:17" ht="12.75" customHeight="1">
      <c r="A50" s="558" t="s">
        <v>1768</v>
      </c>
      <c r="B50" s="558" t="s">
        <v>988</v>
      </c>
      <c r="C50" s="558" t="s">
        <v>989</v>
      </c>
      <c r="D50" s="153" t="str">
        <f t="shared" si="0"/>
        <v>select country</v>
      </c>
      <c r="E50" s="153">
        <f t="shared" si="2"/>
        <v>2013</v>
      </c>
      <c r="F50" s="153" t="s">
        <v>990</v>
      </c>
      <c r="G50" s="153" t="s">
        <v>991</v>
      </c>
      <c r="H50" s="153" t="s">
        <v>889</v>
      </c>
      <c r="K50" s="153" t="s">
        <v>978</v>
      </c>
      <c r="L50" s="570" t="str">
        <f t="shared" ca="1" si="1"/>
        <v>…</v>
      </c>
      <c r="M50" s="153" t="str">
        <f t="shared" ca="1" si="3"/>
        <v>…</v>
      </c>
      <c r="Q50" s="153" t="s">
        <v>992</v>
      </c>
    </row>
    <row r="51" spans="1:17" ht="12.75" customHeight="1">
      <c r="A51" s="558" t="s">
        <v>1768</v>
      </c>
      <c r="B51" s="558" t="s">
        <v>993</v>
      </c>
      <c r="C51" s="558" t="s">
        <v>994</v>
      </c>
      <c r="D51" s="153" t="str">
        <f t="shared" si="0"/>
        <v>select country</v>
      </c>
      <c r="E51" s="153">
        <f t="shared" si="2"/>
        <v>2013</v>
      </c>
      <c r="F51" s="153" t="s">
        <v>995</v>
      </c>
      <c r="G51" s="153" t="s">
        <v>991</v>
      </c>
      <c r="H51" s="153" t="s">
        <v>1637</v>
      </c>
      <c r="K51" s="153" t="s">
        <v>978</v>
      </c>
      <c r="L51" s="570" t="str">
        <f t="shared" ca="1" si="1"/>
        <v>…</v>
      </c>
      <c r="M51" s="153" t="str">
        <f t="shared" ca="1" si="3"/>
        <v>…</v>
      </c>
      <c r="Q51" s="153" t="s">
        <v>996</v>
      </c>
    </row>
    <row r="52" spans="1:17" ht="12.75" customHeight="1">
      <c r="A52" s="558" t="s">
        <v>1768</v>
      </c>
      <c r="B52" s="558" t="s">
        <v>997</v>
      </c>
      <c r="C52" s="558" t="s">
        <v>998</v>
      </c>
      <c r="D52" s="153" t="str">
        <f t="shared" si="0"/>
        <v>select country</v>
      </c>
      <c r="E52" s="153">
        <f t="shared" si="2"/>
        <v>2013</v>
      </c>
      <c r="F52" s="153" t="s">
        <v>999</v>
      </c>
      <c r="G52" s="153" t="s">
        <v>991</v>
      </c>
      <c r="H52" s="153" t="s">
        <v>1636</v>
      </c>
      <c r="K52" s="153" t="s">
        <v>978</v>
      </c>
      <c r="L52" s="570" t="str">
        <f t="shared" ca="1" si="1"/>
        <v>…</v>
      </c>
      <c r="M52" s="153" t="str">
        <f t="shared" ca="1" si="3"/>
        <v>…</v>
      </c>
      <c r="Q52" s="153" t="s">
        <v>1000</v>
      </c>
    </row>
    <row r="53" spans="1:17" ht="12.75" customHeight="1">
      <c r="A53" s="558" t="s">
        <v>1768</v>
      </c>
      <c r="B53" s="558" t="s">
        <v>1001</v>
      </c>
      <c r="C53" s="558" t="s">
        <v>1002</v>
      </c>
      <c r="D53" s="153" t="str">
        <f t="shared" si="0"/>
        <v>select country</v>
      </c>
      <c r="E53" s="153">
        <f t="shared" si="2"/>
        <v>2013</v>
      </c>
      <c r="F53" s="153" t="s">
        <v>1003</v>
      </c>
      <c r="G53" s="153" t="s">
        <v>1004</v>
      </c>
      <c r="H53" s="153" t="s">
        <v>889</v>
      </c>
      <c r="K53" s="153" t="s">
        <v>978</v>
      </c>
      <c r="L53" s="570" t="str">
        <f t="shared" ca="1" si="1"/>
        <v>…</v>
      </c>
      <c r="M53" s="153" t="str">
        <f t="shared" ca="1" si="3"/>
        <v>…</v>
      </c>
      <c r="Q53" s="153" t="s">
        <v>1005</v>
      </c>
    </row>
    <row r="54" spans="1:17" ht="12.75" customHeight="1">
      <c r="A54" s="558" t="s">
        <v>1768</v>
      </c>
      <c r="B54" s="558" t="s">
        <v>1006</v>
      </c>
      <c r="C54" s="558" t="s">
        <v>1007</v>
      </c>
      <c r="D54" s="153" t="str">
        <f t="shared" si="0"/>
        <v>select country</v>
      </c>
      <c r="E54" s="153">
        <f t="shared" si="2"/>
        <v>2013</v>
      </c>
      <c r="F54" s="153" t="s">
        <v>1008</v>
      </c>
      <c r="G54" s="153" t="s">
        <v>1004</v>
      </c>
      <c r="H54" s="153" t="s">
        <v>1637</v>
      </c>
      <c r="K54" s="153" t="s">
        <v>978</v>
      </c>
      <c r="L54" s="570" t="str">
        <f t="shared" ca="1" si="1"/>
        <v>…</v>
      </c>
      <c r="M54" s="153" t="str">
        <f t="shared" ca="1" si="3"/>
        <v>…</v>
      </c>
      <c r="Q54" s="153" t="s">
        <v>1009</v>
      </c>
    </row>
    <row r="55" spans="1:17" ht="12.75" customHeight="1">
      <c r="A55" s="558" t="s">
        <v>1768</v>
      </c>
      <c r="B55" s="558" t="s">
        <v>1010</v>
      </c>
      <c r="C55" s="558" t="s">
        <v>1011</v>
      </c>
      <c r="D55" s="153" t="str">
        <f t="shared" si="0"/>
        <v>select country</v>
      </c>
      <c r="E55" s="153">
        <f t="shared" si="2"/>
        <v>2013</v>
      </c>
      <c r="F55" s="153" t="s">
        <v>1012</v>
      </c>
      <c r="G55" s="153" t="s">
        <v>1004</v>
      </c>
      <c r="H55" s="153" t="s">
        <v>1636</v>
      </c>
      <c r="K55" s="153" t="s">
        <v>978</v>
      </c>
      <c r="L55" s="570" t="str">
        <f t="shared" ca="1" si="1"/>
        <v>…</v>
      </c>
      <c r="M55" s="153" t="str">
        <f t="shared" ca="1" si="3"/>
        <v>…</v>
      </c>
      <c r="Q55" s="153" t="s">
        <v>1013</v>
      </c>
    </row>
    <row r="56" spans="1:17" ht="12.75" customHeight="1">
      <c r="A56" s="558" t="s">
        <v>1768</v>
      </c>
      <c r="B56" s="558" t="s">
        <v>1014</v>
      </c>
      <c r="C56" s="558" t="s">
        <v>1015</v>
      </c>
      <c r="D56" s="153" t="str">
        <f t="shared" si="0"/>
        <v>select country</v>
      </c>
      <c r="E56" s="153">
        <f t="shared" si="2"/>
        <v>2013</v>
      </c>
      <c r="F56" s="153" t="s">
        <v>1016</v>
      </c>
      <c r="G56" s="153" t="s">
        <v>1017</v>
      </c>
      <c r="H56" s="153" t="s">
        <v>889</v>
      </c>
      <c r="I56" s="153" t="s">
        <v>1018</v>
      </c>
      <c r="K56" s="153" t="s">
        <v>811</v>
      </c>
      <c r="L56" s="570" t="str">
        <f t="shared" ca="1" si="1"/>
        <v>…</v>
      </c>
      <c r="M56" s="153" t="str">
        <f t="shared" ca="1" si="3"/>
        <v>…</v>
      </c>
      <c r="Q56" s="153" t="s">
        <v>1019</v>
      </c>
    </row>
    <row r="57" spans="1:17" ht="12.75" customHeight="1">
      <c r="A57" s="558" t="s">
        <v>1768</v>
      </c>
      <c r="B57" s="558" t="s">
        <v>1020</v>
      </c>
      <c r="C57" s="558" t="s">
        <v>1021</v>
      </c>
      <c r="D57" s="153" t="str">
        <f t="shared" si="0"/>
        <v>select country</v>
      </c>
      <c r="E57" s="153">
        <f t="shared" si="2"/>
        <v>2013</v>
      </c>
      <c r="F57" s="153" t="s">
        <v>1022</v>
      </c>
      <c r="G57" s="153" t="s">
        <v>1017</v>
      </c>
      <c r="H57" s="153" t="s">
        <v>1637</v>
      </c>
      <c r="I57" s="153" t="s">
        <v>1018</v>
      </c>
      <c r="K57" s="153" t="s">
        <v>811</v>
      </c>
      <c r="L57" s="570" t="str">
        <f t="shared" ca="1" si="1"/>
        <v>…</v>
      </c>
      <c r="M57" s="153" t="str">
        <f t="shared" ca="1" si="3"/>
        <v>…</v>
      </c>
      <c r="Q57" s="153" t="s">
        <v>1023</v>
      </c>
    </row>
    <row r="58" spans="1:17" ht="12.75" customHeight="1">
      <c r="A58" s="558" t="s">
        <v>1768</v>
      </c>
      <c r="B58" s="558" t="s">
        <v>1024</v>
      </c>
      <c r="C58" s="558" t="s">
        <v>1025</v>
      </c>
      <c r="D58" s="153" t="str">
        <f t="shared" si="0"/>
        <v>select country</v>
      </c>
      <c r="E58" s="153">
        <f t="shared" si="2"/>
        <v>2013</v>
      </c>
      <c r="F58" s="153" t="s">
        <v>1026</v>
      </c>
      <c r="G58" s="153" t="s">
        <v>1017</v>
      </c>
      <c r="H58" s="153" t="s">
        <v>1636</v>
      </c>
      <c r="I58" s="153" t="s">
        <v>1018</v>
      </c>
      <c r="K58" s="153" t="s">
        <v>811</v>
      </c>
      <c r="L58" s="570" t="str">
        <f t="shared" ca="1" si="1"/>
        <v>…</v>
      </c>
      <c r="M58" s="153" t="str">
        <f t="shared" ca="1" si="3"/>
        <v>…</v>
      </c>
      <c r="Q58" s="153" t="s">
        <v>1027</v>
      </c>
    </row>
    <row r="59" spans="1:17" ht="12.75" customHeight="1">
      <c r="A59" s="558" t="s">
        <v>1028</v>
      </c>
      <c r="B59" s="558" t="s">
        <v>835</v>
      </c>
      <c r="C59" s="558" t="s">
        <v>886</v>
      </c>
      <c r="D59" s="153" t="str">
        <f t="shared" si="0"/>
        <v>select country</v>
      </c>
      <c r="E59" s="153">
        <f t="shared" si="2"/>
        <v>2013</v>
      </c>
      <c r="F59" s="153" t="s">
        <v>1029</v>
      </c>
      <c r="G59" s="153" t="s">
        <v>1030</v>
      </c>
      <c r="H59" s="153" t="s">
        <v>889</v>
      </c>
      <c r="K59" s="153" t="s">
        <v>978</v>
      </c>
      <c r="L59" s="570" t="str">
        <f t="shared" ca="1" si="1"/>
        <v>…</v>
      </c>
      <c r="M59" s="153" t="str">
        <f t="shared" ca="1" si="3"/>
        <v>…</v>
      </c>
      <c r="Q59" s="153" t="s">
        <v>1031</v>
      </c>
    </row>
    <row r="60" spans="1:17" ht="12.75" customHeight="1">
      <c r="A60" s="558" t="s">
        <v>1028</v>
      </c>
      <c r="B60" s="558" t="s">
        <v>891</v>
      </c>
      <c r="C60" s="558" t="s">
        <v>892</v>
      </c>
      <c r="D60" s="153" t="str">
        <f t="shared" si="0"/>
        <v>select country</v>
      </c>
      <c r="E60" s="153">
        <f t="shared" si="2"/>
        <v>2013</v>
      </c>
      <c r="F60" s="153" t="s">
        <v>1032</v>
      </c>
      <c r="G60" s="153" t="s">
        <v>1030</v>
      </c>
      <c r="H60" s="153" t="s">
        <v>1637</v>
      </c>
      <c r="K60" s="153" t="s">
        <v>978</v>
      </c>
      <c r="L60" s="570" t="str">
        <f t="shared" ca="1" si="1"/>
        <v>…</v>
      </c>
      <c r="M60" s="153" t="str">
        <f t="shared" ca="1" si="3"/>
        <v>…</v>
      </c>
      <c r="Q60" s="153" t="s">
        <v>1033</v>
      </c>
    </row>
    <row r="61" spans="1:17" ht="12.75" customHeight="1">
      <c r="A61" s="558" t="s">
        <v>1028</v>
      </c>
      <c r="B61" s="558" t="s">
        <v>895</v>
      </c>
      <c r="C61" s="558" t="s">
        <v>896</v>
      </c>
      <c r="D61" s="153" t="str">
        <f t="shared" si="0"/>
        <v>select country</v>
      </c>
      <c r="E61" s="153">
        <f t="shared" si="2"/>
        <v>2013</v>
      </c>
      <c r="F61" s="153" t="s">
        <v>1034</v>
      </c>
      <c r="G61" s="153" t="s">
        <v>1030</v>
      </c>
      <c r="H61" s="153" t="s">
        <v>1636</v>
      </c>
      <c r="K61" s="153" t="s">
        <v>978</v>
      </c>
      <c r="L61" s="570" t="str">
        <f t="shared" ca="1" si="1"/>
        <v>…</v>
      </c>
      <c r="M61" s="153" t="str">
        <f t="shared" ca="1" si="3"/>
        <v>…</v>
      </c>
      <c r="Q61" s="153" t="s">
        <v>1035</v>
      </c>
    </row>
    <row r="62" spans="1:17" ht="12.75" customHeight="1">
      <c r="A62" s="558" t="s">
        <v>1028</v>
      </c>
      <c r="B62" s="558" t="s">
        <v>852</v>
      </c>
      <c r="C62" s="558" t="s">
        <v>899</v>
      </c>
      <c r="D62" s="153" t="str">
        <f t="shared" si="0"/>
        <v>select country</v>
      </c>
      <c r="E62" s="153">
        <f t="shared" si="2"/>
        <v>2013</v>
      </c>
      <c r="F62" s="153" t="s">
        <v>1036</v>
      </c>
      <c r="G62" s="153" t="s">
        <v>1037</v>
      </c>
      <c r="H62" s="153" t="s">
        <v>889</v>
      </c>
      <c r="K62" s="153" t="s">
        <v>978</v>
      </c>
      <c r="L62" s="570" t="str">
        <f t="shared" ca="1" si="1"/>
        <v>…</v>
      </c>
      <c r="M62" s="153" t="str">
        <f t="shared" ca="1" si="3"/>
        <v>…</v>
      </c>
      <c r="Q62" s="153" t="s">
        <v>1038</v>
      </c>
    </row>
    <row r="63" spans="1:17" ht="12.75" customHeight="1">
      <c r="A63" s="558" t="s">
        <v>1028</v>
      </c>
      <c r="B63" s="558" t="s">
        <v>903</v>
      </c>
      <c r="C63" s="558" t="s">
        <v>904</v>
      </c>
      <c r="D63" s="153" t="str">
        <f t="shared" si="0"/>
        <v>select country</v>
      </c>
      <c r="E63" s="153">
        <f t="shared" si="2"/>
        <v>2013</v>
      </c>
      <c r="F63" s="153" t="s">
        <v>1039</v>
      </c>
      <c r="G63" s="153" t="s">
        <v>1037</v>
      </c>
      <c r="H63" s="153" t="s">
        <v>1637</v>
      </c>
      <c r="K63" s="153" t="s">
        <v>978</v>
      </c>
      <c r="L63" s="570" t="str">
        <f t="shared" ca="1" si="1"/>
        <v>…</v>
      </c>
      <c r="M63" s="153" t="str">
        <f t="shared" ca="1" si="3"/>
        <v>…</v>
      </c>
      <c r="Q63" s="153" t="s">
        <v>1040</v>
      </c>
    </row>
    <row r="64" spans="1:17" ht="12.75" customHeight="1">
      <c r="A64" s="558" t="s">
        <v>1028</v>
      </c>
      <c r="B64" s="558" t="s">
        <v>907</v>
      </c>
      <c r="C64" s="558" t="s">
        <v>908</v>
      </c>
      <c r="D64" s="153" t="str">
        <f t="shared" si="0"/>
        <v>select country</v>
      </c>
      <c r="E64" s="153">
        <f t="shared" si="2"/>
        <v>2013</v>
      </c>
      <c r="F64" s="153" t="s">
        <v>1041</v>
      </c>
      <c r="G64" s="153" t="s">
        <v>1037</v>
      </c>
      <c r="H64" s="153" t="s">
        <v>1636</v>
      </c>
      <c r="K64" s="153" t="s">
        <v>978</v>
      </c>
      <c r="L64" s="570" t="str">
        <f t="shared" ca="1" si="1"/>
        <v>…</v>
      </c>
      <c r="M64" s="153" t="str">
        <f t="shared" ca="1" si="3"/>
        <v>…</v>
      </c>
      <c r="Q64" s="153" t="s">
        <v>1042</v>
      </c>
    </row>
    <row r="65" spans="1:17" ht="12.75" customHeight="1">
      <c r="A65" s="558" t="s">
        <v>1028</v>
      </c>
      <c r="B65" s="558" t="s">
        <v>868</v>
      </c>
      <c r="C65" s="558" t="s">
        <v>911</v>
      </c>
      <c r="D65" s="153" t="str">
        <f t="shared" si="0"/>
        <v>select country</v>
      </c>
      <c r="E65" s="153">
        <f t="shared" si="2"/>
        <v>2013</v>
      </c>
      <c r="F65" s="153" t="s">
        <v>1043</v>
      </c>
      <c r="G65" s="153" t="s">
        <v>1715</v>
      </c>
      <c r="H65" s="153" t="s">
        <v>889</v>
      </c>
      <c r="K65" s="153" t="s">
        <v>978</v>
      </c>
      <c r="L65" s="570" t="str">
        <f t="shared" ca="1" si="1"/>
        <v>…</v>
      </c>
      <c r="M65" s="153" t="str">
        <f t="shared" ca="1" si="3"/>
        <v>…</v>
      </c>
      <c r="Q65" s="153" t="s">
        <v>1044</v>
      </c>
    </row>
    <row r="66" spans="1:17" ht="11.25" customHeight="1">
      <c r="A66" s="558" t="s">
        <v>1028</v>
      </c>
      <c r="B66" s="558" t="s">
        <v>1045</v>
      </c>
      <c r="C66" s="558" t="s">
        <v>1046</v>
      </c>
      <c r="D66" s="153" t="str">
        <f t="shared" si="0"/>
        <v>select country</v>
      </c>
      <c r="E66" s="153">
        <f t="shared" si="2"/>
        <v>2013</v>
      </c>
      <c r="F66" s="153" t="s">
        <v>1047</v>
      </c>
      <c r="G66" s="153" t="s">
        <v>1715</v>
      </c>
      <c r="H66" s="153" t="s">
        <v>1637</v>
      </c>
      <c r="K66" s="153" t="s">
        <v>978</v>
      </c>
      <c r="L66" s="570" t="str">
        <f t="shared" ca="1" si="1"/>
        <v>…</v>
      </c>
      <c r="M66" s="153" t="str">
        <f t="shared" ca="1" si="3"/>
        <v>…</v>
      </c>
      <c r="Q66" s="153" t="s">
        <v>1048</v>
      </c>
    </row>
    <row r="67" spans="1:17" ht="12.75" customHeight="1">
      <c r="A67" s="558" t="s">
        <v>1028</v>
      </c>
      <c r="B67" s="558" t="s">
        <v>1049</v>
      </c>
      <c r="C67" s="558" t="s">
        <v>1050</v>
      </c>
      <c r="D67" s="153" t="str">
        <f t="shared" si="0"/>
        <v>select country</v>
      </c>
      <c r="E67" s="153">
        <f t="shared" si="2"/>
        <v>2013</v>
      </c>
      <c r="F67" s="153" t="s">
        <v>1051</v>
      </c>
      <c r="G67" s="153" t="s">
        <v>1715</v>
      </c>
      <c r="H67" s="153" t="s">
        <v>1636</v>
      </c>
      <c r="K67" s="153" t="s">
        <v>978</v>
      </c>
      <c r="L67" s="570" t="str">
        <f t="shared" ca="1" si="1"/>
        <v>…</v>
      </c>
      <c r="M67" s="153" t="str">
        <f t="shared" ca="1" si="3"/>
        <v>…</v>
      </c>
      <c r="Q67" s="153" t="s">
        <v>1052</v>
      </c>
    </row>
    <row r="68" spans="1:17" ht="12.75" customHeight="1">
      <c r="A68" s="558" t="s">
        <v>1028</v>
      </c>
      <c r="B68" s="558" t="s">
        <v>883</v>
      </c>
      <c r="C68" s="558" t="s">
        <v>1053</v>
      </c>
      <c r="D68" s="153" t="str">
        <f t="shared" si="0"/>
        <v>select country</v>
      </c>
      <c r="E68" s="153">
        <f t="shared" si="2"/>
        <v>2013</v>
      </c>
      <c r="F68" s="153" t="s">
        <v>1054</v>
      </c>
      <c r="G68" s="153" t="s">
        <v>1531</v>
      </c>
      <c r="H68" s="153" t="s">
        <v>889</v>
      </c>
      <c r="K68" s="153" t="s">
        <v>1055</v>
      </c>
      <c r="L68" s="570" t="str">
        <f t="shared" ca="1" si="1"/>
        <v>…</v>
      </c>
      <c r="M68" s="153" t="str">
        <f t="shared" ca="1" si="3"/>
        <v>…</v>
      </c>
      <c r="Q68" s="153" t="s">
        <v>1056</v>
      </c>
    </row>
    <row r="69" spans="1:17" ht="12.75" customHeight="1">
      <c r="A69" s="558" t="s">
        <v>1028</v>
      </c>
      <c r="B69" s="558" t="s">
        <v>1057</v>
      </c>
      <c r="C69" s="558" t="s">
        <v>1058</v>
      </c>
      <c r="D69" s="153" t="str">
        <f t="shared" si="0"/>
        <v>select country</v>
      </c>
      <c r="E69" s="153">
        <f t="shared" si="2"/>
        <v>2013</v>
      </c>
      <c r="F69" s="153" t="s">
        <v>1059</v>
      </c>
      <c r="G69" s="153" t="s">
        <v>1531</v>
      </c>
      <c r="H69" s="153" t="s">
        <v>1637</v>
      </c>
      <c r="K69" s="153" t="s">
        <v>1055</v>
      </c>
      <c r="L69" s="570" t="str">
        <f t="shared" ca="1" si="1"/>
        <v>…</v>
      </c>
      <c r="M69" s="153" t="str">
        <f t="shared" ca="1" si="3"/>
        <v>…</v>
      </c>
      <c r="Q69" s="153" t="s">
        <v>1060</v>
      </c>
    </row>
    <row r="70" spans="1:17" ht="12.75" customHeight="1">
      <c r="A70" s="558" t="s">
        <v>1028</v>
      </c>
      <c r="B70" s="558" t="s">
        <v>1061</v>
      </c>
      <c r="C70" s="558" t="s">
        <v>1062</v>
      </c>
      <c r="D70" s="153" t="str">
        <f t="shared" si="0"/>
        <v>select country</v>
      </c>
      <c r="E70" s="153">
        <f t="shared" si="2"/>
        <v>2013</v>
      </c>
      <c r="F70" s="153" t="s">
        <v>1063</v>
      </c>
      <c r="G70" s="153" t="s">
        <v>1531</v>
      </c>
      <c r="H70" s="153" t="s">
        <v>1636</v>
      </c>
      <c r="K70" s="153" t="s">
        <v>1055</v>
      </c>
      <c r="L70" s="570" t="str">
        <f t="shared" ca="1" si="1"/>
        <v>…</v>
      </c>
      <c r="M70" s="153" t="str">
        <f t="shared" ca="1" si="3"/>
        <v>…</v>
      </c>
      <c r="Q70" s="153" t="s">
        <v>1064</v>
      </c>
    </row>
    <row r="71" spans="1:17" ht="12.75" customHeight="1">
      <c r="A71" s="558" t="s">
        <v>1028</v>
      </c>
      <c r="B71" s="558" t="s">
        <v>915</v>
      </c>
      <c r="C71" s="558" t="s">
        <v>916</v>
      </c>
      <c r="D71" s="153" t="str">
        <f t="shared" si="0"/>
        <v>select country</v>
      </c>
      <c r="E71" s="153">
        <f t="shared" si="2"/>
        <v>2013</v>
      </c>
      <c r="F71" s="153" t="s">
        <v>1065</v>
      </c>
      <c r="G71" s="153" t="s">
        <v>1066</v>
      </c>
      <c r="H71" s="153" t="s">
        <v>889</v>
      </c>
      <c r="K71" s="153" t="s">
        <v>1055</v>
      </c>
      <c r="L71" s="570" t="str">
        <f t="shared" ca="1" si="1"/>
        <v>…</v>
      </c>
      <c r="M71" s="153" t="str">
        <f t="shared" ca="1" si="3"/>
        <v>…</v>
      </c>
      <c r="Q71" s="153" t="s">
        <v>1067</v>
      </c>
    </row>
    <row r="72" spans="1:17" ht="12.75" customHeight="1">
      <c r="A72" s="558" t="s">
        <v>1028</v>
      </c>
      <c r="B72" s="558" t="s">
        <v>1068</v>
      </c>
      <c r="C72" s="558" t="s">
        <v>1069</v>
      </c>
      <c r="D72" s="153" t="str">
        <f t="shared" ref="D72:D393" si="4">H$2</f>
        <v>select country</v>
      </c>
      <c r="E72" s="153">
        <f t="shared" si="2"/>
        <v>2013</v>
      </c>
      <c r="F72" s="153" t="s">
        <v>1070</v>
      </c>
      <c r="G72" s="153" t="s">
        <v>1066</v>
      </c>
      <c r="H72" s="153" t="s">
        <v>1637</v>
      </c>
      <c r="K72" s="153" t="s">
        <v>1055</v>
      </c>
      <c r="L72" s="570" t="str">
        <f t="shared" ref="L72:L393" ca="1" si="5">IF(ISNUMBER(INDIRECT("'"&amp;A72&amp;"'!"&amp;B72)),INDIRECT("'"&amp;A72&amp;"'!"&amp;B72),"…")</f>
        <v>…</v>
      </c>
      <c r="M72" s="153" t="str">
        <f t="shared" ca="1" si="3"/>
        <v>…</v>
      </c>
      <c r="Q72" s="153" t="s">
        <v>1071</v>
      </c>
    </row>
    <row r="73" spans="1:17" ht="12.75" customHeight="1">
      <c r="A73" s="558" t="s">
        <v>1028</v>
      </c>
      <c r="B73" s="558" t="s">
        <v>1072</v>
      </c>
      <c r="C73" s="558" t="s">
        <v>1073</v>
      </c>
      <c r="D73" s="153" t="str">
        <f t="shared" si="4"/>
        <v>select country</v>
      </c>
      <c r="E73" s="153">
        <f t="shared" si="2"/>
        <v>2013</v>
      </c>
      <c r="F73" s="153" t="s">
        <v>1074</v>
      </c>
      <c r="G73" s="153" t="s">
        <v>1066</v>
      </c>
      <c r="H73" s="153" t="s">
        <v>1636</v>
      </c>
      <c r="K73" s="153" t="s">
        <v>1055</v>
      </c>
      <c r="L73" s="570" t="str">
        <f t="shared" ca="1" si="5"/>
        <v>…</v>
      </c>
      <c r="M73" s="153" t="str">
        <f t="shared" ca="1" si="3"/>
        <v>…</v>
      </c>
      <c r="Q73" s="153" t="s">
        <v>1075</v>
      </c>
    </row>
    <row r="74" spans="1:17" ht="12.75" customHeight="1">
      <c r="A74" s="558" t="s">
        <v>1028</v>
      </c>
      <c r="B74" s="558" t="s">
        <v>920</v>
      </c>
      <c r="C74" s="558" t="s">
        <v>921</v>
      </c>
      <c r="D74" s="153" t="str">
        <f t="shared" si="4"/>
        <v>select country</v>
      </c>
      <c r="E74" s="153">
        <f t="shared" si="2"/>
        <v>2013</v>
      </c>
      <c r="F74" s="153" t="s">
        <v>1076</v>
      </c>
      <c r="G74" s="153" t="s">
        <v>1077</v>
      </c>
      <c r="H74" s="153" t="s">
        <v>889</v>
      </c>
      <c r="K74" s="153" t="s">
        <v>1055</v>
      </c>
      <c r="L74" s="570" t="str">
        <f t="shared" ca="1" si="5"/>
        <v>…</v>
      </c>
      <c r="M74" s="153" t="str">
        <f t="shared" ca="1" si="3"/>
        <v>…</v>
      </c>
      <c r="Q74" s="153" t="s">
        <v>1078</v>
      </c>
    </row>
    <row r="75" spans="1:17" ht="12.75" customHeight="1">
      <c r="A75" s="558" t="s">
        <v>1028</v>
      </c>
      <c r="B75" s="558" t="s">
        <v>1079</v>
      </c>
      <c r="C75" s="558" t="s">
        <v>1080</v>
      </c>
      <c r="D75" s="153" t="str">
        <f t="shared" si="4"/>
        <v>select country</v>
      </c>
      <c r="E75" s="153">
        <f t="shared" ref="E75:E396" si="6">$H$3</f>
        <v>2013</v>
      </c>
      <c r="F75" s="153" t="s">
        <v>1081</v>
      </c>
      <c r="G75" s="153" t="s">
        <v>1077</v>
      </c>
      <c r="H75" s="153" t="s">
        <v>1637</v>
      </c>
      <c r="K75" s="153" t="s">
        <v>1055</v>
      </c>
      <c r="L75" s="570" t="str">
        <f t="shared" ca="1" si="5"/>
        <v>…</v>
      </c>
      <c r="M75" s="153" t="str">
        <f t="shared" ref="M75:M396" ca="1" si="7">IF(OR(INDIRECT("'"&amp;A75&amp;"'!"&amp;C75)="A",INDIRECT("'"&amp;A75&amp;"'!"&amp;C75)="B",INDIRECT("'"&amp;A75&amp;"'!"&amp;C75)="C",INDIRECT("'"&amp;A75&amp;"'!"&amp;C75)="D",INDIRECT("'"&amp;A75&amp;"'!"&amp;C75)="O"),
INDIRECT("'"&amp;A75&amp;"'!"&amp;C75),"…")</f>
        <v>…</v>
      </c>
      <c r="Q75" s="153" t="s">
        <v>1082</v>
      </c>
    </row>
    <row r="76" spans="1:17" ht="12.75" customHeight="1">
      <c r="A76" s="558" t="s">
        <v>1028</v>
      </c>
      <c r="B76" s="558" t="s">
        <v>1083</v>
      </c>
      <c r="C76" s="558" t="s">
        <v>1084</v>
      </c>
      <c r="D76" s="153" t="str">
        <f t="shared" si="4"/>
        <v>select country</v>
      </c>
      <c r="E76" s="153">
        <f t="shared" si="6"/>
        <v>2013</v>
      </c>
      <c r="F76" s="153" t="s">
        <v>1085</v>
      </c>
      <c r="G76" s="153" t="s">
        <v>1077</v>
      </c>
      <c r="H76" s="153" t="s">
        <v>1636</v>
      </c>
      <c r="K76" s="153" t="s">
        <v>1055</v>
      </c>
      <c r="L76" s="570" t="str">
        <f t="shared" ca="1" si="5"/>
        <v>…</v>
      </c>
      <c r="M76" s="153" t="str">
        <f t="shared" ca="1" si="7"/>
        <v>…</v>
      </c>
      <c r="Q76" s="153" t="s">
        <v>1086</v>
      </c>
    </row>
    <row r="77" spans="1:17" ht="12.75" customHeight="1">
      <c r="A77" s="558" t="s">
        <v>3469</v>
      </c>
      <c r="B77" s="558" t="s">
        <v>1087</v>
      </c>
      <c r="C77" s="558" t="s">
        <v>1088</v>
      </c>
      <c r="D77" s="153" t="str">
        <f t="shared" si="4"/>
        <v>select country</v>
      </c>
      <c r="E77" s="153">
        <f t="shared" si="6"/>
        <v>2013</v>
      </c>
      <c r="F77" s="153" t="s">
        <v>3764</v>
      </c>
      <c r="G77" s="482" t="s">
        <v>1089</v>
      </c>
      <c r="H77" s="153" t="s">
        <v>810</v>
      </c>
      <c r="I77" s="153" t="s">
        <v>1772</v>
      </c>
      <c r="J77" s="153" t="s">
        <v>1441</v>
      </c>
      <c r="K77" s="153" t="s">
        <v>1090</v>
      </c>
      <c r="L77" s="570" t="str">
        <f ca="1">IF(ISNUMBER(INDIRECT("'"&amp;A77&amp;"'!"&amp;B77)),INDIRECT("'"&amp;A77&amp;"'!"&amp;B77),"…")</f>
        <v>…</v>
      </c>
      <c r="M77" s="153" t="str">
        <f t="shared" ca="1" si="7"/>
        <v>…</v>
      </c>
      <c r="Q77" s="482" t="s">
        <v>1091</v>
      </c>
    </row>
    <row r="78" spans="1:17" ht="12.75" customHeight="1">
      <c r="A78" s="558" t="s">
        <v>3469</v>
      </c>
      <c r="B78" s="558" t="s">
        <v>1092</v>
      </c>
      <c r="C78" s="558" t="s">
        <v>1093</v>
      </c>
      <c r="D78" s="153" t="str">
        <f t="shared" ref="D78:D79" si="8">H$2</f>
        <v>select country</v>
      </c>
      <c r="E78" s="153">
        <f t="shared" si="6"/>
        <v>2013</v>
      </c>
      <c r="F78" s="153" t="s">
        <v>3439</v>
      </c>
      <c r="G78" s="482" t="s">
        <v>1089</v>
      </c>
      <c r="H78" s="153" t="s">
        <v>810</v>
      </c>
      <c r="I78" s="153" t="s">
        <v>1772</v>
      </c>
      <c r="J78" s="153" t="s">
        <v>1441</v>
      </c>
      <c r="K78" s="153" t="s">
        <v>1090</v>
      </c>
      <c r="L78" s="570" t="str">
        <f ca="1">IF(ISNUMBER(INDIRECT("'"&amp;A78&amp;"'!"&amp;B78)),INDIRECT("'"&amp;A78&amp;"'!"&amp;B78),"…")</f>
        <v>…</v>
      </c>
      <c r="M78" s="153" t="str">
        <f t="shared" ca="1" si="7"/>
        <v>…</v>
      </c>
      <c r="Q78" s="482" t="s">
        <v>1091</v>
      </c>
    </row>
    <row r="79" spans="1:17" ht="12.75" customHeight="1">
      <c r="A79" s="558" t="s">
        <v>3469</v>
      </c>
      <c r="B79" s="558" t="s">
        <v>1095</v>
      </c>
      <c r="C79" s="558" t="s">
        <v>1096</v>
      </c>
      <c r="D79" s="153" t="str">
        <f t="shared" si="8"/>
        <v>select country</v>
      </c>
      <c r="E79" s="153">
        <f t="shared" si="6"/>
        <v>2013</v>
      </c>
      <c r="F79" s="153" t="s">
        <v>3792</v>
      </c>
      <c r="G79" s="482" t="s">
        <v>1089</v>
      </c>
      <c r="H79" s="153" t="s">
        <v>810</v>
      </c>
      <c r="I79" s="153" t="s">
        <v>918</v>
      </c>
      <c r="J79" s="153" t="s">
        <v>1441</v>
      </c>
      <c r="K79" s="153" t="s">
        <v>1090</v>
      </c>
      <c r="L79" s="570" t="str">
        <f t="shared" ref="L79" ca="1" si="9">IF(ISNUMBER(INDIRECT("'"&amp;A79&amp;"'!"&amp;B79)),INDIRECT("'"&amp;A79&amp;"'!"&amp;B79),"…")</f>
        <v>…</v>
      </c>
      <c r="M79" s="153" t="str">
        <f t="shared" ca="1" si="7"/>
        <v>…</v>
      </c>
      <c r="Q79" s="482" t="s">
        <v>1094</v>
      </c>
    </row>
    <row r="80" spans="1:17" ht="12.75" customHeight="1">
      <c r="A80" s="558" t="s">
        <v>3469</v>
      </c>
      <c r="B80" s="558" t="s">
        <v>3441</v>
      </c>
      <c r="C80" s="558" t="s">
        <v>3442</v>
      </c>
      <c r="D80" s="153" t="str">
        <f t="shared" si="4"/>
        <v>select country</v>
      </c>
      <c r="E80" s="153">
        <f t="shared" si="6"/>
        <v>2013</v>
      </c>
      <c r="F80" s="153" t="s">
        <v>3440</v>
      </c>
      <c r="G80" s="482" t="s">
        <v>1089</v>
      </c>
      <c r="H80" s="153" t="s">
        <v>810</v>
      </c>
      <c r="I80" s="153" t="s">
        <v>918</v>
      </c>
      <c r="J80" s="153" t="s">
        <v>1441</v>
      </c>
      <c r="K80" s="153" t="s">
        <v>1090</v>
      </c>
      <c r="L80" s="570" t="str">
        <f t="shared" ca="1" si="5"/>
        <v>…</v>
      </c>
      <c r="M80" s="153" t="str">
        <f t="shared" ca="1" si="7"/>
        <v>…</v>
      </c>
      <c r="Q80" s="482" t="s">
        <v>1094</v>
      </c>
    </row>
    <row r="81" spans="1:17" ht="12.75" customHeight="1">
      <c r="A81" s="558" t="s">
        <v>3469</v>
      </c>
      <c r="B81" s="558" t="s">
        <v>1099</v>
      </c>
      <c r="C81" s="558" t="s">
        <v>1100</v>
      </c>
      <c r="D81" s="153" t="str">
        <f t="shared" si="4"/>
        <v>select country</v>
      </c>
      <c r="E81" s="153">
        <f t="shared" si="6"/>
        <v>2013</v>
      </c>
      <c r="F81" s="153" t="s">
        <v>1097</v>
      </c>
      <c r="G81" s="482" t="s">
        <v>1089</v>
      </c>
      <c r="H81" s="153" t="s">
        <v>810</v>
      </c>
      <c r="J81" s="153" t="s">
        <v>1441</v>
      </c>
      <c r="K81" s="153" t="s">
        <v>1090</v>
      </c>
      <c r="L81" s="570" t="str">
        <f t="shared" ca="1" si="5"/>
        <v>…</v>
      </c>
      <c r="M81" s="153" t="str">
        <f t="shared" ca="1" si="7"/>
        <v>…</v>
      </c>
      <c r="Q81" s="482" t="s">
        <v>1098</v>
      </c>
    </row>
    <row r="82" spans="1:17" ht="12.75" customHeight="1">
      <c r="A82" s="558" t="s">
        <v>3469</v>
      </c>
      <c r="B82" s="558" t="s">
        <v>1105</v>
      </c>
      <c r="C82" s="558" t="s">
        <v>1106</v>
      </c>
      <c r="D82" s="153" t="str">
        <f t="shared" si="4"/>
        <v>select country</v>
      </c>
      <c r="E82" s="153">
        <f t="shared" si="6"/>
        <v>2013</v>
      </c>
      <c r="F82" s="153" t="s">
        <v>1101</v>
      </c>
      <c r="G82" s="482" t="s">
        <v>932</v>
      </c>
      <c r="H82" s="153" t="s">
        <v>810</v>
      </c>
      <c r="J82" s="153" t="s">
        <v>1441</v>
      </c>
      <c r="K82" s="153" t="s">
        <v>1090</v>
      </c>
      <c r="L82" s="570" t="str">
        <f t="shared" ca="1" si="5"/>
        <v>…</v>
      </c>
      <c r="M82" s="153" t="str">
        <f t="shared" ca="1" si="7"/>
        <v>…</v>
      </c>
      <c r="Q82" s="482" t="s">
        <v>1102</v>
      </c>
    </row>
    <row r="83" spans="1:17" ht="12.75" customHeight="1">
      <c r="A83" s="558" t="s">
        <v>3469</v>
      </c>
      <c r="B83" s="558" t="s">
        <v>1109</v>
      </c>
      <c r="C83" s="558" t="s">
        <v>1110</v>
      </c>
      <c r="D83" s="153" t="str">
        <f t="shared" si="4"/>
        <v>select country</v>
      </c>
      <c r="E83" s="153">
        <f t="shared" si="6"/>
        <v>2013</v>
      </c>
      <c r="F83" s="153" t="s">
        <v>1103</v>
      </c>
      <c r="G83" s="482" t="s">
        <v>946</v>
      </c>
      <c r="H83" s="153" t="s">
        <v>810</v>
      </c>
      <c r="J83" s="153" t="s">
        <v>1441</v>
      </c>
      <c r="K83" s="153" t="s">
        <v>1090</v>
      </c>
      <c r="L83" s="570" t="str">
        <f t="shared" ca="1" si="5"/>
        <v>…</v>
      </c>
      <c r="M83" s="153" t="str">
        <f t="shared" ca="1" si="7"/>
        <v>…</v>
      </c>
      <c r="Q83" s="482" t="s">
        <v>1104</v>
      </c>
    </row>
    <row r="84" spans="1:17" ht="12.75" customHeight="1">
      <c r="A84" s="558" t="s">
        <v>3469</v>
      </c>
      <c r="B84" s="558" t="s">
        <v>3443</v>
      </c>
      <c r="C84" s="558" t="s">
        <v>3444</v>
      </c>
      <c r="D84" s="153" t="str">
        <f t="shared" si="4"/>
        <v>select country</v>
      </c>
      <c r="E84" s="153">
        <f t="shared" si="6"/>
        <v>2013</v>
      </c>
      <c r="F84" s="153" t="s">
        <v>1107</v>
      </c>
      <c r="G84" s="482" t="s">
        <v>959</v>
      </c>
      <c r="H84" s="153" t="s">
        <v>810</v>
      </c>
      <c r="J84" s="153" t="s">
        <v>1441</v>
      </c>
      <c r="K84" s="153" t="s">
        <v>1090</v>
      </c>
      <c r="L84" s="570" t="str">
        <f t="shared" ca="1" si="5"/>
        <v>…</v>
      </c>
      <c r="M84" s="153" t="str">
        <f t="shared" ca="1" si="7"/>
        <v>…</v>
      </c>
      <c r="Q84" s="482" t="s">
        <v>1108</v>
      </c>
    </row>
    <row r="85" spans="1:17" ht="12.75" customHeight="1">
      <c r="A85" s="558" t="s">
        <v>3469</v>
      </c>
      <c r="B85" s="558" t="s">
        <v>3445</v>
      </c>
      <c r="C85" s="558" t="s">
        <v>3446</v>
      </c>
      <c r="D85" s="153" t="str">
        <f t="shared" si="4"/>
        <v>select country</v>
      </c>
      <c r="E85" s="153">
        <f t="shared" si="6"/>
        <v>2013</v>
      </c>
      <c r="F85" s="153" t="s">
        <v>1111</v>
      </c>
      <c r="G85" s="482" t="s">
        <v>1112</v>
      </c>
      <c r="H85" s="153" t="s">
        <v>810</v>
      </c>
      <c r="J85" s="153" t="s">
        <v>1441</v>
      </c>
      <c r="K85" s="153" t="s">
        <v>1090</v>
      </c>
      <c r="L85" s="570" t="str">
        <f t="shared" ca="1" si="5"/>
        <v>…</v>
      </c>
      <c r="M85" s="153" t="str">
        <f t="shared" ca="1" si="7"/>
        <v>…</v>
      </c>
      <c r="Q85" s="482" t="s">
        <v>1113</v>
      </c>
    </row>
    <row r="86" spans="1:17" ht="12.75" customHeight="1">
      <c r="A86" s="558" t="s">
        <v>3469</v>
      </c>
      <c r="B86" s="558" t="s">
        <v>1118</v>
      </c>
      <c r="C86" s="558" t="s">
        <v>1119</v>
      </c>
      <c r="D86" s="153" t="str">
        <f t="shared" si="4"/>
        <v>select country</v>
      </c>
      <c r="E86" s="153">
        <f t="shared" si="6"/>
        <v>2013</v>
      </c>
      <c r="F86" s="153" t="s">
        <v>1114</v>
      </c>
      <c r="G86" s="153" t="s">
        <v>991</v>
      </c>
      <c r="H86" s="153" t="s">
        <v>810</v>
      </c>
      <c r="J86" s="153" t="s">
        <v>1441</v>
      </c>
      <c r="K86" s="153" t="s">
        <v>1090</v>
      </c>
      <c r="L86" s="570" t="str">
        <f t="shared" ca="1" si="5"/>
        <v>…</v>
      </c>
      <c r="M86" s="153" t="str">
        <f t="shared" ca="1" si="7"/>
        <v>…</v>
      </c>
      <c r="Q86" s="482" t="s">
        <v>1115</v>
      </c>
    </row>
    <row r="87" spans="1:17" ht="12.75" customHeight="1">
      <c r="A87" s="558" t="s">
        <v>3469</v>
      </c>
      <c r="B87" s="558" t="s">
        <v>3447</v>
      </c>
      <c r="C87" s="558" t="s">
        <v>3448</v>
      </c>
      <c r="D87" s="153" t="str">
        <f t="shared" si="4"/>
        <v>select country</v>
      </c>
      <c r="E87" s="153">
        <f t="shared" si="6"/>
        <v>2013</v>
      </c>
      <c r="F87" s="153" t="s">
        <v>1116</v>
      </c>
      <c r="G87" s="482" t="s">
        <v>1004</v>
      </c>
      <c r="H87" s="153" t="s">
        <v>810</v>
      </c>
      <c r="J87" s="153" t="s">
        <v>1441</v>
      </c>
      <c r="K87" s="153" t="s">
        <v>1090</v>
      </c>
      <c r="L87" s="570" t="str">
        <f t="shared" ca="1" si="5"/>
        <v>…</v>
      </c>
      <c r="M87" s="153" t="str">
        <f t="shared" ca="1" si="7"/>
        <v>…</v>
      </c>
      <c r="Q87" s="482" t="s">
        <v>1117</v>
      </c>
    </row>
    <row r="88" spans="1:17" ht="12.75" customHeight="1">
      <c r="A88" s="558" t="s">
        <v>3469</v>
      </c>
      <c r="B88" s="558" t="s">
        <v>3449</v>
      </c>
      <c r="C88" s="558" t="s">
        <v>3450</v>
      </c>
      <c r="D88" s="153" t="str">
        <f t="shared" si="4"/>
        <v>select country</v>
      </c>
      <c r="E88" s="153">
        <f t="shared" si="6"/>
        <v>2013</v>
      </c>
      <c r="F88" s="153" t="s">
        <v>1120</v>
      </c>
      <c r="G88" s="482" t="s">
        <v>1121</v>
      </c>
      <c r="H88" s="153" t="s">
        <v>810</v>
      </c>
      <c r="J88" s="153" t="s">
        <v>1441</v>
      </c>
      <c r="K88" s="153" t="s">
        <v>1090</v>
      </c>
      <c r="L88" s="570" t="str">
        <f t="shared" ca="1" si="5"/>
        <v>…</v>
      </c>
      <c r="M88" s="153" t="str">
        <f t="shared" ca="1" si="7"/>
        <v>…</v>
      </c>
      <c r="Q88" s="482" t="s">
        <v>1122</v>
      </c>
    </row>
    <row r="89" spans="1:17" ht="12.75" customHeight="1">
      <c r="A89" s="558" t="s">
        <v>3469</v>
      </c>
      <c r="B89" s="558" t="s">
        <v>925</v>
      </c>
      <c r="C89" s="558" t="s">
        <v>1123</v>
      </c>
      <c r="D89" s="153" t="str">
        <f t="shared" ref="D89:D92" si="10">H$2</f>
        <v>select country</v>
      </c>
      <c r="E89" s="153">
        <f t="shared" si="6"/>
        <v>2013</v>
      </c>
      <c r="F89" s="153" t="s">
        <v>3765</v>
      </c>
      <c r="G89" s="482" t="s">
        <v>1089</v>
      </c>
      <c r="H89" s="153" t="s">
        <v>810</v>
      </c>
      <c r="I89" s="153" t="s">
        <v>1772</v>
      </c>
      <c r="J89" s="153" t="s">
        <v>1441</v>
      </c>
      <c r="K89" s="153" t="s">
        <v>1090</v>
      </c>
      <c r="L89" s="570" t="str">
        <f ca="1">IF(ISNUMBER(INDIRECT("'"&amp;A89&amp;"'!"&amp;B89)),INDIRECT("'"&amp;A89&amp;"'!"&amp;B89),"…")</f>
        <v>…</v>
      </c>
      <c r="M89" s="153" t="str">
        <f t="shared" ca="1" si="7"/>
        <v>…</v>
      </c>
      <c r="Q89" s="482" t="s">
        <v>1091</v>
      </c>
    </row>
    <row r="90" spans="1:17" ht="12.75" customHeight="1">
      <c r="A90" s="558" t="s">
        <v>3469</v>
      </c>
      <c r="B90" s="558" t="s">
        <v>1125</v>
      </c>
      <c r="C90" s="558" t="s">
        <v>1126</v>
      </c>
      <c r="D90" s="153" t="str">
        <f t="shared" si="10"/>
        <v>select country</v>
      </c>
      <c r="E90" s="153">
        <f t="shared" si="6"/>
        <v>2013</v>
      </c>
      <c r="F90" s="153" t="s">
        <v>3451</v>
      </c>
      <c r="G90" s="482" t="s">
        <v>1089</v>
      </c>
      <c r="H90" s="153" t="s">
        <v>810</v>
      </c>
      <c r="I90" s="153" t="s">
        <v>1772</v>
      </c>
      <c r="J90" s="153" t="s">
        <v>1441</v>
      </c>
      <c r="K90" s="153" t="s">
        <v>1090</v>
      </c>
      <c r="L90" s="570" t="str">
        <f ca="1">IF(ISNUMBER(INDIRECT("'"&amp;A90&amp;"'!"&amp;B90)),INDIRECT("'"&amp;A90&amp;"'!"&amp;B90),"…")</f>
        <v>…</v>
      </c>
      <c r="M90" s="153" t="str">
        <f t="shared" ca="1" si="7"/>
        <v>…</v>
      </c>
      <c r="Q90" s="482" t="s">
        <v>1091</v>
      </c>
    </row>
    <row r="91" spans="1:17" ht="12.75" customHeight="1">
      <c r="A91" s="558" t="s">
        <v>3469</v>
      </c>
      <c r="B91" s="558" t="s">
        <v>930</v>
      </c>
      <c r="C91" s="558" t="s">
        <v>935</v>
      </c>
      <c r="D91" s="153" t="str">
        <f t="shared" si="10"/>
        <v>select country</v>
      </c>
      <c r="E91" s="153">
        <f t="shared" si="6"/>
        <v>2013</v>
      </c>
      <c r="F91" s="153" t="s">
        <v>3793</v>
      </c>
      <c r="G91" s="482" t="s">
        <v>1089</v>
      </c>
      <c r="H91" s="153" t="s">
        <v>810</v>
      </c>
      <c r="I91" s="153" t="s">
        <v>918</v>
      </c>
      <c r="J91" s="153" t="s">
        <v>1441</v>
      </c>
      <c r="K91" s="153" t="s">
        <v>1090</v>
      </c>
      <c r="L91" s="570" t="str">
        <f t="shared" ref="L91:L92" ca="1" si="11">IF(ISNUMBER(INDIRECT("'"&amp;A91&amp;"'!"&amp;B91)),INDIRECT("'"&amp;A91&amp;"'!"&amp;B91),"…")</f>
        <v>…</v>
      </c>
      <c r="M91" s="153" t="str">
        <f t="shared" ca="1" si="7"/>
        <v>…</v>
      </c>
      <c r="Q91" s="482" t="s">
        <v>1094</v>
      </c>
    </row>
    <row r="92" spans="1:17" ht="12.75" customHeight="1">
      <c r="A92" s="558" t="s">
        <v>3469</v>
      </c>
      <c r="B92" s="558" t="s">
        <v>944</v>
      </c>
      <c r="C92" s="558" t="s">
        <v>948</v>
      </c>
      <c r="D92" s="153" t="str">
        <f t="shared" si="10"/>
        <v>select country</v>
      </c>
      <c r="E92" s="153">
        <f t="shared" si="6"/>
        <v>2013</v>
      </c>
      <c r="F92" s="153" t="s">
        <v>3452</v>
      </c>
      <c r="G92" s="482" t="s">
        <v>1089</v>
      </c>
      <c r="H92" s="153" t="s">
        <v>810</v>
      </c>
      <c r="I92" s="153" t="s">
        <v>918</v>
      </c>
      <c r="J92" s="153" t="s">
        <v>1441</v>
      </c>
      <c r="K92" s="153" t="s">
        <v>1090</v>
      </c>
      <c r="L92" s="570" t="str">
        <f t="shared" ca="1" si="11"/>
        <v>…</v>
      </c>
      <c r="M92" s="153" t="str">
        <f t="shared" ca="1" si="7"/>
        <v>…</v>
      </c>
      <c r="Q92" s="482" t="s">
        <v>1094</v>
      </c>
    </row>
    <row r="93" spans="1:17" ht="12.75" customHeight="1">
      <c r="A93" s="558" t="s">
        <v>3469</v>
      </c>
      <c r="B93" s="558" t="s">
        <v>957</v>
      </c>
      <c r="C93" s="558" t="s">
        <v>961</v>
      </c>
      <c r="D93" s="153" t="str">
        <f t="shared" si="4"/>
        <v>select country</v>
      </c>
      <c r="E93" s="153">
        <f t="shared" si="6"/>
        <v>2013</v>
      </c>
      <c r="F93" s="153" t="s">
        <v>1127</v>
      </c>
      <c r="G93" s="482" t="s">
        <v>1089</v>
      </c>
      <c r="H93" s="153" t="s">
        <v>810</v>
      </c>
      <c r="J93" s="153" t="s">
        <v>1124</v>
      </c>
      <c r="K93" s="153" t="s">
        <v>1090</v>
      </c>
      <c r="L93" s="570" t="str">
        <f t="shared" ca="1" si="5"/>
        <v>…</v>
      </c>
      <c r="M93" s="153" t="str">
        <f t="shared" ca="1" si="7"/>
        <v>…</v>
      </c>
      <c r="Q93" s="482" t="s">
        <v>1128</v>
      </c>
    </row>
    <row r="94" spans="1:17" ht="12.75" customHeight="1">
      <c r="A94" s="558" t="s">
        <v>3469</v>
      </c>
      <c r="B94" s="558" t="s">
        <v>975</v>
      </c>
      <c r="C94" s="558" t="s">
        <v>980</v>
      </c>
      <c r="D94" s="153" t="str">
        <f t="shared" si="4"/>
        <v>select country</v>
      </c>
      <c r="E94" s="153">
        <f t="shared" si="6"/>
        <v>2013</v>
      </c>
      <c r="F94" s="153" t="s">
        <v>1129</v>
      </c>
      <c r="G94" s="482" t="s">
        <v>932</v>
      </c>
      <c r="H94" s="153" t="s">
        <v>810</v>
      </c>
      <c r="J94" s="153" t="s">
        <v>1124</v>
      </c>
      <c r="K94" s="153" t="s">
        <v>1090</v>
      </c>
      <c r="L94" s="570" t="str">
        <f t="shared" ca="1" si="5"/>
        <v>…</v>
      </c>
      <c r="M94" s="153" t="str">
        <f t="shared" ca="1" si="7"/>
        <v>…</v>
      </c>
      <c r="Q94" s="482" t="s">
        <v>1130</v>
      </c>
    </row>
    <row r="95" spans="1:17" ht="12.75" customHeight="1">
      <c r="A95" s="558" t="s">
        <v>3469</v>
      </c>
      <c r="B95" s="558" t="s">
        <v>1136</v>
      </c>
      <c r="C95" s="558" t="s">
        <v>1137</v>
      </c>
      <c r="D95" s="153" t="str">
        <f t="shared" si="4"/>
        <v>select country</v>
      </c>
      <c r="E95" s="153">
        <f t="shared" si="6"/>
        <v>2013</v>
      </c>
      <c r="F95" s="153" t="s">
        <v>1132</v>
      </c>
      <c r="G95" s="482" t="s">
        <v>946</v>
      </c>
      <c r="H95" s="153" t="s">
        <v>810</v>
      </c>
      <c r="J95" s="153" t="s">
        <v>1124</v>
      </c>
      <c r="K95" s="153" t="s">
        <v>1090</v>
      </c>
      <c r="L95" s="570" t="str">
        <f t="shared" ca="1" si="5"/>
        <v>…</v>
      </c>
      <c r="M95" s="153" t="str">
        <f t="shared" ca="1" si="7"/>
        <v>…</v>
      </c>
      <c r="Q95" s="482" t="s">
        <v>1133</v>
      </c>
    </row>
    <row r="96" spans="1:17" ht="12.75" customHeight="1">
      <c r="A96" s="558" t="s">
        <v>3469</v>
      </c>
      <c r="B96" s="558" t="s">
        <v>989</v>
      </c>
      <c r="C96" s="558" t="s">
        <v>993</v>
      </c>
      <c r="D96" s="153" t="str">
        <f t="shared" si="4"/>
        <v>select country</v>
      </c>
      <c r="E96" s="153">
        <f t="shared" si="6"/>
        <v>2013</v>
      </c>
      <c r="F96" s="153" t="s">
        <v>1134</v>
      </c>
      <c r="G96" s="482" t="s">
        <v>959</v>
      </c>
      <c r="H96" s="153" t="s">
        <v>810</v>
      </c>
      <c r="J96" s="153" t="s">
        <v>1124</v>
      </c>
      <c r="K96" s="153" t="s">
        <v>1090</v>
      </c>
      <c r="L96" s="570" t="str">
        <f t="shared" ca="1" si="5"/>
        <v>…</v>
      </c>
      <c r="M96" s="153" t="str">
        <f t="shared" ca="1" si="7"/>
        <v>…</v>
      </c>
      <c r="Q96" s="482" t="s">
        <v>1135</v>
      </c>
    </row>
    <row r="97" spans="1:17" ht="12.75" customHeight="1">
      <c r="A97" s="558" t="s">
        <v>3469</v>
      </c>
      <c r="B97" s="558" t="s">
        <v>1002</v>
      </c>
      <c r="C97" s="558" t="s">
        <v>1006</v>
      </c>
      <c r="D97" s="153" t="str">
        <f t="shared" si="4"/>
        <v>select country</v>
      </c>
      <c r="E97" s="153">
        <f t="shared" si="6"/>
        <v>2013</v>
      </c>
      <c r="F97" s="153" t="s">
        <v>1138</v>
      </c>
      <c r="G97" s="482" t="s">
        <v>1112</v>
      </c>
      <c r="H97" s="153" t="s">
        <v>810</v>
      </c>
      <c r="J97" s="153" t="s">
        <v>1124</v>
      </c>
      <c r="K97" s="153" t="s">
        <v>1090</v>
      </c>
      <c r="L97" s="570" t="str">
        <f t="shared" ca="1" si="5"/>
        <v>…</v>
      </c>
      <c r="M97" s="153" t="str">
        <f t="shared" ca="1" si="7"/>
        <v>…</v>
      </c>
      <c r="Q97" s="482" t="s">
        <v>1139</v>
      </c>
    </row>
    <row r="98" spans="1:17" ht="12.75" customHeight="1">
      <c r="A98" s="558" t="s">
        <v>3469</v>
      </c>
      <c r="B98" s="558" t="s">
        <v>1147</v>
      </c>
      <c r="C98" s="558" t="s">
        <v>1148</v>
      </c>
      <c r="D98" s="153" t="str">
        <f t="shared" si="4"/>
        <v>select country</v>
      </c>
      <c r="E98" s="153">
        <f t="shared" si="6"/>
        <v>2013</v>
      </c>
      <c r="F98" s="153" t="s">
        <v>1141</v>
      </c>
      <c r="G98" s="153" t="s">
        <v>991</v>
      </c>
      <c r="H98" s="153" t="s">
        <v>810</v>
      </c>
      <c r="J98" s="153" t="s">
        <v>1124</v>
      </c>
      <c r="K98" s="153" t="s">
        <v>1090</v>
      </c>
      <c r="L98" s="570" t="str">
        <f t="shared" ca="1" si="5"/>
        <v>…</v>
      </c>
      <c r="M98" s="153" t="str">
        <f t="shared" ca="1" si="7"/>
        <v>…</v>
      </c>
      <c r="Q98" s="482" t="s">
        <v>1142</v>
      </c>
    </row>
    <row r="99" spans="1:17" ht="12.75" customHeight="1">
      <c r="A99" s="558" t="s">
        <v>3469</v>
      </c>
      <c r="B99" s="558" t="s">
        <v>3453</v>
      </c>
      <c r="C99" s="558" t="s">
        <v>1214</v>
      </c>
      <c r="D99" s="153" t="str">
        <f t="shared" si="4"/>
        <v>select country</v>
      </c>
      <c r="E99" s="153">
        <f t="shared" si="6"/>
        <v>2013</v>
      </c>
      <c r="F99" s="153" t="s">
        <v>1145</v>
      </c>
      <c r="G99" s="482" t="s">
        <v>1004</v>
      </c>
      <c r="H99" s="153" t="s">
        <v>810</v>
      </c>
      <c r="J99" s="153" t="s">
        <v>1124</v>
      </c>
      <c r="K99" s="153" t="s">
        <v>1090</v>
      </c>
      <c r="L99" s="570" t="str">
        <f t="shared" ca="1" si="5"/>
        <v>…</v>
      </c>
      <c r="M99" s="153" t="str">
        <f t="shared" ca="1" si="7"/>
        <v>…</v>
      </c>
      <c r="Q99" s="482" t="s">
        <v>1146</v>
      </c>
    </row>
    <row r="100" spans="1:17" ht="12.75" customHeight="1">
      <c r="A100" s="558" t="s">
        <v>3469</v>
      </c>
      <c r="B100" s="558" t="s">
        <v>3454</v>
      </c>
      <c r="C100" s="558" t="s">
        <v>1218</v>
      </c>
      <c r="D100" s="153" t="str">
        <f t="shared" si="4"/>
        <v>select country</v>
      </c>
      <c r="E100" s="153">
        <f t="shared" si="6"/>
        <v>2013</v>
      </c>
      <c r="F100" s="153" t="s">
        <v>1149</v>
      </c>
      <c r="G100" s="482" t="s">
        <v>1121</v>
      </c>
      <c r="H100" s="153" t="s">
        <v>810</v>
      </c>
      <c r="J100" s="153" t="s">
        <v>1124</v>
      </c>
      <c r="K100" s="153" t="s">
        <v>1090</v>
      </c>
      <c r="L100" s="570" t="str">
        <f t="shared" ca="1" si="5"/>
        <v>…</v>
      </c>
      <c r="M100" s="153" t="str">
        <f t="shared" ca="1" si="7"/>
        <v>…</v>
      </c>
      <c r="Q100" s="482" t="s">
        <v>1150</v>
      </c>
    </row>
    <row r="101" spans="1:17" ht="12.75" customHeight="1">
      <c r="A101" s="558" t="s">
        <v>3469</v>
      </c>
      <c r="B101" s="558" t="s">
        <v>1151</v>
      </c>
      <c r="C101" s="558" t="s">
        <v>1152</v>
      </c>
      <c r="D101" s="153" t="str">
        <f t="shared" si="4"/>
        <v>select country</v>
      </c>
      <c r="E101" s="153">
        <f t="shared" si="6"/>
        <v>2013</v>
      </c>
      <c r="F101" s="153" t="s">
        <v>3766</v>
      </c>
      <c r="G101" s="482" t="s">
        <v>1089</v>
      </c>
      <c r="H101" s="153" t="s">
        <v>810</v>
      </c>
      <c r="I101" s="153" t="s">
        <v>1772</v>
      </c>
      <c r="J101" s="153" t="s">
        <v>1441</v>
      </c>
      <c r="K101" s="153" t="s">
        <v>1090</v>
      </c>
      <c r="L101" s="570" t="str">
        <f ca="1">IF(ISNUMBER(INDIRECT("'"&amp;A101&amp;"'!"&amp;B101)),INDIRECT("'"&amp;A101&amp;"'!"&amp;B101),"…")</f>
        <v>…</v>
      </c>
      <c r="M101" s="153" t="str">
        <f t="shared" ca="1" si="7"/>
        <v>…</v>
      </c>
      <c r="Q101" s="482" t="s">
        <v>1091</v>
      </c>
    </row>
    <row r="102" spans="1:17" ht="12.75" customHeight="1">
      <c r="A102" s="558" t="s">
        <v>3469</v>
      </c>
      <c r="B102" s="558" t="s">
        <v>1153</v>
      </c>
      <c r="C102" s="558" t="s">
        <v>1154</v>
      </c>
      <c r="D102" s="153" t="str">
        <f t="shared" si="4"/>
        <v>select country</v>
      </c>
      <c r="E102" s="153">
        <f t="shared" si="6"/>
        <v>2013</v>
      </c>
      <c r="F102" s="153" t="s">
        <v>3455</v>
      </c>
      <c r="G102" s="482" t="s">
        <v>1089</v>
      </c>
      <c r="H102" s="153" t="s">
        <v>810</v>
      </c>
      <c r="I102" s="153" t="s">
        <v>1772</v>
      </c>
      <c r="J102" s="153" t="s">
        <v>1441</v>
      </c>
      <c r="K102" s="153" t="s">
        <v>1090</v>
      </c>
      <c r="L102" s="570" t="str">
        <f ca="1">IF(ISNUMBER(INDIRECT("'"&amp;A102&amp;"'!"&amp;B102)),INDIRECT("'"&amp;A102&amp;"'!"&amp;B102),"…")</f>
        <v>…</v>
      </c>
      <c r="M102" s="153" t="str">
        <f t="shared" ca="1" si="7"/>
        <v>…</v>
      </c>
      <c r="Q102" s="482" t="s">
        <v>1091</v>
      </c>
    </row>
    <row r="103" spans="1:17" ht="12.75" customHeight="1">
      <c r="A103" s="558" t="s">
        <v>3469</v>
      </c>
      <c r="B103" s="558" t="s">
        <v>1155</v>
      </c>
      <c r="C103" s="558" t="s">
        <v>1156</v>
      </c>
      <c r="D103" s="153" t="str">
        <f t="shared" si="4"/>
        <v>select country</v>
      </c>
      <c r="E103" s="153">
        <f t="shared" si="6"/>
        <v>2013</v>
      </c>
      <c r="F103" s="153" t="s">
        <v>3794</v>
      </c>
      <c r="G103" s="482" t="s">
        <v>1089</v>
      </c>
      <c r="H103" s="153" t="s">
        <v>810</v>
      </c>
      <c r="I103" s="153" t="s">
        <v>918</v>
      </c>
      <c r="J103" s="153" t="s">
        <v>1441</v>
      </c>
      <c r="K103" s="153" t="s">
        <v>1090</v>
      </c>
      <c r="L103" s="570" t="str">
        <f t="shared" ref="L103:L104" ca="1" si="12">IF(ISNUMBER(INDIRECT("'"&amp;A103&amp;"'!"&amp;B103)),INDIRECT("'"&amp;A103&amp;"'!"&amp;B103),"…")</f>
        <v>…</v>
      </c>
      <c r="M103" s="153" t="str">
        <f t="shared" ca="1" si="7"/>
        <v>…</v>
      </c>
      <c r="Q103" s="482" t="s">
        <v>1094</v>
      </c>
    </row>
    <row r="104" spans="1:17" ht="12.75" customHeight="1">
      <c r="A104" s="558" t="s">
        <v>3469</v>
      </c>
      <c r="B104" s="558" t="s">
        <v>1296</v>
      </c>
      <c r="C104" s="558" t="s">
        <v>2236</v>
      </c>
      <c r="D104" s="153" t="str">
        <f t="shared" si="4"/>
        <v>select country</v>
      </c>
      <c r="E104" s="153">
        <f t="shared" si="6"/>
        <v>2013</v>
      </c>
      <c r="F104" s="153" t="s">
        <v>3456</v>
      </c>
      <c r="G104" s="482" t="s">
        <v>1089</v>
      </c>
      <c r="H104" s="153" t="s">
        <v>810</v>
      </c>
      <c r="I104" s="153" t="s">
        <v>918</v>
      </c>
      <c r="J104" s="153" t="s">
        <v>1441</v>
      </c>
      <c r="K104" s="153" t="s">
        <v>1090</v>
      </c>
      <c r="L104" s="570" t="str">
        <f t="shared" ca="1" si="12"/>
        <v>…</v>
      </c>
      <c r="M104" s="153" t="str">
        <f t="shared" ca="1" si="7"/>
        <v>…</v>
      </c>
      <c r="Q104" s="482" t="s">
        <v>1094</v>
      </c>
    </row>
    <row r="105" spans="1:17" ht="12.75" customHeight="1">
      <c r="A105" s="558" t="s">
        <v>3469</v>
      </c>
      <c r="B105" s="558" t="s">
        <v>1159</v>
      </c>
      <c r="C105" s="558" t="s">
        <v>1160</v>
      </c>
      <c r="D105" s="153" t="str">
        <f t="shared" si="4"/>
        <v>select country</v>
      </c>
      <c r="E105" s="153">
        <f t="shared" si="6"/>
        <v>2013</v>
      </c>
      <c r="F105" s="153" t="s">
        <v>1157</v>
      </c>
      <c r="G105" s="482" t="s">
        <v>1089</v>
      </c>
      <c r="H105" s="153" t="s">
        <v>810</v>
      </c>
      <c r="J105" s="153" t="s">
        <v>1715</v>
      </c>
      <c r="K105" s="153" t="s">
        <v>1090</v>
      </c>
      <c r="L105" s="570" t="str">
        <f t="shared" ca="1" si="5"/>
        <v>…</v>
      </c>
      <c r="M105" s="153" t="str">
        <f t="shared" ca="1" si="7"/>
        <v>…</v>
      </c>
      <c r="Q105" s="482" t="s">
        <v>1158</v>
      </c>
    </row>
    <row r="106" spans="1:17" ht="12.75" customHeight="1">
      <c r="A106" s="558" t="s">
        <v>3469</v>
      </c>
      <c r="B106" s="558" t="s">
        <v>1167</v>
      </c>
      <c r="C106" s="558" t="s">
        <v>1168</v>
      </c>
      <c r="D106" s="153" t="str">
        <f t="shared" si="4"/>
        <v>select country</v>
      </c>
      <c r="E106" s="153">
        <f t="shared" si="6"/>
        <v>2013</v>
      </c>
      <c r="F106" s="153" t="s">
        <v>1161</v>
      </c>
      <c r="G106" s="482" t="s">
        <v>932</v>
      </c>
      <c r="H106" s="153" t="s">
        <v>810</v>
      </c>
      <c r="J106" s="153" t="s">
        <v>1715</v>
      </c>
      <c r="K106" s="153" t="s">
        <v>1090</v>
      </c>
      <c r="L106" s="570" t="str">
        <f t="shared" ca="1" si="5"/>
        <v>…</v>
      </c>
      <c r="M106" s="153" t="str">
        <f t="shared" ca="1" si="7"/>
        <v>…</v>
      </c>
      <c r="Q106" s="482" t="s">
        <v>1162</v>
      </c>
    </row>
    <row r="107" spans="1:17" ht="12.75" customHeight="1">
      <c r="A107" s="558" t="s">
        <v>3469</v>
      </c>
      <c r="B107" s="558" t="s">
        <v>1171</v>
      </c>
      <c r="C107" s="558" t="s">
        <v>1172</v>
      </c>
      <c r="D107" s="153" t="str">
        <f t="shared" si="4"/>
        <v>select country</v>
      </c>
      <c r="E107" s="153">
        <f t="shared" si="6"/>
        <v>2013</v>
      </c>
      <c r="F107" s="153" t="s">
        <v>1165</v>
      </c>
      <c r="G107" s="482" t="s">
        <v>946</v>
      </c>
      <c r="H107" s="153" t="s">
        <v>810</v>
      </c>
      <c r="J107" s="153" t="s">
        <v>1715</v>
      </c>
      <c r="K107" s="153" t="s">
        <v>1090</v>
      </c>
      <c r="L107" s="570" t="str">
        <f t="shared" ca="1" si="5"/>
        <v>…</v>
      </c>
      <c r="M107" s="153" t="str">
        <f t="shared" ca="1" si="7"/>
        <v>…</v>
      </c>
      <c r="Q107" s="482" t="s">
        <v>1166</v>
      </c>
    </row>
    <row r="108" spans="1:17" ht="12.75" customHeight="1">
      <c r="A108" s="558" t="s">
        <v>3469</v>
      </c>
      <c r="B108" s="558" t="s">
        <v>1309</v>
      </c>
      <c r="C108" s="558" t="s">
        <v>2248</v>
      </c>
      <c r="D108" s="153" t="str">
        <f t="shared" si="4"/>
        <v>select country</v>
      </c>
      <c r="E108" s="153">
        <f t="shared" si="6"/>
        <v>2013</v>
      </c>
      <c r="F108" s="153" t="s">
        <v>1169</v>
      </c>
      <c r="G108" s="482" t="s">
        <v>959</v>
      </c>
      <c r="H108" s="153" t="s">
        <v>810</v>
      </c>
      <c r="J108" s="153" t="s">
        <v>1715</v>
      </c>
      <c r="K108" s="153" t="s">
        <v>1090</v>
      </c>
      <c r="L108" s="570" t="str">
        <f t="shared" ca="1" si="5"/>
        <v>…</v>
      </c>
      <c r="M108" s="153" t="str">
        <f t="shared" ca="1" si="7"/>
        <v>…</v>
      </c>
      <c r="Q108" s="482" t="s">
        <v>1170</v>
      </c>
    </row>
    <row r="109" spans="1:17" ht="12.75" customHeight="1">
      <c r="A109" s="558" t="s">
        <v>3469</v>
      </c>
      <c r="B109" s="558" t="s">
        <v>1313</v>
      </c>
      <c r="C109" s="558" t="s">
        <v>3457</v>
      </c>
      <c r="D109" s="153" t="str">
        <f t="shared" si="4"/>
        <v>select country</v>
      </c>
      <c r="E109" s="153">
        <f t="shared" si="6"/>
        <v>2013</v>
      </c>
      <c r="F109" s="153" t="s">
        <v>1173</v>
      </c>
      <c r="G109" s="482" t="s">
        <v>1112</v>
      </c>
      <c r="H109" s="153" t="s">
        <v>810</v>
      </c>
      <c r="J109" s="153" t="s">
        <v>1715</v>
      </c>
      <c r="K109" s="153" t="s">
        <v>1090</v>
      </c>
      <c r="L109" s="570" t="str">
        <f t="shared" ca="1" si="5"/>
        <v>…</v>
      </c>
      <c r="M109" s="153" t="str">
        <f t="shared" ca="1" si="7"/>
        <v>…</v>
      </c>
      <c r="Q109" s="482" t="s">
        <v>1174</v>
      </c>
    </row>
    <row r="110" spans="1:17" ht="12.75" customHeight="1">
      <c r="A110" s="558" t="s">
        <v>3469</v>
      </c>
      <c r="B110" s="558" t="s">
        <v>1181</v>
      </c>
      <c r="C110" s="558" t="s">
        <v>1182</v>
      </c>
      <c r="D110" s="153" t="str">
        <f t="shared" si="4"/>
        <v>select country</v>
      </c>
      <c r="E110" s="153">
        <f t="shared" si="6"/>
        <v>2013</v>
      </c>
      <c r="F110" s="153" t="s">
        <v>1175</v>
      </c>
      <c r="G110" s="153" t="s">
        <v>991</v>
      </c>
      <c r="H110" s="153" t="s">
        <v>810</v>
      </c>
      <c r="J110" s="153" t="s">
        <v>1715</v>
      </c>
      <c r="K110" s="153" t="s">
        <v>1090</v>
      </c>
      <c r="L110" s="570" t="str">
        <f t="shared" ca="1" si="5"/>
        <v>…</v>
      </c>
      <c r="M110" s="153" t="str">
        <f t="shared" ca="1" si="7"/>
        <v>…</v>
      </c>
      <c r="Q110" s="482" t="s">
        <v>1176</v>
      </c>
    </row>
    <row r="111" spans="1:17" ht="12.75" customHeight="1">
      <c r="A111" s="558" t="s">
        <v>3469</v>
      </c>
      <c r="B111" s="558" t="s">
        <v>1324</v>
      </c>
      <c r="C111" s="558" t="s">
        <v>2266</v>
      </c>
      <c r="D111" s="153" t="str">
        <f t="shared" si="4"/>
        <v>select country</v>
      </c>
      <c r="E111" s="153">
        <f t="shared" si="6"/>
        <v>2013</v>
      </c>
      <c r="F111" s="153" t="s">
        <v>1179</v>
      </c>
      <c r="G111" s="482" t="s">
        <v>1004</v>
      </c>
      <c r="H111" s="153" t="s">
        <v>810</v>
      </c>
      <c r="J111" s="153" t="s">
        <v>1715</v>
      </c>
      <c r="K111" s="153" t="s">
        <v>1090</v>
      </c>
      <c r="L111" s="570" t="str">
        <f t="shared" ca="1" si="5"/>
        <v>…</v>
      </c>
      <c r="M111" s="153" t="str">
        <f t="shared" ca="1" si="7"/>
        <v>…</v>
      </c>
      <c r="Q111" s="482" t="s">
        <v>1180</v>
      </c>
    </row>
    <row r="112" spans="1:17" ht="12.75" customHeight="1">
      <c r="A112" s="558" t="s">
        <v>3469</v>
      </c>
      <c r="B112" s="558" t="s">
        <v>1328</v>
      </c>
      <c r="C112" s="558" t="s">
        <v>3458</v>
      </c>
      <c r="D112" s="153" t="str">
        <f t="shared" si="4"/>
        <v>select country</v>
      </c>
      <c r="E112" s="153">
        <f t="shared" si="6"/>
        <v>2013</v>
      </c>
      <c r="F112" s="153" t="s">
        <v>1183</v>
      </c>
      <c r="G112" s="482" t="s">
        <v>1121</v>
      </c>
      <c r="H112" s="153" t="s">
        <v>810</v>
      </c>
      <c r="J112" s="153" t="s">
        <v>1715</v>
      </c>
      <c r="K112" s="153" t="s">
        <v>1090</v>
      </c>
      <c r="L112" s="570" t="str">
        <f t="shared" ca="1" si="5"/>
        <v>…</v>
      </c>
      <c r="M112" s="153" t="str">
        <f t="shared" ca="1" si="7"/>
        <v>…</v>
      </c>
      <c r="Q112" s="482" t="s">
        <v>1184</v>
      </c>
    </row>
    <row r="113" spans="1:17" ht="12.75" customHeight="1">
      <c r="A113" s="558" t="s">
        <v>3469</v>
      </c>
      <c r="B113" s="558" t="s">
        <v>1375</v>
      </c>
      <c r="C113" s="558" t="s">
        <v>1376</v>
      </c>
      <c r="D113" s="153" t="str">
        <f t="shared" ref="D113:D124" si="13">H$2</f>
        <v>select country</v>
      </c>
      <c r="E113" s="153">
        <f t="shared" ref="E113:E128" si="14">$H$3</f>
        <v>2013</v>
      </c>
      <c r="F113" s="153" t="s">
        <v>3860</v>
      </c>
      <c r="G113" s="482" t="s">
        <v>1089</v>
      </c>
      <c r="H113" s="153" t="s">
        <v>810</v>
      </c>
      <c r="I113" s="153" t="s">
        <v>1772</v>
      </c>
      <c r="J113" s="482" t="s">
        <v>1499</v>
      </c>
      <c r="K113" s="153" t="s">
        <v>1090</v>
      </c>
      <c r="L113" s="570" t="str">
        <f ca="1">IF(ISNUMBER(INDIRECT("'"&amp;A113&amp;"'!"&amp;B113)),INDIRECT("'"&amp;A113&amp;"'!"&amp;B113),"…")</f>
        <v>…</v>
      </c>
      <c r="M113" s="153" t="str">
        <f t="shared" ca="1" si="7"/>
        <v>…</v>
      </c>
      <c r="Q113" s="482" t="s">
        <v>3864</v>
      </c>
    </row>
    <row r="114" spans="1:17" ht="12.75" customHeight="1">
      <c r="A114" s="558" t="s">
        <v>3469</v>
      </c>
      <c r="B114" s="558" t="s">
        <v>1378</v>
      </c>
      <c r="C114" s="558" t="s">
        <v>1379</v>
      </c>
      <c r="D114" s="153" t="str">
        <f t="shared" si="13"/>
        <v>select country</v>
      </c>
      <c r="E114" s="153">
        <f t="shared" si="14"/>
        <v>2013</v>
      </c>
      <c r="F114" s="153" t="s">
        <v>3861</v>
      </c>
      <c r="G114" s="482" t="s">
        <v>1089</v>
      </c>
      <c r="H114" s="153" t="s">
        <v>810</v>
      </c>
      <c r="I114" s="153" t="s">
        <v>1772</v>
      </c>
      <c r="J114" s="482" t="s">
        <v>1499</v>
      </c>
      <c r="K114" s="153" t="s">
        <v>1090</v>
      </c>
      <c r="L114" s="570" t="str">
        <f ca="1">IF(ISNUMBER(INDIRECT("'"&amp;A114&amp;"'!"&amp;B114)),INDIRECT("'"&amp;A114&amp;"'!"&amp;B114),"…")</f>
        <v>…</v>
      </c>
      <c r="M114" s="153" t="str">
        <f t="shared" ca="1" si="7"/>
        <v>…</v>
      </c>
      <c r="Q114" s="482" t="s">
        <v>3864</v>
      </c>
    </row>
    <row r="115" spans="1:17" ht="12.75" customHeight="1">
      <c r="A115" s="558" t="s">
        <v>3469</v>
      </c>
      <c r="B115" s="558" t="s">
        <v>1381</v>
      </c>
      <c r="C115" s="558" t="s">
        <v>1382</v>
      </c>
      <c r="D115" s="153" t="str">
        <f t="shared" si="13"/>
        <v>select country</v>
      </c>
      <c r="E115" s="153">
        <f t="shared" si="14"/>
        <v>2013</v>
      </c>
      <c r="F115" s="153" t="s">
        <v>3862</v>
      </c>
      <c r="G115" s="482" t="s">
        <v>1089</v>
      </c>
      <c r="H115" s="153" t="s">
        <v>810</v>
      </c>
      <c r="I115" s="153" t="s">
        <v>918</v>
      </c>
      <c r="J115" s="482" t="s">
        <v>1499</v>
      </c>
      <c r="K115" s="153" t="s">
        <v>1090</v>
      </c>
      <c r="L115" s="570" t="str">
        <f t="shared" ref="L115:L124" ca="1" si="15">IF(ISNUMBER(INDIRECT("'"&amp;A115&amp;"'!"&amp;B115)),INDIRECT("'"&amp;A115&amp;"'!"&amp;B115),"…")</f>
        <v>…</v>
      </c>
      <c r="M115" s="153" t="str">
        <f t="shared" ca="1" si="7"/>
        <v>…</v>
      </c>
      <c r="Q115" s="482" t="s">
        <v>3865</v>
      </c>
    </row>
    <row r="116" spans="1:17" ht="12.75" customHeight="1">
      <c r="A116" s="558" t="s">
        <v>3469</v>
      </c>
      <c r="B116" s="558" t="s">
        <v>1384</v>
      </c>
      <c r="C116" s="558" t="s">
        <v>1385</v>
      </c>
      <c r="D116" s="153" t="str">
        <f t="shared" si="13"/>
        <v>select country</v>
      </c>
      <c r="E116" s="153">
        <f t="shared" si="14"/>
        <v>2013</v>
      </c>
      <c r="F116" s="153" t="s">
        <v>3863</v>
      </c>
      <c r="G116" s="482" t="s">
        <v>1089</v>
      </c>
      <c r="H116" s="153" t="s">
        <v>810</v>
      </c>
      <c r="I116" s="153" t="s">
        <v>918</v>
      </c>
      <c r="J116" s="482" t="s">
        <v>1499</v>
      </c>
      <c r="K116" s="153" t="s">
        <v>1090</v>
      </c>
      <c r="L116" s="570" t="str">
        <f t="shared" ca="1" si="15"/>
        <v>…</v>
      </c>
      <c r="M116" s="153" t="str">
        <f t="shared" ca="1" si="7"/>
        <v>…</v>
      </c>
      <c r="Q116" s="482" t="s">
        <v>3865</v>
      </c>
    </row>
    <row r="117" spans="1:17" ht="12.75" customHeight="1">
      <c r="A117" s="558" t="s">
        <v>3469</v>
      </c>
      <c r="B117" s="558" t="s">
        <v>1387</v>
      </c>
      <c r="C117" s="558" t="s">
        <v>1388</v>
      </c>
      <c r="D117" s="153" t="str">
        <f t="shared" si="13"/>
        <v>select country</v>
      </c>
      <c r="E117" s="153">
        <f t="shared" si="14"/>
        <v>2013</v>
      </c>
      <c r="F117" s="153" t="s">
        <v>3852</v>
      </c>
      <c r="G117" s="482" t="s">
        <v>1089</v>
      </c>
      <c r="H117" s="153" t="s">
        <v>810</v>
      </c>
      <c r="J117" s="482" t="s">
        <v>1499</v>
      </c>
      <c r="K117" s="153" t="s">
        <v>1090</v>
      </c>
      <c r="L117" s="570" t="str">
        <f t="shared" ca="1" si="15"/>
        <v>…</v>
      </c>
      <c r="M117" s="153" t="str">
        <f t="shared" ca="1" si="7"/>
        <v>…</v>
      </c>
      <c r="Q117" s="482" t="s">
        <v>3866</v>
      </c>
    </row>
    <row r="118" spans="1:17" ht="12.75" customHeight="1">
      <c r="A118" s="558" t="s">
        <v>3469</v>
      </c>
      <c r="B118" s="558" t="s">
        <v>1394</v>
      </c>
      <c r="C118" s="558" t="s">
        <v>1395</v>
      </c>
      <c r="D118" s="153" t="str">
        <f t="shared" si="13"/>
        <v>select country</v>
      </c>
      <c r="E118" s="153">
        <f t="shared" si="14"/>
        <v>2013</v>
      </c>
      <c r="F118" s="153" t="s">
        <v>3853</v>
      </c>
      <c r="G118" s="482" t="s">
        <v>932</v>
      </c>
      <c r="H118" s="153" t="s">
        <v>810</v>
      </c>
      <c r="J118" s="482" t="s">
        <v>1499</v>
      </c>
      <c r="K118" s="153" t="s">
        <v>1090</v>
      </c>
      <c r="L118" s="570" t="str">
        <f t="shared" ca="1" si="15"/>
        <v>…</v>
      </c>
      <c r="M118" s="153" t="str">
        <f t="shared" ca="1" si="7"/>
        <v>…</v>
      </c>
      <c r="Q118" s="482" t="s">
        <v>3867</v>
      </c>
    </row>
    <row r="119" spans="1:17" ht="12.75" customHeight="1">
      <c r="A119" s="558" t="s">
        <v>3469</v>
      </c>
      <c r="B119" s="558" t="s">
        <v>3125</v>
      </c>
      <c r="C119" s="558" t="s">
        <v>3132</v>
      </c>
      <c r="D119" s="153" t="str">
        <f t="shared" si="13"/>
        <v>select country</v>
      </c>
      <c r="E119" s="153">
        <f t="shared" si="14"/>
        <v>2013</v>
      </c>
      <c r="F119" s="153" t="s">
        <v>3854</v>
      </c>
      <c r="G119" s="482" t="s">
        <v>946</v>
      </c>
      <c r="H119" s="153" t="s">
        <v>810</v>
      </c>
      <c r="J119" s="482" t="s">
        <v>1499</v>
      </c>
      <c r="K119" s="153" t="s">
        <v>1090</v>
      </c>
      <c r="L119" s="570" t="str">
        <f t="shared" ca="1" si="15"/>
        <v>…</v>
      </c>
      <c r="M119" s="153" t="str">
        <f t="shared" ca="1" si="7"/>
        <v>…</v>
      </c>
      <c r="Q119" s="482" t="s">
        <v>3868</v>
      </c>
    </row>
    <row r="120" spans="1:17" ht="12.75" customHeight="1">
      <c r="A120" s="558" t="s">
        <v>3469</v>
      </c>
      <c r="B120" s="558" t="s">
        <v>1398</v>
      </c>
      <c r="C120" s="558" t="s">
        <v>1399</v>
      </c>
      <c r="D120" s="153" t="str">
        <f t="shared" si="13"/>
        <v>select country</v>
      </c>
      <c r="E120" s="153">
        <f t="shared" si="14"/>
        <v>2013</v>
      </c>
      <c r="F120" s="153" t="s">
        <v>3855</v>
      </c>
      <c r="G120" s="482" t="s">
        <v>959</v>
      </c>
      <c r="H120" s="153" t="s">
        <v>810</v>
      </c>
      <c r="J120" s="482" t="s">
        <v>1499</v>
      </c>
      <c r="K120" s="153" t="s">
        <v>1090</v>
      </c>
      <c r="L120" s="570" t="str">
        <f t="shared" ca="1" si="15"/>
        <v>…</v>
      </c>
      <c r="M120" s="153" t="str">
        <f t="shared" ca="1" si="7"/>
        <v>…</v>
      </c>
      <c r="Q120" s="482" t="s">
        <v>3869</v>
      </c>
    </row>
    <row r="121" spans="1:17" ht="12.75" customHeight="1">
      <c r="A121" s="558" t="s">
        <v>3469</v>
      </c>
      <c r="B121" s="558" t="s">
        <v>1401</v>
      </c>
      <c r="C121" s="558" t="s">
        <v>1402</v>
      </c>
      <c r="D121" s="153" t="str">
        <f t="shared" si="13"/>
        <v>select country</v>
      </c>
      <c r="E121" s="153">
        <f t="shared" si="14"/>
        <v>2013</v>
      </c>
      <c r="F121" s="153" t="s">
        <v>3856</v>
      </c>
      <c r="G121" s="482" t="s">
        <v>1112</v>
      </c>
      <c r="H121" s="153" t="s">
        <v>810</v>
      </c>
      <c r="J121" s="482" t="s">
        <v>1499</v>
      </c>
      <c r="K121" s="153" t="s">
        <v>1090</v>
      </c>
      <c r="L121" s="570" t="str">
        <f t="shared" ca="1" si="15"/>
        <v>…</v>
      </c>
      <c r="M121" s="153" t="str">
        <f t="shared" ca="1" si="7"/>
        <v>…</v>
      </c>
      <c r="Q121" s="482" t="s">
        <v>3870</v>
      </c>
    </row>
    <row r="122" spans="1:17" ht="12.75" customHeight="1">
      <c r="A122" s="558" t="s">
        <v>3469</v>
      </c>
      <c r="B122" s="558" t="s">
        <v>3128</v>
      </c>
      <c r="C122" s="558" t="s">
        <v>3135</v>
      </c>
      <c r="D122" s="153" t="str">
        <f t="shared" si="13"/>
        <v>select country</v>
      </c>
      <c r="E122" s="153">
        <f t="shared" si="14"/>
        <v>2013</v>
      </c>
      <c r="F122" s="153" t="s">
        <v>3857</v>
      </c>
      <c r="G122" s="153" t="s">
        <v>991</v>
      </c>
      <c r="H122" s="153" t="s">
        <v>810</v>
      </c>
      <c r="J122" s="482" t="s">
        <v>1499</v>
      </c>
      <c r="K122" s="153" t="s">
        <v>1090</v>
      </c>
      <c r="L122" s="570" t="str">
        <f t="shared" ca="1" si="15"/>
        <v>…</v>
      </c>
      <c r="M122" s="153" t="str">
        <f t="shared" ca="1" si="7"/>
        <v>…</v>
      </c>
      <c r="Q122" s="482" t="s">
        <v>3871</v>
      </c>
    </row>
    <row r="123" spans="1:17" ht="12.75" customHeight="1">
      <c r="A123" s="558" t="s">
        <v>3469</v>
      </c>
      <c r="B123" s="558" t="s">
        <v>1410</v>
      </c>
      <c r="C123" s="558" t="s">
        <v>1411</v>
      </c>
      <c r="D123" s="153" t="str">
        <f t="shared" si="13"/>
        <v>select country</v>
      </c>
      <c r="E123" s="153">
        <f t="shared" si="14"/>
        <v>2013</v>
      </c>
      <c r="F123" s="153" t="s">
        <v>3858</v>
      </c>
      <c r="G123" s="482" t="s">
        <v>1004</v>
      </c>
      <c r="H123" s="153" t="s">
        <v>810</v>
      </c>
      <c r="J123" s="482" t="s">
        <v>1499</v>
      </c>
      <c r="K123" s="153" t="s">
        <v>1090</v>
      </c>
      <c r="L123" s="570" t="str">
        <f t="shared" ca="1" si="15"/>
        <v>…</v>
      </c>
      <c r="M123" s="153" t="str">
        <f t="shared" ca="1" si="7"/>
        <v>…</v>
      </c>
      <c r="Q123" s="482" t="s">
        <v>3872</v>
      </c>
    </row>
    <row r="124" spans="1:17" ht="12.75" customHeight="1">
      <c r="A124" s="558" t="s">
        <v>3469</v>
      </c>
      <c r="B124" s="558" t="s">
        <v>1413</v>
      </c>
      <c r="C124" s="558" t="s">
        <v>1414</v>
      </c>
      <c r="D124" s="153" t="str">
        <f t="shared" si="13"/>
        <v>select country</v>
      </c>
      <c r="E124" s="153">
        <f t="shared" si="14"/>
        <v>2013</v>
      </c>
      <c r="F124" s="153" t="s">
        <v>3859</v>
      </c>
      <c r="G124" s="482" t="s">
        <v>1121</v>
      </c>
      <c r="H124" s="153" t="s">
        <v>810</v>
      </c>
      <c r="J124" s="482" t="s">
        <v>1499</v>
      </c>
      <c r="K124" s="153" t="s">
        <v>1090</v>
      </c>
      <c r="L124" s="570" t="str">
        <f t="shared" ca="1" si="15"/>
        <v>…</v>
      </c>
      <c r="M124" s="153" t="str">
        <f t="shared" ca="1" si="7"/>
        <v>…</v>
      </c>
      <c r="Q124" s="482" t="s">
        <v>3873</v>
      </c>
    </row>
    <row r="125" spans="1:17" ht="12.75" customHeight="1">
      <c r="A125" s="558" t="s">
        <v>3469</v>
      </c>
      <c r="B125" s="558" t="s">
        <v>2686</v>
      </c>
      <c r="C125" s="558" t="s">
        <v>105</v>
      </c>
      <c r="D125" s="153" t="str">
        <f t="shared" ref="D125:D136" si="16">H$2</f>
        <v>select country</v>
      </c>
      <c r="E125" s="153">
        <f t="shared" si="14"/>
        <v>2013</v>
      </c>
      <c r="F125" s="153" t="s">
        <v>3877</v>
      </c>
      <c r="G125" s="482" t="s">
        <v>1089</v>
      </c>
      <c r="H125" s="153" t="s">
        <v>810</v>
      </c>
      <c r="I125" s="153" t="s">
        <v>1772</v>
      </c>
      <c r="J125" s="482" t="s">
        <v>1694</v>
      </c>
      <c r="K125" s="153" t="s">
        <v>1090</v>
      </c>
      <c r="L125" s="570" t="str">
        <f ca="1">IF(ISNUMBER(INDIRECT("'"&amp;A125&amp;"'!"&amp;B125)),INDIRECT("'"&amp;A125&amp;"'!"&amp;B125),"…")</f>
        <v>…</v>
      </c>
      <c r="M125" s="153" t="str">
        <f t="shared" ca="1" si="7"/>
        <v>…</v>
      </c>
      <c r="Q125" s="482" t="s">
        <v>3889</v>
      </c>
    </row>
    <row r="126" spans="1:17" ht="12.75" customHeight="1">
      <c r="A126" s="558" t="s">
        <v>3469</v>
      </c>
      <c r="B126" s="558" t="s">
        <v>3874</v>
      </c>
      <c r="C126" s="558" t="s">
        <v>109</v>
      </c>
      <c r="D126" s="153" t="str">
        <f t="shared" si="16"/>
        <v>select country</v>
      </c>
      <c r="E126" s="153">
        <f t="shared" si="14"/>
        <v>2013</v>
      </c>
      <c r="F126" s="153" t="s">
        <v>3878</v>
      </c>
      <c r="G126" s="482" t="s">
        <v>1089</v>
      </c>
      <c r="H126" s="153" t="s">
        <v>810</v>
      </c>
      <c r="I126" s="153" t="s">
        <v>1772</v>
      </c>
      <c r="J126" s="482" t="s">
        <v>1694</v>
      </c>
      <c r="K126" s="153" t="s">
        <v>1090</v>
      </c>
      <c r="L126" s="570" t="str">
        <f ca="1">IF(ISNUMBER(INDIRECT("'"&amp;A126&amp;"'!"&amp;B126)),INDIRECT("'"&amp;A126&amp;"'!"&amp;B126),"…")</f>
        <v>…</v>
      </c>
      <c r="M126" s="153" t="str">
        <f t="shared" ca="1" si="7"/>
        <v>…</v>
      </c>
      <c r="Q126" s="482" t="s">
        <v>3889</v>
      </c>
    </row>
    <row r="127" spans="1:17" ht="12.75" customHeight="1">
      <c r="A127" s="558" t="s">
        <v>3469</v>
      </c>
      <c r="B127" s="558" t="s">
        <v>2687</v>
      </c>
      <c r="C127" s="558" t="s">
        <v>113</v>
      </c>
      <c r="D127" s="153" t="str">
        <f t="shared" si="16"/>
        <v>select country</v>
      </c>
      <c r="E127" s="153">
        <f t="shared" si="14"/>
        <v>2013</v>
      </c>
      <c r="F127" s="153" t="s">
        <v>3879</v>
      </c>
      <c r="G127" s="482" t="s">
        <v>1089</v>
      </c>
      <c r="H127" s="153" t="s">
        <v>810</v>
      </c>
      <c r="I127" s="153" t="s">
        <v>918</v>
      </c>
      <c r="J127" s="482" t="s">
        <v>1694</v>
      </c>
      <c r="K127" s="153" t="s">
        <v>1090</v>
      </c>
      <c r="L127" s="570" t="str">
        <f t="shared" ref="L127:L136" ca="1" si="17">IF(ISNUMBER(INDIRECT("'"&amp;A127&amp;"'!"&amp;B127)),INDIRECT("'"&amp;A127&amp;"'!"&amp;B127),"…")</f>
        <v>…</v>
      </c>
      <c r="M127" s="153" t="str">
        <f t="shared" ca="1" si="7"/>
        <v>…</v>
      </c>
      <c r="Q127" s="482" t="s">
        <v>3890</v>
      </c>
    </row>
    <row r="128" spans="1:17" ht="12.75" customHeight="1">
      <c r="A128" s="558" t="s">
        <v>3469</v>
      </c>
      <c r="B128" s="558" t="s">
        <v>2688</v>
      </c>
      <c r="C128" s="558" t="s">
        <v>117</v>
      </c>
      <c r="D128" s="153" t="str">
        <f t="shared" si="16"/>
        <v>select country</v>
      </c>
      <c r="E128" s="153">
        <f t="shared" si="14"/>
        <v>2013</v>
      </c>
      <c r="F128" s="153" t="s">
        <v>3880</v>
      </c>
      <c r="G128" s="482" t="s">
        <v>1089</v>
      </c>
      <c r="H128" s="153" t="s">
        <v>810</v>
      </c>
      <c r="I128" s="153" t="s">
        <v>918</v>
      </c>
      <c r="J128" s="482" t="s">
        <v>1694</v>
      </c>
      <c r="K128" s="153" t="s">
        <v>1090</v>
      </c>
      <c r="L128" s="570" t="str">
        <f t="shared" ca="1" si="17"/>
        <v>…</v>
      </c>
      <c r="M128" s="153" t="str">
        <f t="shared" ca="1" si="7"/>
        <v>…</v>
      </c>
      <c r="Q128" s="482" t="s">
        <v>3890</v>
      </c>
    </row>
    <row r="129" spans="1:17" ht="12.75" customHeight="1">
      <c r="A129" s="558" t="s">
        <v>3469</v>
      </c>
      <c r="B129" s="558" t="s">
        <v>2689</v>
      </c>
      <c r="C129" s="558" t="s">
        <v>121</v>
      </c>
      <c r="D129" s="153" t="str">
        <f t="shared" si="16"/>
        <v>select country</v>
      </c>
      <c r="E129" s="153">
        <f t="shared" ref="E129:E144" si="18">$H$3</f>
        <v>2013</v>
      </c>
      <c r="F129" s="153" t="s">
        <v>3881</v>
      </c>
      <c r="G129" s="482" t="s">
        <v>1089</v>
      </c>
      <c r="H129" s="153" t="s">
        <v>810</v>
      </c>
      <c r="J129" s="482" t="s">
        <v>1694</v>
      </c>
      <c r="K129" s="153" t="s">
        <v>1090</v>
      </c>
      <c r="L129" s="570" t="str">
        <f t="shared" ca="1" si="17"/>
        <v>…</v>
      </c>
      <c r="M129" s="153" t="str">
        <f t="shared" ca="1" si="7"/>
        <v>…</v>
      </c>
      <c r="Q129" s="482" t="s">
        <v>3891</v>
      </c>
    </row>
    <row r="130" spans="1:17" ht="12.75" customHeight="1">
      <c r="A130" s="558" t="s">
        <v>3469</v>
      </c>
      <c r="B130" s="558" t="s">
        <v>2691</v>
      </c>
      <c r="C130" s="558" t="s">
        <v>129</v>
      </c>
      <c r="D130" s="153" t="str">
        <f t="shared" si="16"/>
        <v>select country</v>
      </c>
      <c r="E130" s="153">
        <f t="shared" si="18"/>
        <v>2013</v>
      </c>
      <c r="F130" s="153" t="s">
        <v>3882</v>
      </c>
      <c r="G130" s="482" t="s">
        <v>932</v>
      </c>
      <c r="H130" s="153" t="s">
        <v>810</v>
      </c>
      <c r="J130" s="482" t="s">
        <v>1694</v>
      </c>
      <c r="K130" s="153" t="s">
        <v>1090</v>
      </c>
      <c r="L130" s="570" t="str">
        <f t="shared" ca="1" si="17"/>
        <v>…</v>
      </c>
      <c r="M130" s="153" t="str">
        <f t="shared" ca="1" si="7"/>
        <v>…</v>
      </c>
      <c r="Q130" s="482" t="s">
        <v>3892</v>
      </c>
    </row>
    <row r="131" spans="1:17" ht="12.75" customHeight="1">
      <c r="A131" s="558" t="s">
        <v>3469</v>
      </c>
      <c r="B131" s="558" t="s">
        <v>3388</v>
      </c>
      <c r="C131" s="558" t="s">
        <v>3393</v>
      </c>
      <c r="D131" s="153" t="str">
        <f t="shared" si="16"/>
        <v>select country</v>
      </c>
      <c r="E131" s="153">
        <f t="shared" si="18"/>
        <v>2013</v>
      </c>
      <c r="F131" s="153" t="s">
        <v>3883</v>
      </c>
      <c r="G131" s="482" t="s">
        <v>946</v>
      </c>
      <c r="H131" s="153" t="s">
        <v>810</v>
      </c>
      <c r="J131" s="482" t="s">
        <v>1694</v>
      </c>
      <c r="K131" s="153" t="s">
        <v>1090</v>
      </c>
      <c r="L131" s="570" t="str">
        <f t="shared" ca="1" si="17"/>
        <v>…</v>
      </c>
      <c r="M131" s="153" t="str">
        <f t="shared" ca="1" si="7"/>
        <v>…</v>
      </c>
      <c r="Q131" s="482" t="s">
        <v>3893</v>
      </c>
    </row>
    <row r="132" spans="1:17" ht="12.75" customHeight="1">
      <c r="A132" s="558" t="s">
        <v>3469</v>
      </c>
      <c r="B132" s="558" t="s">
        <v>2692</v>
      </c>
      <c r="C132" s="558" t="s">
        <v>133</v>
      </c>
      <c r="D132" s="153" t="str">
        <f t="shared" si="16"/>
        <v>select country</v>
      </c>
      <c r="E132" s="153">
        <f t="shared" si="18"/>
        <v>2013</v>
      </c>
      <c r="F132" s="153" t="s">
        <v>3884</v>
      </c>
      <c r="G132" s="482" t="s">
        <v>959</v>
      </c>
      <c r="H132" s="153" t="s">
        <v>810</v>
      </c>
      <c r="J132" s="482" t="s">
        <v>1694</v>
      </c>
      <c r="K132" s="153" t="s">
        <v>1090</v>
      </c>
      <c r="L132" s="570" t="str">
        <f t="shared" ca="1" si="17"/>
        <v>…</v>
      </c>
      <c r="M132" s="153" t="str">
        <f t="shared" ca="1" si="7"/>
        <v>…</v>
      </c>
      <c r="Q132" s="482" t="s">
        <v>3894</v>
      </c>
    </row>
    <row r="133" spans="1:17" ht="12.75" customHeight="1">
      <c r="A133" s="558" t="s">
        <v>3469</v>
      </c>
      <c r="B133" s="558" t="s">
        <v>3875</v>
      </c>
      <c r="C133" s="558" t="s">
        <v>137</v>
      </c>
      <c r="D133" s="153" t="str">
        <f t="shared" si="16"/>
        <v>select country</v>
      </c>
      <c r="E133" s="153">
        <f t="shared" si="18"/>
        <v>2013</v>
      </c>
      <c r="F133" s="153" t="s">
        <v>3885</v>
      </c>
      <c r="G133" s="482" t="s">
        <v>1112</v>
      </c>
      <c r="H133" s="153" t="s">
        <v>810</v>
      </c>
      <c r="J133" s="482" t="s">
        <v>1694</v>
      </c>
      <c r="K133" s="153" t="s">
        <v>1090</v>
      </c>
      <c r="L133" s="570" t="str">
        <f t="shared" ca="1" si="17"/>
        <v>…</v>
      </c>
      <c r="M133" s="153" t="str">
        <f t="shared" ca="1" si="7"/>
        <v>…</v>
      </c>
      <c r="Q133" s="482" t="s">
        <v>3895</v>
      </c>
    </row>
    <row r="134" spans="1:17" ht="12.75" customHeight="1">
      <c r="A134" s="558" t="s">
        <v>3469</v>
      </c>
      <c r="B134" s="558" t="s">
        <v>3389</v>
      </c>
      <c r="C134" s="558" t="s">
        <v>3394</v>
      </c>
      <c r="D134" s="153" t="str">
        <f t="shared" si="16"/>
        <v>select country</v>
      </c>
      <c r="E134" s="153">
        <f t="shared" si="18"/>
        <v>2013</v>
      </c>
      <c r="F134" s="153" t="s">
        <v>3886</v>
      </c>
      <c r="G134" s="153" t="s">
        <v>991</v>
      </c>
      <c r="H134" s="153" t="s">
        <v>810</v>
      </c>
      <c r="J134" s="482" t="s">
        <v>1694</v>
      </c>
      <c r="K134" s="153" t="s">
        <v>1090</v>
      </c>
      <c r="L134" s="570" t="str">
        <f t="shared" ca="1" si="17"/>
        <v>…</v>
      </c>
      <c r="M134" s="153" t="str">
        <f t="shared" ca="1" si="7"/>
        <v>…</v>
      </c>
      <c r="Q134" s="482" t="s">
        <v>3896</v>
      </c>
    </row>
    <row r="135" spans="1:17" ht="12.75" customHeight="1">
      <c r="A135" s="558" t="s">
        <v>3469</v>
      </c>
      <c r="B135" s="558" t="s">
        <v>2696</v>
      </c>
      <c r="C135" s="558" t="s">
        <v>155</v>
      </c>
      <c r="D135" s="153" t="str">
        <f t="shared" si="16"/>
        <v>select country</v>
      </c>
      <c r="E135" s="153">
        <f t="shared" si="18"/>
        <v>2013</v>
      </c>
      <c r="F135" s="153" t="s">
        <v>3887</v>
      </c>
      <c r="G135" s="482" t="s">
        <v>1004</v>
      </c>
      <c r="H135" s="153" t="s">
        <v>810</v>
      </c>
      <c r="J135" s="482" t="s">
        <v>1694</v>
      </c>
      <c r="K135" s="153" t="s">
        <v>1090</v>
      </c>
      <c r="L135" s="570" t="str">
        <f t="shared" ca="1" si="17"/>
        <v>…</v>
      </c>
      <c r="M135" s="153" t="str">
        <f t="shared" ca="1" si="7"/>
        <v>…</v>
      </c>
      <c r="Q135" s="482" t="s">
        <v>3897</v>
      </c>
    </row>
    <row r="136" spans="1:17" ht="12.75" customHeight="1">
      <c r="A136" s="558" t="s">
        <v>3469</v>
      </c>
      <c r="B136" s="558" t="s">
        <v>3876</v>
      </c>
      <c r="C136" s="558" t="s">
        <v>159</v>
      </c>
      <c r="D136" s="153" t="str">
        <f t="shared" si="16"/>
        <v>select country</v>
      </c>
      <c r="E136" s="153">
        <f t="shared" si="18"/>
        <v>2013</v>
      </c>
      <c r="F136" s="153" t="s">
        <v>3888</v>
      </c>
      <c r="G136" s="482" t="s">
        <v>1121</v>
      </c>
      <c r="H136" s="153" t="s">
        <v>810</v>
      </c>
      <c r="J136" s="482" t="s">
        <v>1694</v>
      </c>
      <c r="K136" s="153" t="s">
        <v>1090</v>
      </c>
      <c r="L136" s="570" t="str">
        <f t="shared" ca="1" si="17"/>
        <v>…</v>
      </c>
      <c r="M136" s="153" t="str">
        <f t="shared" ca="1" si="7"/>
        <v>…</v>
      </c>
      <c r="Q136" s="482" t="s">
        <v>3898</v>
      </c>
    </row>
    <row r="137" spans="1:17" ht="12.75" customHeight="1">
      <c r="A137" s="558" t="s">
        <v>3469</v>
      </c>
      <c r="B137" s="558" t="s">
        <v>233</v>
      </c>
      <c r="C137" s="558" t="s">
        <v>2784</v>
      </c>
      <c r="D137" s="153" t="str">
        <f t="shared" ref="D137:D148" si="19">H$2</f>
        <v>select country</v>
      </c>
      <c r="E137" s="153">
        <f t="shared" si="18"/>
        <v>2013</v>
      </c>
      <c r="F137" s="153" t="s">
        <v>3902</v>
      </c>
      <c r="G137" s="482" t="s">
        <v>1089</v>
      </c>
      <c r="H137" s="153" t="s">
        <v>810</v>
      </c>
      <c r="I137" s="153" t="s">
        <v>1772</v>
      </c>
      <c r="J137" s="482" t="s">
        <v>3468</v>
      </c>
      <c r="K137" s="153" t="s">
        <v>1090</v>
      </c>
      <c r="L137" s="570" t="str">
        <f ca="1">IF(ISNUMBER(INDIRECT("'"&amp;A137&amp;"'!"&amp;B137)),INDIRECT("'"&amp;A137&amp;"'!"&amp;B137),"…")</f>
        <v>…</v>
      </c>
      <c r="M137" s="153" t="str">
        <f t="shared" ca="1" si="7"/>
        <v>…</v>
      </c>
      <c r="Q137" s="482" t="s">
        <v>3914</v>
      </c>
    </row>
    <row r="138" spans="1:17" ht="12.75" customHeight="1">
      <c r="A138" s="558" t="s">
        <v>3469</v>
      </c>
      <c r="B138" s="558" t="s">
        <v>236</v>
      </c>
      <c r="C138" s="558" t="s">
        <v>3899</v>
      </c>
      <c r="D138" s="153" t="str">
        <f t="shared" si="19"/>
        <v>select country</v>
      </c>
      <c r="E138" s="153">
        <f t="shared" si="18"/>
        <v>2013</v>
      </c>
      <c r="F138" s="153" t="s">
        <v>3903</v>
      </c>
      <c r="G138" s="482" t="s">
        <v>1089</v>
      </c>
      <c r="H138" s="153" t="s">
        <v>810</v>
      </c>
      <c r="I138" s="153" t="s">
        <v>1772</v>
      </c>
      <c r="J138" s="482" t="s">
        <v>3468</v>
      </c>
      <c r="K138" s="153" t="s">
        <v>1090</v>
      </c>
      <c r="L138" s="570" t="str">
        <f ca="1">IF(ISNUMBER(INDIRECT("'"&amp;A138&amp;"'!"&amp;B138)),INDIRECT("'"&amp;A138&amp;"'!"&amp;B138),"…")</f>
        <v>…</v>
      </c>
      <c r="M138" s="153" t="str">
        <f t="shared" ca="1" si="7"/>
        <v>…</v>
      </c>
      <c r="Q138" s="482" t="s">
        <v>3914</v>
      </c>
    </row>
    <row r="139" spans="1:17" ht="12.75" customHeight="1">
      <c r="A139" s="558" t="s">
        <v>3469</v>
      </c>
      <c r="B139" s="558" t="s">
        <v>240</v>
      </c>
      <c r="C139" s="558" t="s">
        <v>2785</v>
      </c>
      <c r="D139" s="153" t="str">
        <f t="shared" si="19"/>
        <v>select country</v>
      </c>
      <c r="E139" s="153">
        <f t="shared" si="18"/>
        <v>2013</v>
      </c>
      <c r="F139" s="153" t="s">
        <v>3904</v>
      </c>
      <c r="G139" s="482" t="s">
        <v>1089</v>
      </c>
      <c r="H139" s="153" t="s">
        <v>810</v>
      </c>
      <c r="I139" s="153" t="s">
        <v>918</v>
      </c>
      <c r="J139" s="482" t="s">
        <v>3468</v>
      </c>
      <c r="K139" s="153" t="s">
        <v>1090</v>
      </c>
      <c r="L139" s="570" t="str">
        <f t="shared" ref="L139:L148" ca="1" si="20">IF(ISNUMBER(INDIRECT("'"&amp;A139&amp;"'!"&amp;B139)),INDIRECT("'"&amp;A139&amp;"'!"&amp;B139),"…")</f>
        <v>…</v>
      </c>
      <c r="M139" s="153" t="str">
        <f t="shared" ca="1" si="7"/>
        <v>…</v>
      </c>
      <c r="Q139" s="482" t="s">
        <v>3915</v>
      </c>
    </row>
    <row r="140" spans="1:17" ht="12.75" customHeight="1">
      <c r="A140" s="558" t="s">
        <v>3469</v>
      </c>
      <c r="B140" s="558" t="s">
        <v>244</v>
      </c>
      <c r="C140" s="558" t="s">
        <v>2786</v>
      </c>
      <c r="D140" s="153" t="str">
        <f t="shared" si="19"/>
        <v>select country</v>
      </c>
      <c r="E140" s="153">
        <f t="shared" si="18"/>
        <v>2013</v>
      </c>
      <c r="F140" s="153" t="s">
        <v>3905</v>
      </c>
      <c r="G140" s="482" t="s">
        <v>1089</v>
      </c>
      <c r="H140" s="153" t="s">
        <v>810</v>
      </c>
      <c r="I140" s="153" t="s">
        <v>918</v>
      </c>
      <c r="J140" s="482" t="s">
        <v>3468</v>
      </c>
      <c r="K140" s="153" t="s">
        <v>1090</v>
      </c>
      <c r="L140" s="570" t="str">
        <f t="shared" ca="1" si="20"/>
        <v>…</v>
      </c>
      <c r="M140" s="153" t="str">
        <f t="shared" ca="1" si="7"/>
        <v>…</v>
      </c>
      <c r="Q140" s="482" t="s">
        <v>3915</v>
      </c>
    </row>
    <row r="141" spans="1:17" ht="12.75" customHeight="1">
      <c r="A141" s="558" t="s">
        <v>3469</v>
      </c>
      <c r="B141" s="558" t="s">
        <v>248</v>
      </c>
      <c r="C141" s="558" t="s">
        <v>2787</v>
      </c>
      <c r="D141" s="153" t="str">
        <f t="shared" si="19"/>
        <v>select country</v>
      </c>
      <c r="E141" s="153">
        <f t="shared" si="18"/>
        <v>2013</v>
      </c>
      <c r="F141" s="153" t="s">
        <v>3906</v>
      </c>
      <c r="G141" s="482" t="s">
        <v>1089</v>
      </c>
      <c r="H141" s="153" t="s">
        <v>810</v>
      </c>
      <c r="J141" s="482" t="s">
        <v>3468</v>
      </c>
      <c r="K141" s="153" t="s">
        <v>1090</v>
      </c>
      <c r="L141" s="570" t="str">
        <f t="shared" ca="1" si="20"/>
        <v>…</v>
      </c>
      <c r="M141" s="153" t="str">
        <f t="shared" ca="1" si="7"/>
        <v>…</v>
      </c>
      <c r="Q141" s="482" t="s">
        <v>3916</v>
      </c>
    </row>
    <row r="142" spans="1:17" ht="12.75" customHeight="1">
      <c r="A142" s="558" t="s">
        <v>3469</v>
      </c>
      <c r="B142" s="558" t="s">
        <v>256</v>
      </c>
      <c r="C142" s="558" t="s">
        <v>2789</v>
      </c>
      <c r="D142" s="153" t="str">
        <f t="shared" si="19"/>
        <v>select country</v>
      </c>
      <c r="E142" s="153">
        <f t="shared" si="18"/>
        <v>2013</v>
      </c>
      <c r="F142" s="153" t="s">
        <v>3907</v>
      </c>
      <c r="G142" s="482" t="s">
        <v>932</v>
      </c>
      <c r="H142" s="153" t="s">
        <v>810</v>
      </c>
      <c r="J142" s="482" t="s">
        <v>3468</v>
      </c>
      <c r="K142" s="153" t="s">
        <v>1090</v>
      </c>
      <c r="L142" s="570" t="str">
        <f t="shared" ca="1" si="20"/>
        <v>…</v>
      </c>
      <c r="M142" s="153" t="str">
        <f t="shared" ca="1" si="7"/>
        <v>…</v>
      </c>
      <c r="Q142" s="482" t="s">
        <v>3917</v>
      </c>
    </row>
    <row r="143" spans="1:17" ht="12.75" customHeight="1">
      <c r="A143" s="558" t="s">
        <v>3469</v>
      </c>
      <c r="B143" s="558" t="s">
        <v>3181</v>
      </c>
      <c r="C143" s="558" t="s">
        <v>3188</v>
      </c>
      <c r="D143" s="153" t="str">
        <f t="shared" si="19"/>
        <v>select country</v>
      </c>
      <c r="E143" s="153">
        <f t="shared" si="18"/>
        <v>2013</v>
      </c>
      <c r="F143" s="153" t="s">
        <v>3908</v>
      </c>
      <c r="G143" s="482" t="s">
        <v>946</v>
      </c>
      <c r="H143" s="153" t="s">
        <v>810</v>
      </c>
      <c r="J143" s="482" t="s">
        <v>3468</v>
      </c>
      <c r="K143" s="153" t="s">
        <v>1090</v>
      </c>
      <c r="L143" s="570" t="str">
        <f t="shared" ca="1" si="20"/>
        <v>…</v>
      </c>
      <c r="M143" s="153" t="str">
        <f t="shared" ca="1" si="7"/>
        <v>…</v>
      </c>
      <c r="Q143" s="482" t="s">
        <v>3918</v>
      </c>
    </row>
    <row r="144" spans="1:17" ht="12.75" customHeight="1">
      <c r="A144" s="558" t="s">
        <v>3469</v>
      </c>
      <c r="B144" s="558" t="s">
        <v>260</v>
      </c>
      <c r="C144" s="558" t="s">
        <v>2790</v>
      </c>
      <c r="D144" s="153" t="str">
        <f t="shared" si="19"/>
        <v>select country</v>
      </c>
      <c r="E144" s="153">
        <f t="shared" si="18"/>
        <v>2013</v>
      </c>
      <c r="F144" s="153" t="s">
        <v>3909</v>
      </c>
      <c r="G144" s="482" t="s">
        <v>959</v>
      </c>
      <c r="H144" s="153" t="s">
        <v>810</v>
      </c>
      <c r="J144" s="482" t="s">
        <v>3468</v>
      </c>
      <c r="K144" s="153" t="s">
        <v>1090</v>
      </c>
      <c r="L144" s="570" t="str">
        <f t="shared" ca="1" si="20"/>
        <v>…</v>
      </c>
      <c r="M144" s="153" t="str">
        <f t="shared" ca="1" si="7"/>
        <v>…</v>
      </c>
      <c r="Q144" s="482" t="s">
        <v>3919</v>
      </c>
    </row>
    <row r="145" spans="1:17" ht="12.75" customHeight="1">
      <c r="A145" s="558" t="s">
        <v>3469</v>
      </c>
      <c r="B145" s="558" t="s">
        <v>263</v>
      </c>
      <c r="C145" s="558" t="s">
        <v>3900</v>
      </c>
      <c r="D145" s="153" t="str">
        <f t="shared" si="19"/>
        <v>select country</v>
      </c>
      <c r="E145" s="153">
        <f t="shared" ref="E145:E148" si="21">$H$3</f>
        <v>2013</v>
      </c>
      <c r="F145" s="153" t="s">
        <v>3910</v>
      </c>
      <c r="G145" s="482" t="s">
        <v>1112</v>
      </c>
      <c r="H145" s="153" t="s">
        <v>810</v>
      </c>
      <c r="J145" s="482" t="s">
        <v>3468</v>
      </c>
      <c r="K145" s="153" t="s">
        <v>1090</v>
      </c>
      <c r="L145" s="570" t="str">
        <f t="shared" ca="1" si="20"/>
        <v>…</v>
      </c>
      <c r="M145" s="153" t="str">
        <f t="shared" ca="1" si="7"/>
        <v>…</v>
      </c>
      <c r="Q145" s="482" t="s">
        <v>3920</v>
      </c>
    </row>
    <row r="146" spans="1:17" ht="12.75" customHeight="1">
      <c r="A146" s="558" t="s">
        <v>3469</v>
      </c>
      <c r="B146" s="558" t="s">
        <v>3182</v>
      </c>
      <c r="C146" s="558" t="s">
        <v>3189</v>
      </c>
      <c r="D146" s="153" t="str">
        <f t="shared" si="19"/>
        <v>select country</v>
      </c>
      <c r="E146" s="153">
        <f t="shared" si="21"/>
        <v>2013</v>
      </c>
      <c r="F146" s="153" t="s">
        <v>3911</v>
      </c>
      <c r="G146" s="153" t="s">
        <v>991</v>
      </c>
      <c r="H146" s="153" t="s">
        <v>810</v>
      </c>
      <c r="J146" s="482" t="s">
        <v>3468</v>
      </c>
      <c r="K146" s="153" t="s">
        <v>1090</v>
      </c>
      <c r="L146" s="570" t="str">
        <f t="shared" ca="1" si="20"/>
        <v>…</v>
      </c>
      <c r="M146" s="153" t="str">
        <f t="shared" ca="1" si="7"/>
        <v>…</v>
      </c>
      <c r="Q146" s="482" t="s">
        <v>3921</v>
      </c>
    </row>
    <row r="147" spans="1:17" ht="12.75" customHeight="1">
      <c r="A147" s="558" t="s">
        <v>3469</v>
      </c>
      <c r="B147" s="558" t="s">
        <v>282</v>
      </c>
      <c r="C147" s="558" t="s">
        <v>2793</v>
      </c>
      <c r="D147" s="153" t="str">
        <f t="shared" si="19"/>
        <v>select country</v>
      </c>
      <c r="E147" s="153">
        <f t="shared" si="21"/>
        <v>2013</v>
      </c>
      <c r="F147" s="153" t="s">
        <v>3912</v>
      </c>
      <c r="G147" s="482" t="s">
        <v>1004</v>
      </c>
      <c r="H147" s="153" t="s">
        <v>810</v>
      </c>
      <c r="J147" s="482" t="s">
        <v>3468</v>
      </c>
      <c r="K147" s="153" t="s">
        <v>1090</v>
      </c>
      <c r="L147" s="570" t="str">
        <f t="shared" ca="1" si="20"/>
        <v>…</v>
      </c>
      <c r="M147" s="153" t="str">
        <f t="shared" ca="1" si="7"/>
        <v>…</v>
      </c>
      <c r="Q147" s="482" t="s">
        <v>3922</v>
      </c>
    </row>
    <row r="148" spans="1:17" ht="12.75" customHeight="1">
      <c r="A148" s="558" t="s">
        <v>3469</v>
      </c>
      <c r="B148" s="558" t="s">
        <v>285</v>
      </c>
      <c r="C148" s="558" t="s">
        <v>3901</v>
      </c>
      <c r="D148" s="153" t="str">
        <f t="shared" si="19"/>
        <v>select country</v>
      </c>
      <c r="E148" s="153">
        <f t="shared" si="21"/>
        <v>2013</v>
      </c>
      <c r="F148" s="153" t="s">
        <v>3913</v>
      </c>
      <c r="G148" s="482" t="s">
        <v>1121</v>
      </c>
      <c r="H148" s="153" t="s">
        <v>810</v>
      </c>
      <c r="J148" s="482" t="s">
        <v>3468</v>
      </c>
      <c r="K148" s="153" t="s">
        <v>1090</v>
      </c>
      <c r="L148" s="570" t="str">
        <f t="shared" ca="1" si="20"/>
        <v>…</v>
      </c>
      <c r="M148" s="153" t="str">
        <f t="shared" ca="1" si="7"/>
        <v>…</v>
      </c>
      <c r="Q148" s="482" t="s">
        <v>3923</v>
      </c>
    </row>
    <row r="149" spans="1:17" ht="12.75" customHeight="1">
      <c r="A149" s="558" t="s">
        <v>3469</v>
      </c>
      <c r="B149" s="558" t="s">
        <v>3459</v>
      </c>
      <c r="C149" s="558"/>
      <c r="D149" s="153" t="str">
        <f t="shared" si="4"/>
        <v>select country</v>
      </c>
      <c r="E149" s="153">
        <f t="shared" si="6"/>
        <v>2013</v>
      </c>
      <c r="F149" s="153" t="s">
        <v>3461</v>
      </c>
      <c r="G149" s="482" t="s">
        <v>3467</v>
      </c>
      <c r="H149" s="153" t="s">
        <v>810</v>
      </c>
      <c r="J149" s="153" t="s">
        <v>1441</v>
      </c>
      <c r="K149" s="153" t="s">
        <v>1090</v>
      </c>
      <c r="L149" s="570" t="str">
        <f t="shared" ref="L149:L177" ca="1" si="22">IF(ISNUMBER(INDIRECT("'"&amp;A149&amp;"'!"&amp;B149)),INDIRECT("'"&amp;A149&amp;"'!"&amp;B149),"…")</f>
        <v>…</v>
      </c>
      <c r="Q149" s="482" t="s">
        <v>3925</v>
      </c>
    </row>
    <row r="150" spans="1:17" ht="12.75" customHeight="1">
      <c r="A150" s="558" t="s">
        <v>3469</v>
      </c>
      <c r="B150" s="558" t="s">
        <v>3083</v>
      </c>
      <c r="C150" s="558"/>
      <c r="D150" s="153" t="str">
        <f t="shared" si="4"/>
        <v>select country</v>
      </c>
      <c r="E150" s="153">
        <f t="shared" si="6"/>
        <v>2013</v>
      </c>
      <c r="F150" s="153" t="s">
        <v>3462</v>
      </c>
      <c r="G150" s="482" t="s">
        <v>3467</v>
      </c>
      <c r="H150" s="153" t="s">
        <v>810</v>
      </c>
      <c r="J150" s="153" t="s">
        <v>1124</v>
      </c>
      <c r="K150" s="153" t="s">
        <v>1090</v>
      </c>
      <c r="L150" s="570" t="str">
        <f t="shared" ca="1" si="22"/>
        <v>…</v>
      </c>
      <c r="Q150" s="482" t="s">
        <v>3932</v>
      </c>
    </row>
    <row r="151" spans="1:17" ht="12.75" customHeight="1">
      <c r="A151" s="558" t="s">
        <v>3469</v>
      </c>
      <c r="B151" s="558" t="s">
        <v>3117</v>
      </c>
      <c r="C151" s="558"/>
      <c r="D151" s="153" t="str">
        <f t="shared" si="4"/>
        <v>select country</v>
      </c>
      <c r="E151" s="153">
        <f t="shared" si="6"/>
        <v>2013</v>
      </c>
      <c r="F151" s="153" t="s">
        <v>3463</v>
      </c>
      <c r="G151" s="482" t="s">
        <v>3467</v>
      </c>
      <c r="H151" s="153" t="s">
        <v>810</v>
      </c>
      <c r="J151" s="153" t="s">
        <v>1715</v>
      </c>
      <c r="K151" s="153" t="s">
        <v>1090</v>
      </c>
      <c r="L151" s="570" t="str">
        <f t="shared" ca="1" si="22"/>
        <v>…</v>
      </c>
      <c r="Q151" s="482" t="s">
        <v>3933</v>
      </c>
    </row>
    <row r="152" spans="1:17" ht="12.75" customHeight="1">
      <c r="A152" s="558" t="s">
        <v>3469</v>
      </c>
      <c r="B152" s="558" t="s">
        <v>3460</v>
      </c>
      <c r="C152" s="558"/>
      <c r="D152" s="153" t="str">
        <f t="shared" si="4"/>
        <v>select country</v>
      </c>
      <c r="E152" s="153">
        <f t="shared" si="6"/>
        <v>2013</v>
      </c>
      <c r="F152" s="153" t="s">
        <v>3464</v>
      </c>
      <c r="G152" s="482" t="s">
        <v>3467</v>
      </c>
      <c r="H152" s="153" t="s">
        <v>810</v>
      </c>
      <c r="J152" s="153" t="s">
        <v>1499</v>
      </c>
      <c r="K152" s="153" t="s">
        <v>1090</v>
      </c>
      <c r="L152" s="570" t="str">
        <f t="shared" ca="1" si="22"/>
        <v>…</v>
      </c>
      <c r="Q152" s="482" t="s">
        <v>3934</v>
      </c>
    </row>
    <row r="153" spans="1:17" ht="12.75" customHeight="1">
      <c r="A153" s="558" t="s">
        <v>3469</v>
      </c>
      <c r="B153" s="558" t="s">
        <v>3176</v>
      </c>
      <c r="C153" s="558"/>
      <c r="D153" s="153" t="str">
        <f t="shared" si="4"/>
        <v>select country</v>
      </c>
      <c r="E153" s="153">
        <f t="shared" si="6"/>
        <v>2013</v>
      </c>
      <c r="F153" s="153" t="s">
        <v>3465</v>
      </c>
      <c r="G153" s="482" t="s">
        <v>3467</v>
      </c>
      <c r="H153" s="153" t="s">
        <v>810</v>
      </c>
      <c r="J153" s="153" t="s">
        <v>1694</v>
      </c>
      <c r="K153" s="153" t="s">
        <v>1090</v>
      </c>
      <c r="L153" s="570" t="str">
        <f t="shared" ca="1" si="22"/>
        <v>…</v>
      </c>
      <c r="Q153" s="482" t="s">
        <v>3935</v>
      </c>
    </row>
    <row r="154" spans="1:17" ht="12.75" customHeight="1">
      <c r="A154" s="558" t="s">
        <v>3469</v>
      </c>
      <c r="B154" s="558" t="s">
        <v>3180</v>
      </c>
      <c r="C154" s="558"/>
      <c r="D154" s="153" t="str">
        <f t="shared" si="4"/>
        <v>select country</v>
      </c>
      <c r="E154" s="153">
        <f t="shared" si="6"/>
        <v>2013</v>
      </c>
      <c r="F154" s="153" t="s">
        <v>3466</v>
      </c>
      <c r="G154" s="482" t="s">
        <v>3467</v>
      </c>
      <c r="H154" s="153" t="s">
        <v>810</v>
      </c>
      <c r="J154" s="153" t="s">
        <v>3468</v>
      </c>
      <c r="K154" s="153" t="s">
        <v>1090</v>
      </c>
      <c r="L154" s="570" t="str">
        <f t="shared" ca="1" si="22"/>
        <v>…</v>
      </c>
      <c r="Q154" s="482" t="s">
        <v>3936</v>
      </c>
    </row>
    <row r="155" spans="1:17" ht="12.75" customHeight="1">
      <c r="A155" s="558" t="s">
        <v>3469</v>
      </c>
      <c r="B155" s="558" t="s">
        <v>874</v>
      </c>
      <c r="C155" s="558"/>
      <c r="D155" s="153" t="str">
        <f t="shared" si="4"/>
        <v>select country</v>
      </c>
      <c r="E155" s="153">
        <f t="shared" si="6"/>
        <v>2013</v>
      </c>
      <c r="F155" s="153" t="s">
        <v>3470</v>
      </c>
      <c r="G155" s="482" t="s">
        <v>3476</v>
      </c>
      <c r="H155" s="153" t="s">
        <v>810</v>
      </c>
      <c r="J155" s="153" t="s">
        <v>1441</v>
      </c>
      <c r="K155" s="153" t="s">
        <v>3924</v>
      </c>
      <c r="L155" s="570">
        <f t="shared" ca="1" si="22"/>
        <v>1</v>
      </c>
      <c r="Q155" s="482" t="s">
        <v>3926</v>
      </c>
    </row>
    <row r="156" spans="1:17" ht="12.75" customHeight="1">
      <c r="A156" s="558" t="s">
        <v>3469</v>
      </c>
      <c r="B156" s="558" t="s">
        <v>1053</v>
      </c>
      <c r="C156" s="558"/>
      <c r="D156" s="153" t="str">
        <f t="shared" si="4"/>
        <v>select country</v>
      </c>
      <c r="E156" s="153">
        <f t="shared" si="6"/>
        <v>2013</v>
      </c>
      <c r="F156" s="153" t="s">
        <v>3471</v>
      </c>
      <c r="G156" s="482" t="s">
        <v>3476</v>
      </c>
      <c r="H156" s="153" t="s">
        <v>810</v>
      </c>
      <c r="J156" s="153" t="s">
        <v>1124</v>
      </c>
      <c r="K156" s="153" t="s">
        <v>3924</v>
      </c>
      <c r="L156" s="570">
        <f t="shared" ca="1" si="22"/>
        <v>1</v>
      </c>
      <c r="Q156" s="482" t="s">
        <v>3927</v>
      </c>
    </row>
    <row r="157" spans="1:17" ht="12.75" customHeight="1">
      <c r="A157" s="558" t="s">
        <v>3469</v>
      </c>
      <c r="B157" s="558" t="s">
        <v>1281</v>
      </c>
      <c r="C157" s="558"/>
      <c r="D157" s="153" t="str">
        <f t="shared" si="4"/>
        <v>select country</v>
      </c>
      <c r="E157" s="153">
        <f t="shared" si="6"/>
        <v>2013</v>
      </c>
      <c r="F157" s="153" t="s">
        <v>3472</v>
      </c>
      <c r="G157" s="482" t="s">
        <v>3476</v>
      </c>
      <c r="H157" s="153" t="s">
        <v>810</v>
      </c>
      <c r="J157" s="153" t="s">
        <v>1715</v>
      </c>
      <c r="K157" s="153" t="s">
        <v>3924</v>
      </c>
      <c r="L157" s="570">
        <f t="shared" ca="1" si="22"/>
        <v>1</v>
      </c>
      <c r="Q157" s="482" t="s">
        <v>3928</v>
      </c>
    </row>
    <row r="158" spans="1:17" ht="12.75" customHeight="1">
      <c r="A158" s="558" t="s">
        <v>3469</v>
      </c>
      <c r="B158" s="558" t="s">
        <v>1369</v>
      </c>
      <c r="C158" s="558"/>
      <c r="D158" s="153" t="str">
        <f t="shared" si="4"/>
        <v>select country</v>
      </c>
      <c r="E158" s="153">
        <f t="shared" si="6"/>
        <v>2013</v>
      </c>
      <c r="F158" s="153" t="s">
        <v>3473</v>
      </c>
      <c r="G158" s="482" t="s">
        <v>3476</v>
      </c>
      <c r="H158" s="153" t="s">
        <v>810</v>
      </c>
      <c r="J158" s="153" t="s">
        <v>1499</v>
      </c>
      <c r="K158" s="153" t="s">
        <v>3924</v>
      </c>
      <c r="L158" s="570">
        <f t="shared" ca="1" si="22"/>
        <v>1</v>
      </c>
      <c r="Q158" s="482" t="s">
        <v>3929</v>
      </c>
    </row>
    <row r="159" spans="1:17" ht="12.75" customHeight="1">
      <c r="A159" s="558" t="s">
        <v>3469</v>
      </c>
      <c r="B159" s="558" t="s">
        <v>2684</v>
      </c>
      <c r="C159" s="558"/>
      <c r="D159" s="153" t="str">
        <f t="shared" si="4"/>
        <v>select country</v>
      </c>
      <c r="E159" s="153">
        <f t="shared" si="6"/>
        <v>2013</v>
      </c>
      <c r="F159" s="153" t="s">
        <v>3474</v>
      </c>
      <c r="G159" s="482" t="s">
        <v>3476</v>
      </c>
      <c r="H159" s="153" t="s">
        <v>810</v>
      </c>
      <c r="J159" s="153" t="s">
        <v>1694</v>
      </c>
      <c r="K159" s="153" t="s">
        <v>3924</v>
      </c>
      <c r="L159" s="570">
        <f t="shared" ca="1" si="22"/>
        <v>1</v>
      </c>
      <c r="Q159" s="482" t="s">
        <v>3930</v>
      </c>
    </row>
    <row r="160" spans="1:17" ht="12.75" customHeight="1">
      <c r="A160" s="558" t="s">
        <v>3469</v>
      </c>
      <c r="B160" s="558" t="s">
        <v>227</v>
      </c>
      <c r="C160" s="558"/>
      <c r="D160" s="153" t="str">
        <f t="shared" si="4"/>
        <v>select country</v>
      </c>
      <c r="E160" s="153">
        <f t="shared" si="6"/>
        <v>2013</v>
      </c>
      <c r="F160" s="153" t="s">
        <v>3475</v>
      </c>
      <c r="G160" s="482" t="s">
        <v>3476</v>
      </c>
      <c r="H160" s="153" t="s">
        <v>810</v>
      </c>
      <c r="J160" s="153" t="s">
        <v>3468</v>
      </c>
      <c r="K160" s="153" t="s">
        <v>3924</v>
      </c>
      <c r="L160" s="570">
        <f t="shared" ca="1" si="22"/>
        <v>1</v>
      </c>
      <c r="Q160" s="482" t="s">
        <v>3931</v>
      </c>
    </row>
    <row r="161" spans="1:17" ht="12.75" customHeight="1">
      <c r="A161" s="558" t="s">
        <v>3469</v>
      </c>
      <c r="B161" s="558" t="s">
        <v>3477</v>
      </c>
      <c r="C161" s="558"/>
      <c r="D161" s="153" t="str">
        <f t="shared" si="4"/>
        <v>select country</v>
      </c>
      <c r="E161" s="153">
        <f t="shared" si="6"/>
        <v>2013</v>
      </c>
      <c r="F161" s="153" t="s">
        <v>3767</v>
      </c>
      <c r="G161" s="482" t="s">
        <v>1089</v>
      </c>
      <c r="H161" s="153" t="s">
        <v>810</v>
      </c>
      <c r="I161" s="153" t="s">
        <v>1772</v>
      </c>
      <c r="J161" s="153" t="s">
        <v>1441</v>
      </c>
      <c r="K161" s="153" t="s">
        <v>3924</v>
      </c>
      <c r="L161" s="570" t="str">
        <f t="shared" ca="1" si="22"/>
        <v>…</v>
      </c>
      <c r="Q161" s="482" t="s">
        <v>3505</v>
      </c>
    </row>
    <row r="162" spans="1:17" ht="12.75" customHeight="1">
      <c r="A162" s="558" t="s">
        <v>3469</v>
      </c>
      <c r="B162" s="558" t="s">
        <v>3478</v>
      </c>
      <c r="C162" s="558"/>
      <c r="D162" s="153" t="str">
        <f t="shared" si="4"/>
        <v>select country</v>
      </c>
      <c r="E162" s="153">
        <f t="shared" si="6"/>
        <v>2013</v>
      </c>
      <c r="F162" s="153" t="s">
        <v>3495</v>
      </c>
      <c r="G162" s="482" t="s">
        <v>1089</v>
      </c>
      <c r="H162" s="153" t="s">
        <v>810</v>
      </c>
      <c r="I162" s="153" t="s">
        <v>1772</v>
      </c>
      <c r="J162" s="153" t="s">
        <v>1441</v>
      </c>
      <c r="K162" s="153" t="s">
        <v>3924</v>
      </c>
      <c r="L162" s="570" t="str">
        <f t="shared" ca="1" si="22"/>
        <v>…</v>
      </c>
      <c r="Q162" s="482" t="s">
        <v>3505</v>
      </c>
    </row>
    <row r="163" spans="1:17" ht="12.75" customHeight="1">
      <c r="A163" s="558" t="s">
        <v>3469</v>
      </c>
      <c r="B163" s="558" t="s">
        <v>3479</v>
      </c>
      <c r="C163" s="558"/>
      <c r="D163" s="153" t="str">
        <f t="shared" si="4"/>
        <v>select country</v>
      </c>
      <c r="E163" s="153">
        <f t="shared" si="6"/>
        <v>2013</v>
      </c>
      <c r="F163" s="153" t="s">
        <v>3795</v>
      </c>
      <c r="G163" s="482" t="s">
        <v>1089</v>
      </c>
      <c r="H163" s="153" t="s">
        <v>810</v>
      </c>
      <c r="I163" s="153" t="s">
        <v>918</v>
      </c>
      <c r="J163" s="153" t="s">
        <v>1441</v>
      </c>
      <c r="K163" s="153" t="s">
        <v>3924</v>
      </c>
      <c r="L163" s="570" t="str">
        <f t="shared" ca="1" si="22"/>
        <v>…</v>
      </c>
      <c r="Q163" s="482" t="s">
        <v>3506</v>
      </c>
    </row>
    <row r="164" spans="1:17" ht="12.75" customHeight="1">
      <c r="A164" s="558" t="s">
        <v>3469</v>
      </c>
      <c r="B164" s="558" t="s">
        <v>3480</v>
      </c>
      <c r="C164" s="558"/>
      <c r="D164" s="153" t="str">
        <f t="shared" si="4"/>
        <v>select country</v>
      </c>
      <c r="E164" s="153">
        <f t="shared" si="6"/>
        <v>2013</v>
      </c>
      <c r="F164" s="153" t="s">
        <v>3496</v>
      </c>
      <c r="G164" s="482" t="s">
        <v>1089</v>
      </c>
      <c r="H164" s="153" t="s">
        <v>810</v>
      </c>
      <c r="I164" s="153" t="s">
        <v>918</v>
      </c>
      <c r="J164" s="153" t="s">
        <v>1441</v>
      </c>
      <c r="K164" s="153" t="s">
        <v>3924</v>
      </c>
      <c r="L164" s="570" t="str">
        <f t="shared" ca="1" si="22"/>
        <v>…</v>
      </c>
      <c r="Q164" s="482" t="s">
        <v>3506</v>
      </c>
    </row>
    <row r="165" spans="1:17" ht="12.75" customHeight="1">
      <c r="A165" s="558" t="s">
        <v>3469</v>
      </c>
      <c r="B165" s="558" t="s">
        <v>3481</v>
      </c>
      <c r="C165" s="558"/>
      <c r="D165" s="153" t="str">
        <f t="shared" si="4"/>
        <v>select country</v>
      </c>
      <c r="E165" s="153">
        <f t="shared" si="6"/>
        <v>2013</v>
      </c>
      <c r="F165" s="153" t="s">
        <v>3497</v>
      </c>
      <c r="G165" s="482" t="s">
        <v>1089</v>
      </c>
      <c r="H165" s="153" t="s">
        <v>810</v>
      </c>
      <c r="J165" s="153" t="s">
        <v>1441</v>
      </c>
      <c r="K165" s="153" t="s">
        <v>3924</v>
      </c>
      <c r="L165" s="570" t="str">
        <f t="shared" ca="1" si="22"/>
        <v>…</v>
      </c>
      <c r="Q165" s="482" t="s">
        <v>3507</v>
      </c>
    </row>
    <row r="166" spans="1:17" ht="12.75" customHeight="1">
      <c r="A166" s="558" t="s">
        <v>3469</v>
      </c>
      <c r="B166" s="558" t="s">
        <v>3482</v>
      </c>
      <c r="C166" s="558"/>
      <c r="D166" s="153" t="str">
        <f t="shared" si="4"/>
        <v>select country</v>
      </c>
      <c r="E166" s="153">
        <f t="shared" si="6"/>
        <v>2013</v>
      </c>
      <c r="F166" s="153" t="s">
        <v>3498</v>
      </c>
      <c r="G166" s="482" t="s">
        <v>932</v>
      </c>
      <c r="H166" s="153" t="s">
        <v>810</v>
      </c>
      <c r="J166" s="153" t="s">
        <v>1441</v>
      </c>
      <c r="K166" s="153" t="s">
        <v>3924</v>
      </c>
      <c r="L166" s="570" t="str">
        <f t="shared" ca="1" si="22"/>
        <v>…</v>
      </c>
      <c r="Q166" s="482" t="s">
        <v>3508</v>
      </c>
    </row>
    <row r="167" spans="1:17" ht="12.75" customHeight="1">
      <c r="A167" s="558" t="s">
        <v>3469</v>
      </c>
      <c r="B167" s="558" t="s">
        <v>3483</v>
      </c>
      <c r="C167" s="558"/>
      <c r="D167" s="153" t="str">
        <f t="shared" si="4"/>
        <v>select country</v>
      </c>
      <c r="E167" s="153">
        <f t="shared" si="6"/>
        <v>2013</v>
      </c>
      <c r="F167" s="153" t="s">
        <v>3499</v>
      </c>
      <c r="G167" s="482" t="s">
        <v>946</v>
      </c>
      <c r="H167" s="153" t="s">
        <v>810</v>
      </c>
      <c r="J167" s="153" t="s">
        <v>1441</v>
      </c>
      <c r="K167" s="153" t="s">
        <v>3924</v>
      </c>
      <c r="L167" s="570" t="str">
        <f t="shared" ca="1" si="22"/>
        <v>…</v>
      </c>
      <c r="Q167" s="482" t="s">
        <v>3509</v>
      </c>
    </row>
    <row r="168" spans="1:17" ht="12.75" customHeight="1">
      <c r="A168" s="558" t="s">
        <v>3469</v>
      </c>
      <c r="B168" s="558" t="s">
        <v>3484</v>
      </c>
      <c r="C168" s="558"/>
      <c r="D168" s="153" t="str">
        <f t="shared" si="4"/>
        <v>select country</v>
      </c>
      <c r="E168" s="153">
        <f t="shared" si="6"/>
        <v>2013</v>
      </c>
      <c r="F168" s="153" t="s">
        <v>3500</v>
      </c>
      <c r="G168" s="482" t="s">
        <v>959</v>
      </c>
      <c r="H168" s="153" t="s">
        <v>810</v>
      </c>
      <c r="J168" s="153" t="s">
        <v>1441</v>
      </c>
      <c r="K168" s="153" t="s">
        <v>3924</v>
      </c>
      <c r="L168" s="570" t="str">
        <f t="shared" ca="1" si="22"/>
        <v>…</v>
      </c>
      <c r="Q168" s="482" t="s">
        <v>3510</v>
      </c>
    </row>
    <row r="169" spans="1:17" ht="12.75" customHeight="1">
      <c r="A169" s="558" t="s">
        <v>3469</v>
      </c>
      <c r="B169" s="558" t="s">
        <v>3485</v>
      </c>
      <c r="C169" s="558"/>
      <c r="D169" s="153" t="str">
        <f t="shared" si="4"/>
        <v>select country</v>
      </c>
      <c r="E169" s="153">
        <f t="shared" si="6"/>
        <v>2013</v>
      </c>
      <c r="F169" s="153" t="s">
        <v>3501</v>
      </c>
      <c r="G169" s="482" t="s">
        <v>1112</v>
      </c>
      <c r="H169" s="153" t="s">
        <v>810</v>
      </c>
      <c r="J169" s="153" t="s">
        <v>1441</v>
      </c>
      <c r="K169" s="153" t="s">
        <v>3924</v>
      </c>
      <c r="L169" s="570" t="str">
        <f t="shared" ca="1" si="22"/>
        <v>…</v>
      </c>
      <c r="Q169" s="482" t="s">
        <v>3511</v>
      </c>
    </row>
    <row r="170" spans="1:17" ht="12.75" customHeight="1">
      <c r="A170" s="558" t="s">
        <v>3469</v>
      </c>
      <c r="B170" s="558" t="s">
        <v>3486</v>
      </c>
      <c r="C170" s="558"/>
      <c r="D170" s="153" t="str">
        <f t="shared" si="4"/>
        <v>select country</v>
      </c>
      <c r="E170" s="153">
        <f t="shared" si="6"/>
        <v>2013</v>
      </c>
      <c r="F170" s="153" t="s">
        <v>3502</v>
      </c>
      <c r="G170" s="153" t="s">
        <v>991</v>
      </c>
      <c r="H170" s="153" t="s">
        <v>810</v>
      </c>
      <c r="J170" s="153" t="s">
        <v>1441</v>
      </c>
      <c r="K170" s="153" t="s">
        <v>3924</v>
      </c>
      <c r="L170" s="570" t="str">
        <f t="shared" ca="1" si="22"/>
        <v>…</v>
      </c>
      <c r="Q170" s="482" t="s">
        <v>3512</v>
      </c>
    </row>
    <row r="171" spans="1:17" ht="12.75" customHeight="1">
      <c r="A171" s="558" t="s">
        <v>3469</v>
      </c>
      <c r="B171" s="558" t="s">
        <v>3487</v>
      </c>
      <c r="C171" s="558"/>
      <c r="D171" s="153" t="str">
        <f t="shared" si="4"/>
        <v>select country</v>
      </c>
      <c r="E171" s="153">
        <f t="shared" si="6"/>
        <v>2013</v>
      </c>
      <c r="F171" s="153" t="s">
        <v>3503</v>
      </c>
      <c r="G171" s="482" t="s">
        <v>1004</v>
      </c>
      <c r="H171" s="153" t="s">
        <v>810</v>
      </c>
      <c r="J171" s="153" t="s">
        <v>1441</v>
      </c>
      <c r="K171" s="153" t="s">
        <v>3924</v>
      </c>
      <c r="L171" s="570" t="str">
        <f t="shared" ca="1" si="22"/>
        <v>…</v>
      </c>
      <c r="Q171" s="482" t="s">
        <v>3513</v>
      </c>
    </row>
    <row r="172" spans="1:17" ht="12.75" customHeight="1">
      <c r="A172" s="558" t="s">
        <v>3469</v>
      </c>
      <c r="B172" s="558" t="s">
        <v>3488</v>
      </c>
      <c r="C172" s="558"/>
      <c r="D172" s="153" t="str">
        <f t="shared" si="4"/>
        <v>select country</v>
      </c>
      <c r="E172" s="153">
        <f t="shared" si="6"/>
        <v>2013</v>
      </c>
      <c r="F172" s="153" t="s">
        <v>3504</v>
      </c>
      <c r="G172" s="482" t="s">
        <v>1121</v>
      </c>
      <c r="H172" s="153" t="s">
        <v>810</v>
      </c>
      <c r="J172" s="153" t="s">
        <v>1441</v>
      </c>
      <c r="K172" s="153" t="s">
        <v>3924</v>
      </c>
      <c r="L172" s="570" t="str">
        <f t="shared" ca="1" si="22"/>
        <v>…</v>
      </c>
      <c r="Q172" s="482" t="s">
        <v>3514</v>
      </c>
    </row>
    <row r="173" spans="1:17" ht="12.75" customHeight="1">
      <c r="A173" s="558" t="s">
        <v>3469</v>
      </c>
      <c r="B173" s="558" t="s">
        <v>1187</v>
      </c>
      <c r="C173" s="558"/>
      <c r="D173" s="153" t="str">
        <f t="shared" si="4"/>
        <v>select country</v>
      </c>
      <c r="E173" s="153">
        <f t="shared" si="6"/>
        <v>2013</v>
      </c>
      <c r="F173" s="153" t="s">
        <v>3768</v>
      </c>
      <c r="G173" s="482" t="s">
        <v>1089</v>
      </c>
      <c r="H173" s="153" t="s">
        <v>810</v>
      </c>
      <c r="I173" s="153" t="s">
        <v>1772</v>
      </c>
      <c r="J173" s="153" t="s">
        <v>3525</v>
      </c>
      <c r="K173" s="153" t="s">
        <v>3924</v>
      </c>
      <c r="L173" s="570" t="str">
        <f t="shared" ca="1" si="22"/>
        <v>…</v>
      </c>
      <c r="Q173" s="482" t="s">
        <v>3526</v>
      </c>
    </row>
    <row r="174" spans="1:17" ht="12.75" customHeight="1">
      <c r="A174" s="558" t="s">
        <v>3469</v>
      </c>
      <c r="B174" s="558" t="s">
        <v>1190</v>
      </c>
      <c r="C174" s="558"/>
      <c r="D174" s="153" t="str">
        <f t="shared" si="4"/>
        <v>select country</v>
      </c>
      <c r="E174" s="153">
        <f t="shared" si="6"/>
        <v>2013</v>
      </c>
      <c r="F174" s="153" t="s">
        <v>3515</v>
      </c>
      <c r="G174" s="482" t="s">
        <v>1089</v>
      </c>
      <c r="H174" s="153" t="s">
        <v>810</v>
      </c>
      <c r="I174" s="153" t="s">
        <v>1772</v>
      </c>
      <c r="J174" s="153" t="s">
        <v>3525</v>
      </c>
      <c r="K174" s="153" t="s">
        <v>3924</v>
      </c>
      <c r="L174" s="570" t="str">
        <f t="shared" ca="1" si="22"/>
        <v>…</v>
      </c>
      <c r="Q174" s="482" t="s">
        <v>3526</v>
      </c>
    </row>
    <row r="175" spans="1:17" ht="12.75" customHeight="1">
      <c r="A175" s="558" t="s">
        <v>3469</v>
      </c>
      <c r="B175" s="558" t="s">
        <v>936</v>
      </c>
      <c r="C175" s="558"/>
      <c r="D175" s="153" t="str">
        <f t="shared" si="4"/>
        <v>select country</v>
      </c>
      <c r="E175" s="153">
        <f t="shared" si="6"/>
        <v>2013</v>
      </c>
      <c r="F175" s="153" t="s">
        <v>3796</v>
      </c>
      <c r="G175" s="482" t="s">
        <v>1089</v>
      </c>
      <c r="H175" s="153" t="s">
        <v>810</v>
      </c>
      <c r="I175" s="153" t="s">
        <v>918</v>
      </c>
      <c r="J175" s="153" t="s">
        <v>3525</v>
      </c>
      <c r="K175" s="153" t="s">
        <v>3924</v>
      </c>
      <c r="L175" s="570" t="str">
        <f t="shared" ca="1" si="22"/>
        <v>…</v>
      </c>
      <c r="Q175" s="482" t="s">
        <v>3527</v>
      </c>
    </row>
    <row r="176" spans="1:17" ht="12.75" customHeight="1">
      <c r="A176" s="558" t="s">
        <v>3469</v>
      </c>
      <c r="B176" s="558" t="s">
        <v>949</v>
      </c>
      <c r="C176" s="558"/>
      <c r="D176" s="153" t="str">
        <f t="shared" si="4"/>
        <v>select country</v>
      </c>
      <c r="E176" s="153">
        <f t="shared" si="6"/>
        <v>2013</v>
      </c>
      <c r="F176" s="153" t="s">
        <v>3516</v>
      </c>
      <c r="G176" s="482" t="s">
        <v>1089</v>
      </c>
      <c r="H176" s="153" t="s">
        <v>810</v>
      </c>
      <c r="I176" s="153" t="s">
        <v>918</v>
      </c>
      <c r="J176" s="153" t="s">
        <v>3525</v>
      </c>
      <c r="K176" s="153" t="s">
        <v>3924</v>
      </c>
      <c r="L176" s="570" t="str">
        <f t="shared" ca="1" si="22"/>
        <v>…</v>
      </c>
      <c r="Q176" s="482" t="s">
        <v>3527</v>
      </c>
    </row>
    <row r="177" spans="1:17" ht="12.75" customHeight="1">
      <c r="A177" s="558" t="s">
        <v>3469</v>
      </c>
      <c r="B177" s="558" t="s">
        <v>962</v>
      </c>
      <c r="C177" s="558"/>
      <c r="D177" s="153" t="str">
        <f t="shared" si="4"/>
        <v>select country</v>
      </c>
      <c r="E177" s="153">
        <f t="shared" si="6"/>
        <v>2013</v>
      </c>
      <c r="F177" s="153" t="s">
        <v>3517</v>
      </c>
      <c r="G177" s="482" t="s">
        <v>1089</v>
      </c>
      <c r="H177" s="153" t="s">
        <v>810</v>
      </c>
      <c r="J177" s="153" t="s">
        <v>3525</v>
      </c>
      <c r="K177" s="153" t="s">
        <v>3924</v>
      </c>
      <c r="L177" s="570" t="str">
        <f t="shared" ca="1" si="22"/>
        <v>…</v>
      </c>
      <c r="Q177" s="482" t="s">
        <v>3528</v>
      </c>
    </row>
    <row r="178" spans="1:17" ht="12.75" customHeight="1">
      <c r="A178" s="558" t="s">
        <v>3469</v>
      </c>
      <c r="B178" s="558" t="s">
        <v>981</v>
      </c>
      <c r="C178" s="558"/>
      <c r="D178" s="153" t="str">
        <f t="shared" si="4"/>
        <v>select country</v>
      </c>
      <c r="E178" s="153">
        <f t="shared" si="6"/>
        <v>2013</v>
      </c>
      <c r="F178" s="153" t="s">
        <v>3518</v>
      </c>
      <c r="G178" s="482" t="s">
        <v>932</v>
      </c>
      <c r="H178" s="153" t="s">
        <v>810</v>
      </c>
      <c r="J178" s="153" t="s">
        <v>3525</v>
      </c>
      <c r="K178" s="153" t="s">
        <v>3924</v>
      </c>
      <c r="L178" s="570" t="str">
        <f t="shared" ref="L178:L203" ca="1" si="23">IF(ISNUMBER(INDIRECT("'"&amp;A178&amp;"'!"&amp;B178)),INDIRECT("'"&amp;A178&amp;"'!"&amp;B178),"…")</f>
        <v>…</v>
      </c>
      <c r="Q178" s="482" t="s">
        <v>3529</v>
      </c>
    </row>
    <row r="179" spans="1:17" ht="12.75" customHeight="1">
      <c r="A179" s="558" t="s">
        <v>3469</v>
      </c>
      <c r="B179" s="558" t="s">
        <v>3086</v>
      </c>
      <c r="C179" s="558"/>
      <c r="D179" s="153" t="str">
        <f t="shared" si="4"/>
        <v>select country</v>
      </c>
      <c r="E179" s="153">
        <f t="shared" si="6"/>
        <v>2013</v>
      </c>
      <c r="F179" s="153" t="s">
        <v>3519</v>
      </c>
      <c r="G179" s="482" t="s">
        <v>946</v>
      </c>
      <c r="H179" s="153" t="s">
        <v>810</v>
      </c>
      <c r="J179" s="153" t="s">
        <v>3525</v>
      </c>
      <c r="K179" s="153" t="s">
        <v>3924</v>
      </c>
      <c r="L179" s="570" t="str">
        <f t="shared" ca="1" si="23"/>
        <v>…</v>
      </c>
      <c r="Q179" s="482" t="s">
        <v>3530</v>
      </c>
    </row>
    <row r="180" spans="1:17" ht="12.75" customHeight="1">
      <c r="A180" s="558" t="s">
        <v>3469</v>
      </c>
      <c r="B180" s="558" t="s">
        <v>994</v>
      </c>
      <c r="C180" s="558"/>
      <c r="D180" s="153" t="str">
        <f t="shared" si="4"/>
        <v>select country</v>
      </c>
      <c r="E180" s="153">
        <f t="shared" si="6"/>
        <v>2013</v>
      </c>
      <c r="F180" s="153" t="s">
        <v>3520</v>
      </c>
      <c r="G180" s="482" t="s">
        <v>959</v>
      </c>
      <c r="H180" s="153" t="s">
        <v>810</v>
      </c>
      <c r="J180" s="153" t="s">
        <v>3525</v>
      </c>
      <c r="K180" s="153" t="s">
        <v>3924</v>
      </c>
      <c r="L180" s="570" t="str">
        <f t="shared" ca="1" si="23"/>
        <v>…</v>
      </c>
      <c r="Q180" s="482" t="s">
        <v>3531</v>
      </c>
    </row>
    <row r="181" spans="1:17" ht="12.75" customHeight="1">
      <c r="A181" s="558" t="s">
        <v>3469</v>
      </c>
      <c r="B181" s="558" t="s">
        <v>1007</v>
      </c>
      <c r="C181" s="558"/>
      <c r="D181" s="153" t="str">
        <f t="shared" si="4"/>
        <v>select country</v>
      </c>
      <c r="E181" s="153">
        <f t="shared" si="6"/>
        <v>2013</v>
      </c>
      <c r="F181" s="153" t="s">
        <v>3521</v>
      </c>
      <c r="G181" s="482" t="s">
        <v>1112</v>
      </c>
      <c r="H181" s="153" t="s">
        <v>810</v>
      </c>
      <c r="J181" s="153" t="s">
        <v>3525</v>
      </c>
      <c r="K181" s="153" t="s">
        <v>3924</v>
      </c>
      <c r="L181" s="570" t="str">
        <f t="shared" ca="1" si="23"/>
        <v>…</v>
      </c>
      <c r="Q181" s="482" t="s">
        <v>3532</v>
      </c>
    </row>
    <row r="182" spans="1:17" ht="12.75" customHeight="1">
      <c r="A182" s="558" t="s">
        <v>3469</v>
      </c>
      <c r="B182" s="558" t="s">
        <v>3089</v>
      </c>
      <c r="C182" s="558"/>
      <c r="D182" s="153" t="str">
        <f t="shared" si="4"/>
        <v>select country</v>
      </c>
      <c r="E182" s="153">
        <f t="shared" si="6"/>
        <v>2013</v>
      </c>
      <c r="F182" s="153" t="s">
        <v>3522</v>
      </c>
      <c r="G182" s="153" t="s">
        <v>991</v>
      </c>
      <c r="H182" s="153" t="s">
        <v>810</v>
      </c>
      <c r="J182" s="153" t="s">
        <v>3525</v>
      </c>
      <c r="K182" s="153" t="s">
        <v>3924</v>
      </c>
      <c r="L182" s="570" t="str">
        <f t="shared" ca="1" si="23"/>
        <v>…</v>
      </c>
      <c r="Q182" s="482" t="s">
        <v>3533</v>
      </c>
    </row>
    <row r="183" spans="1:17" ht="12.75" customHeight="1">
      <c r="A183" s="558" t="s">
        <v>3469</v>
      </c>
      <c r="B183" s="558" t="s">
        <v>1215</v>
      </c>
      <c r="C183" s="558"/>
      <c r="D183" s="153" t="str">
        <f t="shared" si="4"/>
        <v>select country</v>
      </c>
      <c r="E183" s="153">
        <f t="shared" si="6"/>
        <v>2013</v>
      </c>
      <c r="F183" s="153" t="s">
        <v>3523</v>
      </c>
      <c r="G183" s="482" t="s">
        <v>1004</v>
      </c>
      <c r="H183" s="153" t="s">
        <v>810</v>
      </c>
      <c r="J183" s="153" t="s">
        <v>3525</v>
      </c>
      <c r="K183" s="153" t="s">
        <v>3924</v>
      </c>
      <c r="L183" s="570" t="str">
        <f t="shared" ca="1" si="23"/>
        <v>…</v>
      </c>
      <c r="Q183" s="482" t="s">
        <v>3534</v>
      </c>
    </row>
    <row r="184" spans="1:17" ht="12.75" customHeight="1">
      <c r="A184" s="558" t="s">
        <v>3469</v>
      </c>
      <c r="B184" s="558" t="s">
        <v>1219</v>
      </c>
      <c r="C184" s="558"/>
      <c r="D184" s="153" t="str">
        <f t="shared" si="4"/>
        <v>select country</v>
      </c>
      <c r="E184" s="153">
        <f t="shared" si="6"/>
        <v>2013</v>
      </c>
      <c r="F184" s="153" t="s">
        <v>3524</v>
      </c>
      <c r="G184" s="482" t="s">
        <v>1121</v>
      </c>
      <c r="H184" s="153" t="s">
        <v>810</v>
      </c>
      <c r="J184" s="153" t="s">
        <v>3525</v>
      </c>
      <c r="K184" s="153" t="s">
        <v>3924</v>
      </c>
      <c r="L184" s="570" t="str">
        <f t="shared" ca="1" si="23"/>
        <v>…</v>
      </c>
      <c r="Q184" s="482" t="s">
        <v>3535</v>
      </c>
    </row>
    <row r="185" spans="1:17" ht="12.75" customHeight="1">
      <c r="A185" s="558" t="s">
        <v>3469</v>
      </c>
      <c r="B185" s="558" t="s">
        <v>2228</v>
      </c>
      <c r="C185" s="558"/>
      <c r="D185" s="153" t="str">
        <f t="shared" si="4"/>
        <v>select country</v>
      </c>
      <c r="E185" s="153">
        <f t="shared" si="6"/>
        <v>2013</v>
      </c>
      <c r="F185" s="153" t="s">
        <v>3769</v>
      </c>
      <c r="G185" s="482" t="s">
        <v>1089</v>
      </c>
      <c r="H185" s="153" t="s">
        <v>810</v>
      </c>
      <c r="I185" s="153" t="s">
        <v>1772</v>
      </c>
      <c r="J185" s="153" t="s">
        <v>3536</v>
      </c>
      <c r="K185" s="153" t="s">
        <v>3924</v>
      </c>
      <c r="L185" s="570" t="str">
        <f t="shared" ca="1" si="23"/>
        <v>…</v>
      </c>
      <c r="Q185" s="482" t="s">
        <v>3537</v>
      </c>
    </row>
    <row r="186" spans="1:17" ht="12.75" customHeight="1">
      <c r="A186" s="558" t="s">
        <v>3469</v>
      </c>
      <c r="B186" s="558" t="s">
        <v>3489</v>
      </c>
      <c r="C186" s="558"/>
      <c r="D186" s="153" t="str">
        <f t="shared" si="4"/>
        <v>select country</v>
      </c>
      <c r="E186" s="153">
        <f t="shared" si="6"/>
        <v>2013</v>
      </c>
      <c r="F186" s="153" t="s">
        <v>3547</v>
      </c>
      <c r="G186" s="482" t="s">
        <v>1089</v>
      </c>
      <c r="H186" s="153" t="s">
        <v>810</v>
      </c>
      <c r="I186" s="153" t="s">
        <v>1772</v>
      </c>
      <c r="J186" s="153" t="s">
        <v>3536</v>
      </c>
      <c r="K186" s="153" t="s">
        <v>3924</v>
      </c>
      <c r="L186" s="570" t="str">
        <f t="shared" ca="1" si="23"/>
        <v>…</v>
      </c>
      <c r="Q186" s="482" t="s">
        <v>3537</v>
      </c>
    </row>
    <row r="187" spans="1:17" ht="12.75" customHeight="1">
      <c r="A187" s="558" t="s">
        <v>3469</v>
      </c>
      <c r="B187" s="558" t="s">
        <v>2233</v>
      </c>
      <c r="C187" s="558"/>
      <c r="D187" s="153" t="str">
        <f t="shared" si="4"/>
        <v>select country</v>
      </c>
      <c r="E187" s="153">
        <f t="shared" si="6"/>
        <v>2013</v>
      </c>
      <c r="F187" s="153" t="s">
        <v>3797</v>
      </c>
      <c r="G187" s="482" t="s">
        <v>1089</v>
      </c>
      <c r="H187" s="153" t="s">
        <v>810</v>
      </c>
      <c r="I187" s="153" t="s">
        <v>918</v>
      </c>
      <c r="J187" s="153" t="s">
        <v>3536</v>
      </c>
      <c r="K187" s="153" t="s">
        <v>3924</v>
      </c>
      <c r="L187" s="570" t="str">
        <f t="shared" ca="1" si="23"/>
        <v>…</v>
      </c>
      <c r="Q187" s="482" t="s">
        <v>3538</v>
      </c>
    </row>
    <row r="188" spans="1:17" ht="12.75" customHeight="1">
      <c r="A188" s="558" t="s">
        <v>3469</v>
      </c>
      <c r="B188" s="558" t="s">
        <v>2237</v>
      </c>
      <c r="C188" s="558"/>
      <c r="D188" s="153" t="str">
        <f t="shared" si="4"/>
        <v>select country</v>
      </c>
      <c r="E188" s="153">
        <f t="shared" si="6"/>
        <v>2013</v>
      </c>
      <c r="F188" s="153" t="s">
        <v>3548</v>
      </c>
      <c r="G188" s="482" t="s">
        <v>1089</v>
      </c>
      <c r="H188" s="153" t="s">
        <v>810</v>
      </c>
      <c r="I188" s="153" t="s">
        <v>918</v>
      </c>
      <c r="J188" s="153" t="s">
        <v>3536</v>
      </c>
      <c r="K188" s="153" t="s">
        <v>3924</v>
      </c>
      <c r="L188" s="570" t="str">
        <f t="shared" ca="1" si="23"/>
        <v>…</v>
      </c>
      <c r="Q188" s="482" t="s">
        <v>3538</v>
      </c>
    </row>
    <row r="189" spans="1:17" ht="12.75" customHeight="1">
      <c r="A189" s="558" t="s">
        <v>3469</v>
      </c>
      <c r="B189" s="558" t="s">
        <v>2240</v>
      </c>
      <c r="C189" s="558"/>
      <c r="D189" s="153" t="str">
        <f t="shared" si="4"/>
        <v>select country</v>
      </c>
      <c r="E189" s="153">
        <f t="shared" si="6"/>
        <v>2013</v>
      </c>
      <c r="F189" s="153" t="s">
        <v>3549</v>
      </c>
      <c r="G189" s="482" t="s">
        <v>1089</v>
      </c>
      <c r="H189" s="153" t="s">
        <v>810</v>
      </c>
      <c r="J189" s="153" t="s">
        <v>3536</v>
      </c>
      <c r="K189" s="153" t="s">
        <v>3924</v>
      </c>
      <c r="L189" s="570" t="str">
        <f t="shared" ca="1" si="23"/>
        <v>…</v>
      </c>
      <c r="Q189" s="482" t="s">
        <v>3539</v>
      </c>
    </row>
    <row r="190" spans="1:17" ht="12.75" customHeight="1">
      <c r="A190" s="558" t="s">
        <v>3469</v>
      </c>
      <c r="B190" s="558" t="s">
        <v>2246</v>
      </c>
      <c r="C190" s="558"/>
      <c r="D190" s="153" t="str">
        <f t="shared" si="4"/>
        <v>select country</v>
      </c>
      <c r="E190" s="153">
        <f t="shared" si="6"/>
        <v>2013</v>
      </c>
      <c r="F190" s="153" t="s">
        <v>3550</v>
      </c>
      <c r="G190" s="482" t="s">
        <v>932</v>
      </c>
      <c r="H190" s="153" t="s">
        <v>810</v>
      </c>
      <c r="J190" s="153" t="s">
        <v>3536</v>
      </c>
      <c r="K190" s="153" t="s">
        <v>3924</v>
      </c>
      <c r="L190" s="570" t="str">
        <f t="shared" ca="1" si="23"/>
        <v>…</v>
      </c>
      <c r="Q190" s="482" t="s">
        <v>3540</v>
      </c>
    </row>
    <row r="191" spans="1:17" ht="12.75" customHeight="1">
      <c r="A191" s="558" t="s">
        <v>3469</v>
      </c>
      <c r="B191" s="558" t="s">
        <v>3381</v>
      </c>
      <c r="C191" s="558"/>
      <c r="D191" s="153" t="str">
        <f t="shared" si="4"/>
        <v>select country</v>
      </c>
      <c r="E191" s="153">
        <f t="shared" si="6"/>
        <v>2013</v>
      </c>
      <c r="F191" s="153" t="s">
        <v>3551</v>
      </c>
      <c r="G191" s="482" t="s">
        <v>946</v>
      </c>
      <c r="H191" s="153" t="s">
        <v>810</v>
      </c>
      <c r="J191" s="153" t="s">
        <v>3536</v>
      </c>
      <c r="K191" s="153" t="s">
        <v>3924</v>
      </c>
      <c r="L191" s="570" t="str">
        <f t="shared" ca="1" si="23"/>
        <v>…</v>
      </c>
      <c r="Q191" s="482" t="s">
        <v>3541</v>
      </c>
    </row>
    <row r="192" spans="1:17" ht="12.75" customHeight="1">
      <c r="A192" s="558" t="s">
        <v>3469</v>
      </c>
      <c r="B192" s="558" t="s">
        <v>2249</v>
      </c>
      <c r="C192" s="558"/>
      <c r="D192" s="153" t="str">
        <f t="shared" si="4"/>
        <v>select country</v>
      </c>
      <c r="E192" s="153">
        <f t="shared" ref="E192:E232" si="24">$H$3</f>
        <v>2013</v>
      </c>
      <c r="F192" s="153" t="s">
        <v>3552</v>
      </c>
      <c r="G192" s="482" t="s">
        <v>959</v>
      </c>
      <c r="H192" s="153" t="s">
        <v>810</v>
      </c>
      <c r="J192" s="153" t="s">
        <v>3536</v>
      </c>
      <c r="K192" s="153" t="s">
        <v>3924</v>
      </c>
      <c r="L192" s="570" t="str">
        <f t="shared" ca="1" si="23"/>
        <v>…</v>
      </c>
      <c r="Q192" s="482" t="s">
        <v>3542</v>
      </c>
    </row>
    <row r="193" spans="1:17" ht="12.75" customHeight="1">
      <c r="A193" s="558" t="s">
        <v>3469</v>
      </c>
      <c r="B193" s="558" t="s">
        <v>3490</v>
      </c>
      <c r="C193" s="558"/>
      <c r="D193" s="153" t="str">
        <f t="shared" si="4"/>
        <v>select country</v>
      </c>
      <c r="E193" s="153">
        <f t="shared" si="24"/>
        <v>2013</v>
      </c>
      <c r="F193" s="153" t="s">
        <v>3553</v>
      </c>
      <c r="G193" s="482" t="s">
        <v>1112</v>
      </c>
      <c r="H193" s="153" t="s">
        <v>810</v>
      </c>
      <c r="J193" s="153" t="s">
        <v>3536</v>
      </c>
      <c r="K193" s="153" t="s">
        <v>3924</v>
      </c>
      <c r="L193" s="570" t="str">
        <f t="shared" ca="1" si="23"/>
        <v>…</v>
      </c>
      <c r="Q193" s="482" t="s">
        <v>3543</v>
      </c>
    </row>
    <row r="194" spans="1:17" ht="12.75" customHeight="1">
      <c r="A194" s="558" t="s">
        <v>3469</v>
      </c>
      <c r="B194" s="558" t="s">
        <v>3382</v>
      </c>
      <c r="C194" s="558"/>
      <c r="D194" s="153" t="str">
        <f t="shared" si="4"/>
        <v>select country</v>
      </c>
      <c r="E194" s="153">
        <f t="shared" si="24"/>
        <v>2013</v>
      </c>
      <c r="F194" s="153" t="s">
        <v>3554</v>
      </c>
      <c r="G194" s="153" t="s">
        <v>991</v>
      </c>
      <c r="H194" s="153" t="s">
        <v>810</v>
      </c>
      <c r="J194" s="153" t="s">
        <v>3536</v>
      </c>
      <c r="K194" s="153" t="s">
        <v>3924</v>
      </c>
      <c r="L194" s="570" t="str">
        <f t="shared" ca="1" si="23"/>
        <v>…</v>
      </c>
      <c r="Q194" s="482" t="s">
        <v>3544</v>
      </c>
    </row>
    <row r="195" spans="1:17" ht="12.75" customHeight="1">
      <c r="A195" s="558" t="s">
        <v>3469</v>
      </c>
      <c r="B195" s="558" t="s">
        <v>2267</v>
      </c>
      <c r="C195" s="558"/>
      <c r="D195" s="153" t="str">
        <f t="shared" si="4"/>
        <v>select country</v>
      </c>
      <c r="E195" s="153">
        <f t="shared" si="24"/>
        <v>2013</v>
      </c>
      <c r="F195" s="153" t="s">
        <v>3555</v>
      </c>
      <c r="G195" s="482" t="s">
        <v>1004</v>
      </c>
      <c r="H195" s="153" t="s">
        <v>810</v>
      </c>
      <c r="J195" s="153" t="s">
        <v>3536</v>
      </c>
      <c r="K195" s="153" t="s">
        <v>3924</v>
      </c>
      <c r="L195" s="570" t="str">
        <f t="shared" ca="1" si="23"/>
        <v>…</v>
      </c>
      <c r="Q195" s="482" t="s">
        <v>3545</v>
      </c>
    </row>
    <row r="196" spans="1:17" ht="12.75" customHeight="1">
      <c r="A196" s="558" t="s">
        <v>3469</v>
      </c>
      <c r="B196" s="558" t="s">
        <v>3491</v>
      </c>
      <c r="C196" s="558"/>
      <c r="D196" s="153" t="str">
        <f t="shared" si="4"/>
        <v>select country</v>
      </c>
      <c r="E196" s="153">
        <f t="shared" si="24"/>
        <v>2013</v>
      </c>
      <c r="F196" s="153" t="s">
        <v>3556</v>
      </c>
      <c r="G196" s="482" t="s">
        <v>1121</v>
      </c>
      <c r="H196" s="153" t="s">
        <v>810</v>
      </c>
      <c r="J196" s="153" t="s">
        <v>3536</v>
      </c>
      <c r="K196" s="153" t="s">
        <v>3924</v>
      </c>
      <c r="L196" s="570" t="str">
        <f t="shared" ca="1" si="23"/>
        <v>…</v>
      </c>
      <c r="Q196" s="482" t="s">
        <v>3546</v>
      </c>
    </row>
    <row r="197" spans="1:17" ht="12.75" customHeight="1">
      <c r="A197" s="558" t="s">
        <v>3469</v>
      </c>
      <c r="B197" s="558" t="s">
        <v>1431</v>
      </c>
      <c r="C197" s="558"/>
      <c r="D197" s="153" t="str">
        <f t="shared" si="4"/>
        <v>select country</v>
      </c>
      <c r="E197" s="153">
        <f t="shared" si="24"/>
        <v>2013</v>
      </c>
      <c r="F197" s="153" t="s">
        <v>3770</v>
      </c>
      <c r="G197" s="482" t="s">
        <v>1089</v>
      </c>
      <c r="H197" s="153" t="s">
        <v>810</v>
      </c>
      <c r="I197" s="153" t="s">
        <v>1772</v>
      </c>
      <c r="J197" s="153" t="s">
        <v>3567</v>
      </c>
      <c r="K197" s="153" t="s">
        <v>3924</v>
      </c>
      <c r="L197" s="570" t="str">
        <f t="shared" ca="1" si="23"/>
        <v>…</v>
      </c>
      <c r="Q197" s="482" t="s">
        <v>3568</v>
      </c>
    </row>
    <row r="198" spans="1:17" ht="12.75" customHeight="1">
      <c r="A198" s="558" t="s">
        <v>3469</v>
      </c>
      <c r="B198" s="558" t="s">
        <v>1434</v>
      </c>
      <c r="C198" s="558"/>
      <c r="D198" s="153" t="str">
        <f t="shared" si="4"/>
        <v>select country</v>
      </c>
      <c r="E198" s="153">
        <f t="shared" si="24"/>
        <v>2013</v>
      </c>
      <c r="F198" s="153" t="s">
        <v>3565</v>
      </c>
      <c r="G198" s="482" t="s">
        <v>1089</v>
      </c>
      <c r="H198" s="153" t="s">
        <v>810</v>
      </c>
      <c r="I198" s="153" t="s">
        <v>1772</v>
      </c>
      <c r="J198" s="153" t="s">
        <v>3567</v>
      </c>
      <c r="K198" s="153" t="s">
        <v>3924</v>
      </c>
      <c r="L198" s="570" t="str">
        <f t="shared" ca="1" si="23"/>
        <v>…</v>
      </c>
      <c r="Q198" s="482" t="s">
        <v>3568</v>
      </c>
    </row>
    <row r="199" spans="1:17" ht="12.75" customHeight="1">
      <c r="A199" s="558" t="s">
        <v>3469</v>
      </c>
      <c r="B199" s="558" t="s">
        <v>1436</v>
      </c>
      <c r="C199" s="558"/>
      <c r="D199" s="153" t="str">
        <f t="shared" si="4"/>
        <v>select country</v>
      </c>
      <c r="E199" s="153">
        <f t="shared" si="24"/>
        <v>2013</v>
      </c>
      <c r="F199" s="153" t="s">
        <v>3798</v>
      </c>
      <c r="G199" s="482" t="s">
        <v>1089</v>
      </c>
      <c r="H199" s="153" t="s">
        <v>810</v>
      </c>
      <c r="I199" s="153" t="s">
        <v>918</v>
      </c>
      <c r="J199" s="153" t="s">
        <v>3567</v>
      </c>
      <c r="K199" s="153" t="s">
        <v>3924</v>
      </c>
      <c r="L199" s="570" t="str">
        <f t="shared" ca="1" si="23"/>
        <v>…</v>
      </c>
      <c r="Q199" s="482" t="s">
        <v>3569</v>
      </c>
    </row>
    <row r="200" spans="1:17" ht="12.75" customHeight="1">
      <c r="A200" s="558" t="s">
        <v>3469</v>
      </c>
      <c r="B200" s="558" t="s">
        <v>62</v>
      </c>
      <c r="C200" s="558"/>
      <c r="D200" s="153" t="str">
        <f t="shared" si="4"/>
        <v>select country</v>
      </c>
      <c r="E200" s="153">
        <f t="shared" si="24"/>
        <v>2013</v>
      </c>
      <c r="F200" s="153" t="s">
        <v>3566</v>
      </c>
      <c r="G200" s="482" t="s">
        <v>1089</v>
      </c>
      <c r="H200" s="153" t="s">
        <v>810</v>
      </c>
      <c r="I200" s="153" t="s">
        <v>918</v>
      </c>
      <c r="J200" s="153" t="s">
        <v>3567</v>
      </c>
      <c r="K200" s="153" t="s">
        <v>3924</v>
      </c>
      <c r="L200" s="570" t="str">
        <f t="shared" ca="1" si="23"/>
        <v>…</v>
      </c>
      <c r="Q200" s="482" t="s">
        <v>3569</v>
      </c>
    </row>
    <row r="201" spans="1:17" ht="12.75" customHeight="1">
      <c r="A201" s="558" t="s">
        <v>3469</v>
      </c>
      <c r="B201" s="558" t="s">
        <v>65</v>
      </c>
      <c r="C201" s="558"/>
      <c r="D201" s="153" t="str">
        <f t="shared" si="4"/>
        <v>select country</v>
      </c>
      <c r="E201" s="153">
        <f t="shared" si="24"/>
        <v>2013</v>
      </c>
      <c r="F201" s="153" t="s">
        <v>3557</v>
      </c>
      <c r="G201" s="482" t="s">
        <v>1089</v>
      </c>
      <c r="H201" s="153" t="s">
        <v>810</v>
      </c>
      <c r="J201" s="153" t="s">
        <v>3567</v>
      </c>
      <c r="K201" s="153" t="s">
        <v>3924</v>
      </c>
      <c r="L201" s="570" t="str">
        <f t="shared" ca="1" si="23"/>
        <v>…</v>
      </c>
      <c r="Q201" s="482" t="s">
        <v>3570</v>
      </c>
    </row>
    <row r="202" spans="1:17" ht="12.75" customHeight="1">
      <c r="A202" s="558" t="s">
        <v>3469</v>
      </c>
      <c r="B202" s="558" t="s">
        <v>72</v>
      </c>
      <c r="C202" s="558"/>
      <c r="D202" s="153" t="str">
        <f t="shared" si="4"/>
        <v>select country</v>
      </c>
      <c r="E202" s="153">
        <f t="shared" si="24"/>
        <v>2013</v>
      </c>
      <c r="F202" s="153" t="s">
        <v>3558</v>
      </c>
      <c r="G202" s="482" t="s">
        <v>932</v>
      </c>
      <c r="H202" s="153" t="s">
        <v>810</v>
      </c>
      <c r="J202" s="153" t="s">
        <v>3567</v>
      </c>
      <c r="K202" s="153" t="s">
        <v>3924</v>
      </c>
      <c r="L202" s="570" t="str">
        <f t="shared" ca="1" si="23"/>
        <v>…</v>
      </c>
      <c r="Q202" s="482" t="s">
        <v>3571</v>
      </c>
    </row>
    <row r="203" spans="1:17" ht="12.75" customHeight="1">
      <c r="A203" s="558" t="s">
        <v>3469</v>
      </c>
      <c r="B203" s="558" t="s">
        <v>3141</v>
      </c>
      <c r="C203" s="558"/>
      <c r="D203" s="153" t="str">
        <f t="shared" si="4"/>
        <v>select country</v>
      </c>
      <c r="E203" s="153">
        <f t="shared" si="24"/>
        <v>2013</v>
      </c>
      <c r="F203" s="153" t="s">
        <v>3559</v>
      </c>
      <c r="G203" s="482" t="s">
        <v>946</v>
      </c>
      <c r="H203" s="153" t="s">
        <v>810</v>
      </c>
      <c r="J203" s="153" t="s">
        <v>3567</v>
      </c>
      <c r="K203" s="153" t="s">
        <v>3924</v>
      </c>
      <c r="L203" s="570" t="str">
        <f t="shared" ca="1" si="23"/>
        <v>…</v>
      </c>
      <c r="Q203" s="482" t="s">
        <v>3572</v>
      </c>
    </row>
    <row r="204" spans="1:17" ht="12.75" customHeight="1">
      <c r="A204" s="558" t="s">
        <v>3469</v>
      </c>
      <c r="B204" s="558" t="s">
        <v>76</v>
      </c>
      <c r="C204" s="558"/>
      <c r="D204" s="153" t="str">
        <f t="shared" si="4"/>
        <v>select country</v>
      </c>
      <c r="E204" s="153">
        <f t="shared" si="24"/>
        <v>2013</v>
      </c>
      <c r="F204" s="153" t="s">
        <v>3560</v>
      </c>
      <c r="G204" s="482" t="s">
        <v>959</v>
      </c>
      <c r="H204" s="153" t="s">
        <v>810</v>
      </c>
      <c r="J204" s="153" t="s">
        <v>3567</v>
      </c>
      <c r="K204" s="153" t="s">
        <v>3924</v>
      </c>
      <c r="L204" s="570" t="str">
        <f t="shared" ref="L204:L229" ca="1" si="25">IF(ISNUMBER(INDIRECT("'"&amp;A204&amp;"'!"&amp;B204)),INDIRECT("'"&amp;A204&amp;"'!"&amp;B204),"…")</f>
        <v>…</v>
      </c>
      <c r="Q204" s="482" t="s">
        <v>3573</v>
      </c>
    </row>
    <row r="205" spans="1:17" ht="12.75" customHeight="1">
      <c r="A205" s="558" t="s">
        <v>3469</v>
      </c>
      <c r="B205" s="558" t="s">
        <v>79</v>
      </c>
      <c r="C205" s="558"/>
      <c r="D205" s="153" t="str">
        <f t="shared" si="4"/>
        <v>select country</v>
      </c>
      <c r="E205" s="153">
        <f t="shared" si="24"/>
        <v>2013</v>
      </c>
      <c r="F205" s="153" t="s">
        <v>3561</v>
      </c>
      <c r="G205" s="482" t="s">
        <v>1112</v>
      </c>
      <c r="H205" s="153" t="s">
        <v>810</v>
      </c>
      <c r="J205" s="153" t="s">
        <v>3567</v>
      </c>
      <c r="K205" s="153" t="s">
        <v>3924</v>
      </c>
      <c r="L205" s="570" t="str">
        <f t="shared" ca="1" si="25"/>
        <v>…</v>
      </c>
      <c r="Q205" s="482" t="s">
        <v>3574</v>
      </c>
    </row>
    <row r="206" spans="1:17" ht="12.75" customHeight="1">
      <c r="A206" s="558" t="s">
        <v>3469</v>
      </c>
      <c r="B206" s="558" t="s">
        <v>3144</v>
      </c>
      <c r="C206" s="558"/>
      <c r="D206" s="153" t="str">
        <f t="shared" si="4"/>
        <v>select country</v>
      </c>
      <c r="E206" s="153">
        <f t="shared" si="24"/>
        <v>2013</v>
      </c>
      <c r="F206" s="153" t="s">
        <v>3562</v>
      </c>
      <c r="G206" s="153" t="s">
        <v>991</v>
      </c>
      <c r="H206" s="153" t="s">
        <v>810</v>
      </c>
      <c r="J206" s="153" t="s">
        <v>3567</v>
      </c>
      <c r="K206" s="153" t="s">
        <v>3924</v>
      </c>
      <c r="L206" s="570" t="str">
        <f t="shared" ca="1" si="25"/>
        <v>…</v>
      </c>
      <c r="Q206" s="482" t="s">
        <v>3575</v>
      </c>
    </row>
    <row r="207" spans="1:17" ht="12.75" customHeight="1">
      <c r="A207" s="558" t="s">
        <v>3469</v>
      </c>
      <c r="B207" s="558" t="s">
        <v>87</v>
      </c>
      <c r="C207" s="558"/>
      <c r="D207" s="153" t="str">
        <f t="shared" si="4"/>
        <v>select country</v>
      </c>
      <c r="E207" s="153">
        <f t="shared" si="24"/>
        <v>2013</v>
      </c>
      <c r="F207" s="153" t="s">
        <v>3563</v>
      </c>
      <c r="G207" s="482" t="s">
        <v>1004</v>
      </c>
      <c r="H207" s="153" t="s">
        <v>810</v>
      </c>
      <c r="J207" s="153" t="s">
        <v>3567</v>
      </c>
      <c r="K207" s="153" t="s">
        <v>3924</v>
      </c>
      <c r="L207" s="570" t="str">
        <f t="shared" ca="1" si="25"/>
        <v>…</v>
      </c>
      <c r="Q207" s="482" t="s">
        <v>3576</v>
      </c>
    </row>
    <row r="208" spans="1:17" ht="12.75" customHeight="1">
      <c r="A208" s="558" t="s">
        <v>3469</v>
      </c>
      <c r="B208" s="558" t="s">
        <v>89</v>
      </c>
      <c r="C208" s="558"/>
      <c r="D208" s="153" t="str">
        <f t="shared" si="4"/>
        <v>select country</v>
      </c>
      <c r="E208" s="153">
        <f t="shared" si="24"/>
        <v>2013</v>
      </c>
      <c r="F208" s="153" t="s">
        <v>3564</v>
      </c>
      <c r="G208" s="482" t="s">
        <v>1121</v>
      </c>
      <c r="H208" s="153" t="s">
        <v>810</v>
      </c>
      <c r="J208" s="153" t="s">
        <v>3567</v>
      </c>
      <c r="K208" s="153" t="s">
        <v>3924</v>
      </c>
      <c r="L208" s="570" t="str">
        <f t="shared" ca="1" si="25"/>
        <v>…</v>
      </c>
      <c r="Q208" s="482" t="s">
        <v>3577</v>
      </c>
    </row>
    <row r="209" spans="1:17" ht="12.75" customHeight="1">
      <c r="A209" s="558" t="s">
        <v>3469</v>
      </c>
      <c r="B209" s="558" t="s">
        <v>106</v>
      </c>
      <c r="C209" s="558"/>
      <c r="D209" s="153" t="str">
        <f t="shared" si="4"/>
        <v>select country</v>
      </c>
      <c r="E209" s="153">
        <f t="shared" si="24"/>
        <v>2013</v>
      </c>
      <c r="F209" s="153" t="s">
        <v>3771</v>
      </c>
      <c r="G209" s="482" t="s">
        <v>1089</v>
      </c>
      <c r="H209" s="153" t="s">
        <v>810</v>
      </c>
      <c r="I209" s="153" t="s">
        <v>1772</v>
      </c>
      <c r="J209" s="153" t="s">
        <v>3578</v>
      </c>
      <c r="K209" s="153" t="s">
        <v>3924</v>
      </c>
      <c r="L209" s="570" t="str">
        <f t="shared" ca="1" si="25"/>
        <v>…</v>
      </c>
      <c r="Q209" s="482" t="s">
        <v>3579</v>
      </c>
    </row>
    <row r="210" spans="1:17" ht="12.75" customHeight="1">
      <c r="A210" s="558" t="s">
        <v>3469</v>
      </c>
      <c r="B210" s="558" t="s">
        <v>110</v>
      </c>
      <c r="C210" s="558"/>
      <c r="D210" s="153" t="str">
        <f t="shared" ref="D210:D232" si="26">H$2</f>
        <v>select country</v>
      </c>
      <c r="E210" s="153">
        <f t="shared" si="24"/>
        <v>2013</v>
      </c>
      <c r="F210" s="153" t="s">
        <v>3589</v>
      </c>
      <c r="G210" s="482" t="s">
        <v>1089</v>
      </c>
      <c r="H210" s="153" t="s">
        <v>810</v>
      </c>
      <c r="I210" s="153" t="s">
        <v>1772</v>
      </c>
      <c r="J210" s="153" t="s">
        <v>3578</v>
      </c>
      <c r="K210" s="153" t="s">
        <v>3924</v>
      </c>
      <c r="L210" s="570" t="str">
        <f t="shared" ca="1" si="25"/>
        <v>…</v>
      </c>
      <c r="Q210" s="482" t="s">
        <v>3579</v>
      </c>
    </row>
    <row r="211" spans="1:17" ht="12.75" customHeight="1">
      <c r="A211" s="558" t="s">
        <v>3469</v>
      </c>
      <c r="B211" s="558" t="s">
        <v>114</v>
      </c>
      <c r="C211" s="558"/>
      <c r="D211" s="153" t="str">
        <f t="shared" si="26"/>
        <v>select country</v>
      </c>
      <c r="E211" s="153">
        <f t="shared" si="24"/>
        <v>2013</v>
      </c>
      <c r="F211" s="153" t="s">
        <v>3799</v>
      </c>
      <c r="G211" s="482" t="s">
        <v>1089</v>
      </c>
      <c r="H211" s="153" t="s">
        <v>810</v>
      </c>
      <c r="I211" s="153" t="s">
        <v>918</v>
      </c>
      <c r="J211" s="153" t="s">
        <v>3578</v>
      </c>
      <c r="K211" s="153" t="s">
        <v>3924</v>
      </c>
      <c r="L211" s="570" t="str">
        <f t="shared" ca="1" si="25"/>
        <v>…</v>
      </c>
      <c r="Q211" s="482" t="s">
        <v>3580</v>
      </c>
    </row>
    <row r="212" spans="1:17" ht="12.75" customHeight="1">
      <c r="A212" s="558" t="s">
        <v>3469</v>
      </c>
      <c r="B212" s="558" t="s">
        <v>118</v>
      </c>
      <c r="C212" s="558"/>
      <c r="D212" s="153" t="str">
        <f t="shared" si="26"/>
        <v>select country</v>
      </c>
      <c r="E212" s="153">
        <f t="shared" si="24"/>
        <v>2013</v>
      </c>
      <c r="F212" s="153" t="s">
        <v>3590</v>
      </c>
      <c r="G212" s="482" t="s">
        <v>1089</v>
      </c>
      <c r="H212" s="153" t="s">
        <v>810</v>
      </c>
      <c r="I212" s="153" t="s">
        <v>918</v>
      </c>
      <c r="J212" s="153" t="s">
        <v>3578</v>
      </c>
      <c r="K212" s="153" t="s">
        <v>3924</v>
      </c>
      <c r="L212" s="570" t="str">
        <f t="shared" ca="1" si="25"/>
        <v>…</v>
      </c>
      <c r="Q212" s="482" t="s">
        <v>3580</v>
      </c>
    </row>
    <row r="213" spans="1:17" ht="12.75" customHeight="1">
      <c r="A213" s="558" t="s">
        <v>3469</v>
      </c>
      <c r="B213" s="558" t="s">
        <v>122</v>
      </c>
      <c r="C213" s="558"/>
      <c r="D213" s="153" t="str">
        <f t="shared" si="26"/>
        <v>select country</v>
      </c>
      <c r="E213" s="153">
        <f t="shared" si="24"/>
        <v>2013</v>
      </c>
      <c r="F213" s="153" t="s">
        <v>3591</v>
      </c>
      <c r="G213" s="482" t="s">
        <v>1089</v>
      </c>
      <c r="H213" s="153" t="s">
        <v>810</v>
      </c>
      <c r="J213" s="153" t="s">
        <v>3578</v>
      </c>
      <c r="K213" s="153" t="s">
        <v>3924</v>
      </c>
      <c r="L213" s="570" t="str">
        <f t="shared" ca="1" si="25"/>
        <v>…</v>
      </c>
      <c r="Q213" s="482" t="s">
        <v>3581</v>
      </c>
    </row>
    <row r="214" spans="1:17" ht="12.75" customHeight="1">
      <c r="A214" s="558" t="s">
        <v>3469</v>
      </c>
      <c r="B214" s="558" t="s">
        <v>130</v>
      </c>
      <c r="C214" s="558"/>
      <c r="D214" s="153" t="str">
        <f t="shared" si="26"/>
        <v>select country</v>
      </c>
      <c r="E214" s="153">
        <f t="shared" si="24"/>
        <v>2013</v>
      </c>
      <c r="F214" s="153" t="s">
        <v>3592</v>
      </c>
      <c r="G214" s="482" t="s">
        <v>932</v>
      </c>
      <c r="H214" s="153" t="s">
        <v>810</v>
      </c>
      <c r="J214" s="153" t="s">
        <v>3578</v>
      </c>
      <c r="K214" s="153" t="s">
        <v>3924</v>
      </c>
      <c r="L214" s="570" t="str">
        <f t="shared" ca="1" si="25"/>
        <v>…</v>
      </c>
      <c r="Q214" s="482" t="s">
        <v>3582</v>
      </c>
    </row>
    <row r="215" spans="1:17" ht="12.75" customHeight="1">
      <c r="A215" s="558" t="s">
        <v>3469</v>
      </c>
      <c r="B215" s="558" t="s">
        <v>3044</v>
      </c>
      <c r="C215" s="558"/>
      <c r="D215" s="153" t="str">
        <f t="shared" si="26"/>
        <v>select country</v>
      </c>
      <c r="E215" s="153">
        <f t="shared" si="24"/>
        <v>2013</v>
      </c>
      <c r="F215" s="153" t="s">
        <v>3593</v>
      </c>
      <c r="G215" s="482" t="s">
        <v>946</v>
      </c>
      <c r="H215" s="153" t="s">
        <v>810</v>
      </c>
      <c r="J215" s="153" t="s">
        <v>3578</v>
      </c>
      <c r="K215" s="153" t="s">
        <v>3924</v>
      </c>
      <c r="L215" s="570" t="str">
        <f t="shared" ca="1" si="25"/>
        <v>…</v>
      </c>
      <c r="Q215" s="482" t="s">
        <v>3583</v>
      </c>
    </row>
    <row r="216" spans="1:17" ht="12.75" customHeight="1">
      <c r="A216" s="558" t="s">
        <v>3469</v>
      </c>
      <c r="B216" s="558" t="s">
        <v>134</v>
      </c>
      <c r="C216" s="558"/>
      <c r="D216" s="153" t="str">
        <f t="shared" si="26"/>
        <v>select country</v>
      </c>
      <c r="E216" s="153">
        <f t="shared" si="24"/>
        <v>2013</v>
      </c>
      <c r="F216" s="153" t="s">
        <v>3594</v>
      </c>
      <c r="G216" s="482" t="s">
        <v>959</v>
      </c>
      <c r="H216" s="153" t="s">
        <v>810</v>
      </c>
      <c r="J216" s="153" t="s">
        <v>3578</v>
      </c>
      <c r="K216" s="153" t="s">
        <v>3924</v>
      </c>
      <c r="L216" s="570" t="str">
        <f t="shared" ca="1" si="25"/>
        <v>…</v>
      </c>
      <c r="Q216" s="482" t="s">
        <v>3584</v>
      </c>
    </row>
    <row r="217" spans="1:17" ht="12.75" customHeight="1">
      <c r="A217" s="558" t="s">
        <v>3469</v>
      </c>
      <c r="B217" s="558" t="s">
        <v>138</v>
      </c>
      <c r="C217" s="558"/>
      <c r="D217" s="153" t="str">
        <f t="shared" si="26"/>
        <v>select country</v>
      </c>
      <c r="E217" s="153">
        <f t="shared" si="24"/>
        <v>2013</v>
      </c>
      <c r="F217" s="153" t="s">
        <v>3595</v>
      </c>
      <c r="G217" s="482" t="s">
        <v>1112</v>
      </c>
      <c r="H217" s="153" t="s">
        <v>810</v>
      </c>
      <c r="J217" s="153" t="s">
        <v>3578</v>
      </c>
      <c r="K217" s="153" t="s">
        <v>3924</v>
      </c>
      <c r="L217" s="570" t="str">
        <f t="shared" ca="1" si="25"/>
        <v>…</v>
      </c>
      <c r="Q217" s="482" t="s">
        <v>3585</v>
      </c>
    </row>
    <row r="218" spans="1:17" ht="12.75" customHeight="1">
      <c r="A218" s="558" t="s">
        <v>3469</v>
      </c>
      <c r="B218" s="558" t="s">
        <v>3045</v>
      </c>
      <c r="C218" s="558"/>
      <c r="D218" s="153" t="str">
        <f t="shared" si="26"/>
        <v>select country</v>
      </c>
      <c r="E218" s="153">
        <f t="shared" si="24"/>
        <v>2013</v>
      </c>
      <c r="F218" s="153" t="s">
        <v>3596</v>
      </c>
      <c r="G218" s="153" t="s">
        <v>991</v>
      </c>
      <c r="H218" s="153" t="s">
        <v>810</v>
      </c>
      <c r="J218" s="153" t="s">
        <v>3578</v>
      </c>
      <c r="K218" s="153" t="s">
        <v>3924</v>
      </c>
      <c r="L218" s="570" t="str">
        <f t="shared" ca="1" si="25"/>
        <v>…</v>
      </c>
      <c r="Q218" s="482" t="s">
        <v>3586</v>
      </c>
    </row>
    <row r="219" spans="1:17" ht="12.75" customHeight="1">
      <c r="A219" s="558" t="s">
        <v>3469</v>
      </c>
      <c r="B219" s="558" t="s">
        <v>156</v>
      </c>
      <c r="C219" s="558"/>
      <c r="D219" s="153" t="str">
        <f t="shared" si="26"/>
        <v>select country</v>
      </c>
      <c r="E219" s="153">
        <f t="shared" si="24"/>
        <v>2013</v>
      </c>
      <c r="F219" s="153" t="s">
        <v>3597</v>
      </c>
      <c r="G219" s="482" t="s">
        <v>1004</v>
      </c>
      <c r="H219" s="153" t="s">
        <v>810</v>
      </c>
      <c r="J219" s="153" t="s">
        <v>3578</v>
      </c>
      <c r="K219" s="153" t="s">
        <v>3924</v>
      </c>
      <c r="L219" s="570" t="str">
        <f t="shared" ca="1" si="25"/>
        <v>…</v>
      </c>
      <c r="Q219" s="482" t="s">
        <v>3587</v>
      </c>
    </row>
    <row r="220" spans="1:17" ht="12.75" customHeight="1">
      <c r="A220" s="558" t="s">
        <v>3469</v>
      </c>
      <c r="B220" s="558" t="s">
        <v>160</v>
      </c>
      <c r="C220" s="558"/>
      <c r="D220" s="153" t="str">
        <f t="shared" si="26"/>
        <v>select country</v>
      </c>
      <c r="E220" s="153">
        <f t="shared" si="24"/>
        <v>2013</v>
      </c>
      <c r="F220" s="153" t="s">
        <v>3598</v>
      </c>
      <c r="G220" s="482" t="s">
        <v>1121</v>
      </c>
      <c r="H220" s="153" t="s">
        <v>810</v>
      </c>
      <c r="J220" s="153" t="s">
        <v>3578</v>
      </c>
      <c r="K220" s="153" t="s">
        <v>3924</v>
      </c>
      <c r="L220" s="570" t="str">
        <f t="shared" ca="1" si="25"/>
        <v>…</v>
      </c>
      <c r="Q220" s="482" t="s">
        <v>3588</v>
      </c>
    </row>
    <row r="221" spans="1:17" ht="12.75" customHeight="1">
      <c r="A221" s="558" t="s">
        <v>3469</v>
      </c>
      <c r="B221" s="558" t="s">
        <v>2799</v>
      </c>
      <c r="C221" s="558"/>
      <c r="D221" s="153" t="str">
        <f t="shared" si="26"/>
        <v>select country</v>
      </c>
      <c r="E221" s="153">
        <f t="shared" si="24"/>
        <v>2013</v>
      </c>
      <c r="F221" s="153" t="s">
        <v>3772</v>
      </c>
      <c r="G221" s="482" t="s">
        <v>1089</v>
      </c>
      <c r="H221" s="153" t="s">
        <v>810</v>
      </c>
      <c r="I221" s="153" t="s">
        <v>1772</v>
      </c>
      <c r="J221" s="153" t="s">
        <v>3609</v>
      </c>
      <c r="K221" s="153" t="s">
        <v>3924</v>
      </c>
      <c r="L221" s="570" t="str">
        <f t="shared" ca="1" si="25"/>
        <v>…</v>
      </c>
      <c r="Q221" s="482" t="s">
        <v>3610</v>
      </c>
    </row>
    <row r="222" spans="1:17" ht="12.75" customHeight="1">
      <c r="A222" s="558" t="s">
        <v>3469</v>
      </c>
      <c r="B222" s="558" t="s">
        <v>3492</v>
      </c>
      <c r="C222" s="558"/>
      <c r="D222" s="153" t="str">
        <f t="shared" si="26"/>
        <v>select country</v>
      </c>
      <c r="E222" s="153">
        <f t="shared" si="24"/>
        <v>2013</v>
      </c>
      <c r="F222" s="153" t="s">
        <v>3599</v>
      </c>
      <c r="G222" s="482" t="s">
        <v>1089</v>
      </c>
      <c r="H222" s="153" t="s">
        <v>810</v>
      </c>
      <c r="I222" s="153" t="s">
        <v>1772</v>
      </c>
      <c r="J222" s="153" t="s">
        <v>3609</v>
      </c>
      <c r="K222" s="153" t="s">
        <v>3924</v>
      </c>
      <c r="L222" s="570" t="str">
        <f t="shared" ca="1" si="25"/>
        <v>…</v>
      </c>
      <c r="Q222" s="482" t="s">
        <v>3610</v>
      </c>
    </row>
    <row r="223" spans="1:17" ht="12.75" customHeight="1">
      <c r="A223" s="558" t="s">
        <v>3469</v>
      </c>
      <c r="B223" s="558" t="s">
        <v>2800</v>
      </c>
      <c r="C223" s="558"/>
      <c r="D223" s="153" t="str">
        <f t="shared" si="26"/>
        <v>select country</v>
      </c>
      <c r="E223" s="153">
        <f t="shared" si="24"/>
        <v>2013</v>
      </c>
      <c r="F223" s="153" t="s">
        <v>3800</v>
      </c>
      <c r="G223" s="482" t="s">
        <v>1089</v>
      </c>
      <c r="H223" s="153" t="s">
        <v>810</v>
      </c>
      <c r="I223" s="153" t="s">
        <v>918</v>
      </c>
      <c r="J223" s="153" t="s">
        <v>3609</v>
      </c>
      <c r="K223" s="153" t="s">
        <v>3924</v>
      </c>
      <c r="L223" s="570" t="str">
        <f t="shared" ca="1" si="25"/>
        <v>…</v>
      </c>
      <c r="Q223" s="482" t="s">
        <v>3611</v>
      </c>
    </row>
    <row r="224" spans="1:17" ht="12.75" customHeight="1">
      <c r="A224" s="558" t="s">
        <v>3469</v>
      </c>
      <c r="B224" s="558" t="s">
        <v>2801</v>
      </c>
      <c r="C224" s="558"/>
      <c r="D224" s="153" t="str">
        <f t="shared" si="26"/>
        <v>select country</v>
      </c>
      <c r="E224" s="153">
        <f t="shared" si="24"/>
        <v>2013</v>
      </c>
      <c r="F224" s="153" t="s">
        <v>3600</v>
      </c>
      <c r="G224" s="482" t="s">
        <v>1089</v>
      </c>
      <c r="H224" s="153" t="s">
        <v>810</v>
      </c>
      <c r="I224" s="153" t="s">
        <v>918</v>
      </c>
      <c r="J224" s="153" t="s">
        <v>3609</v>
      </c>
      <c r="K224" s="153" t="s">
        <v>3924</v>
      </c>
      <c r="L224" s="570" t="str">
        <f t="shared" ca="1" si="25"/>
        <v>…</v>
      </c>
      <c r="Q224" s="482" t="s">
        <v>3611</v>
      </c>
    </row>
    <row r="225" spans="1:17" ht="12.75" customHeight="1">
      <c r="A225" s="558" t="s">
        <v>3469</v>
      </c>
      <c r="B225" s="558" t="s">
        <v>2802</v>
      </c>
      <c r="C225" s="558"/>
      <c r="D225" s="153" t="str">
        <f t="shared" si="26"/>
        <v>select country</v>
      </c>
      <c r="E225" s="153">
        <f t="shared" si="24"/>
        <v>2013</v>
      </c>
      <c r="F225" s="153" t="s">
        <v>3601</v>
      </c>
      <c r="G225" s="482" t="s">
        <v>1089</v>
      </c>
      <c r="H225" s="153" t="s">
        <v>810</v>
      </c>
      <c r="J225" s="153" t="s">
        <v>3609</v>
      </c>
      <c r="K225" s="153" t="s">
        <v>3924</v>
      </c>
      <c r="L225" s="570" t="str">
        <f t="shared" ca="1" si="25"/>
        <v>…</v>
      </c>
      <c r="Q225" s="482" t="s">
        <v>3612</v>
      </c>
    </row>
    <row r="226" spans="1:17" ht="12.75" customHeight="1">
      <c r="A226" s="558" t="s">
        <v>3469</v>
      </c>
      <c r="B226" s="558" t="s">
        <v>2804</v>
      </c>
      <c r="C226" s="558"/>
      <c r="D226" s="153" t="str">
        <f t="shared" si="26"/>
        <v>select country</v>
      </c>
      <c r="E226" s="153">
        <f t="shared" si="24"/>
        <v>2013</v>
      </c>
      <c r="F226" s="153" t="s">
        <v>3602</v>
      </c>
      <c r="G226" s="482" t="s">
        <v>932</v>
      </c>
      <c r="H226" s="153" t="s">
        <v>810</v>
      </c>
      <c r="J226" s="153" t="s">
        <v>3609</v>
      </c>
      <c r="K226" s="153" t="s">
        <v>3924</v>
      </c>
      <c r="L226" s="570" t="str">
        <f t="shared" ca="1" si="25"/>
        <v>…</v>
      </c>
      <c r="Q226" s="482" t="s">
        <v>3613</v>
      </c>
    </row>
    <row r="227" spans="1:17" ht="12.75" customHeight="1">
      <c r="A227" s="558" t="s">
        <v>3469</v>
      </c>
      <c r="B227" s="558" t="s">
        <v>3193</v>
      </c>
      <c r="C227" s="558"/>
      <c r="D227" s="153" t="str">
        <f t="shared" si="26"/>
        <v>select country</v>
      </c>
      <c r="E227" s="153">
        <f t="shared" si="24"/>
        <v>2013</v>
      </c>
      <c r="F227" s="153" t="s">
        <v>3603</v>
      </c>
      <c r="G227" s="482" t="s">
        <v>946</v>
      </c>
      <c r="H227" s="153" t="s">
        <v>810</v>
      </c>
      <c r="J227" s="153" t="s">
        <v>3609</v>
      </c>
      <c r="K227" s="153" t="s">
        <v>3924</v>
      </c>
      <c r="L227" s="570" t="str">
        <f t="shared" ca="1" si="25"/>
        <v>…</v>
      </c>
      <c r="Q227" s="482" t="s">
        <v>3614</v>
      </c>
    </row>
    <row r="228" spans="1:17" ht="12.75" customHeight="1">
      <c r="A228" s="558" t="s">
        <v>3469</v>
      </c>
      <c r="B228" s="558" t="s">
        <v>2805</v>
      </c>
      <c r="C228" s="558"/>
      <c r="D228" s="153" t="str">
        <f t="shared" si="26"/>
        <v>select country</v>
      </c>
      <c r="E228" s="153">
        <f t="shared" si="24"/>
        <v>2013</v>
      </c>
      <c r="F228" s="153" t="s">
        <v>3604</v>
      </c>
      <c r="G228" s="482" t="s">
        <v>959</v>
      </c>
      <c r="H228" s="153" t="s">
        <v>810</v>
      </c>
      <c r="J228" s="153" t="s">
        <v>3609</v>
      </c>
      <c r="K228" s="153" t="s">
        <v>3924</v>
      </c>
      <c r="L228" s="570" t="str">
        <f t="shared" ca="1" si="25"/>
        <v>…</v>
      </c>
      <c r="Q228" s="482" t="s">
        <v>3615</v>
      </c>
    </row>
    <row r="229" spans="1:17" ht="12.75" customHeight="1">
      <c r="A229" s="558" t="s">
        <v>3469</v>
      </c>
      <c r="B229" s="558" t="s">
        <v>3493</v>
      </c>
      <c r="C229" s="558"/>
      <c r="D229" s="153" t="str">
        <f t="shared" si="26"/>
        <v>select country</v>
      </c>
      <c r="E229" s="153">
        <f t="shared" si="24"/>
        <v>2013</v>
      </c>
      <c r="F229" s="153" t="s">
        <v>3605</v>
      </c>
      <c r="G229" s="482" t="s">
        <v>1112</v>
      </c>
      <c r="H229" s="153" t="s">
        <v>810</v>
      </c>
      <c r="J229" s="153" t="s">
        <v>3609</v>
      </c>
      <c r="K229" s="153" t="s">
        <v>3924</v>
      </c>
      <c r="L229" s="570" t="str">
        <f t="shared" ca="1" si="25"/>
        <v>…</v>
      </c>
      <c r="Q229" s="482" t="s">
        <v>3616</v>
      </c>
    </row>
    <row r="230" spans="1:17" ht="12.75" customHeight="1">
      <c r="A230" s="558" t="s">
        <v>3469</v>
      </c>
      <c r="B230" s="558" t="s">
        <v>3194</v>
      </c>
      <c r="C230" s="558"/>
      <c r="D230" s="153" t="str">
        <f t="shared" si="26"/>
        <v>select country</v>
      </c>
      <c r="E230" s="153">
        <f t="shared" si="24"/>
        <v>2013</v>
      </c>
      <c r="F230" s="153" t="s">
        <v>3606</v>
      </c>
      <c r="G230" s="153" t="s">
        <v>991</v>
      </c>
      <c r="H230" s="153" t="s">
        <v>810</v>
      </c>
      <c r="J230" s="153" t="s">
        <v>3609</v>
      </c>
      <c r="K230" s="153" t="s">
        <v>3924</v>
      </c>
      <c r="L230" s="570" t="str">
        <f t="shared" ref="L230:L232" ca="1" si="27">IF(ISNUMBER(INDIRECT("'"&amp;A230&amp;"'!"&amp;B230)),INDIRECT("'"&amp;A230&amp;"'!"&amp;B230),"…")</f>
        <v>…</v>
      </c>
      <c r="Q230" s="482" t="s">
        <v>3617</v>
      </c>
    </row>
    <row r="231" spans="1:17" ht="12.75" customHeight="1">
      <c r="A231" s="558" t="s">
        <v>3469</v>
      </c>
      <c r="B231" s="558" t="s">
        <v>2808</v>
      </c>
      <c r="C231" s="558"/>
      <c r="D231" s="153" t="str">
        <f t="shared" si="26"/>
        <v>select country</v>
      </c>
      <c r="E231" s="153">
        <f t="shared" si="24"/>
        <v>2013</v>
      </c>
      <c r="F231" s="153" t="s">
        <v>3607</v>
      </c>
      <c r="G231" s="482" t="s">
        <v>1004</v>
      </c>
      <c r="H231" s="153" t="s">
        <v>810</v>
      </c>
      <c r="J231" s="153" t="s">
        <v>3609</v>
      </c>
      <c r="K231" s="153" t="s">
        <v>3924</v>
      </c>
      <c r="L231" s="570" t="str">
        <f t="shared" ca="1" si="27"/>
        <v>…</v>
      </c>
      <c r="Q231" s="482" t="s">
        <v>3618</v>
      </c>
    </row>
    <row r="232" spans="1:17" ht="12.75" customHeight="1">
      <c r="A232" s="558" t="s">
        <v>3469</v>
      </c>
      <c r="B232" s="558" t="s">
        <v>3494</v>
      </c>
      <c r="C232" s="558"/>
      <c r="D232" s="153" t="str">
        <f t="shared" si="26"/>
        <v>select country</v>
      </c>
      <c r="E232" s="153">
        <f t="shared" si="24"/>
        <v>2013</v>
      </c>
      <c r="F232" s="153" t="s">
        <v>3608</v>
      </c>
      <c r="G232" s="482" t="s">
        <v>1121</v>
      </c>
      <c r="H232" s="153" t="s">
        <v>810</v>
      </c>
      <c r="J232" s="153" t="s">
        <v>3609</v>
      </c>
      <c r="K232" s="153" t="s">
        <v>3924</v>
      </c>
      <c r="L232" s="570" t="str">
        <f t="shared" ca="1" si="27"/>
        <v>…</v>
      </c>
      <c r="Q232" s="482" t="s">
        <v>3619</v>
      </c>
    </row>
    <row r="233" spans="1:17" ht="12.75" customHeight="1">
      <c r="A233" s="558" t="s">
        <v>1765</v>
      </c>
      <c r="B233" s="558" t="s">
        <v>2772</v>
      </c>
      <c r="C233" s="558" t="s">
        <v>1339</v>
      </c>
      <c r="D233" s="153" t="str">
        <f t="shared" si="4"/>
        <v>select country</v>
      </c>
      <c r="E233" s="153">
        <f t="shared" si="6"/>
        <v>2013</v>
      </c>
      <c r="F233" s="482" t="s">
        <v>3773</v>
      </c>
      <c r="G233" s="482" t="s">
        <v>1089</v>
      </c>
      <c r="H233" s="153" t="s">
        <v>810</v>
      </c>
      <c r="I233" s="153" t="s">
        <v>1772</v>
      </c>
      <c r="J233" s="574" t="s">
        <v>2218</v>
      </c>
      <c r="K233" s="153" t="s">
        <v>1090</v>
      </c>
      <c r="L233" s="570">
        <f t="shared" ca="1" si="5"/>
        <v>0</v>
      </c>
      <c r="M233" s="153" t="str">
        <f t="shared" ref="M233:M294" ca="1" si="28">IF(OR(INDIRECT("'"&amp;A233&amp;"'!"&amp;C233)="A",INDIRECT("'"&amp;A233&amp;"'!"&amp;C233)="B",INDIRECT("'"&amp;A233&amp;"'!"&amp;C233)="C",INDIRECT("'"&amp;A233&amp;"'!"&amp;C233)="D",INDIRECT("'"&amp;A233&amp;"'!"&amp;C233)="O"),
INDIRECT("'"&amp;A233&amp;"'!"&amp;C233),"…")</f>
        <v>…</v>
      </c>
      <c r="Q233" s="482" t="s">
        <v>2219</v>
      </c>
    </row>
    <row r="234" spans="1:17" ht="12.75" customHeight="1">
      <c r="A234" s="558" t="s">
        <v>1765</v>
      </c>
      <c r="B234" s="558" t="s">
        <v>2773</v>
      </c>
      <c r="C234" s="558" t="s">
        <v>1341</v>
      </c>
      <c r="D234" s="153" t="str">
        <f t="shared" si="4"/>
        <v>select country</v>
      </c>
      <c r="E234" s="153">
        <f t="shared" si="6"/>
        <v>2013</v>
      </c>
      <c r="F234" s="482" t="s">
        <v>3008</v>
      </c>
      <c r="G234" s="482" t="s">
        <v>1089</v>
      </c>
      <c r="H234" s="153" t="s">
        <v>810</v>
      </c>
      <c r="I234" s="153" t="s">
        <v>2222</v>
      </c>
      <c r="J234" s="574" t="s">
        <v>2218</v>
      </c>
      <c r="K234" s="153" t="s">
        <v>1090</v>
      </c>
      <c r="L234" s="570">
        <f t="shared" ca="1" si="5"/>
        <v>0</v>
      </c>
      <c r="M234" s="153" t="str">
        <f t="shared" ca="1" si="28"/>
        <v>…</v>
      </c>
      <c r="Q234" s="482" t="s">
        <v>2223</v>
      </c>
    </row>
    <row r="235" spans="1:17" ht="12.75" customHeight="1">
      <c r="A235" s="558" t="s">
        <v>1765</v>
      </c>
      <c r="B235" s="558" t="s">
        <v>2774</v>
      </c>
      <c r="C235" s="558" t="s">
        <v>1342</v>
      </c>
      <c r="D235" s="153" t="str">
        <f t="shared" ref="D235:D236" si="29">H$2</f>
        <v>select country</v>
      </c>
      <c r="E235" s="153">
        <f t="shared" si="6"/>
        <v>2013</v>
      </c>
      <c r="F235" s="482" t="s">
        <v>3801</v>
      </c>
      <c r="G235" s="482" t="s">
        <v>1089</v>
      </c>
      <c r="H235" s="153" t="s">
        <v>810</v>
      </c>
      <c r="I235" s="153" t="s">
        <v>2222</v>
      </c>
      <c r="J235" s="574" t="s">
        <v>2218</v>
      </c>
      <c r="K235" s="153" t="s">
        <v>1090</v>
      </c>
      <c r="L235" s="570">
        <f t="shared" ref="L235" ca="1" si="30">IF(ISNUMBER(INDIRECT("'"&amp;A235&amp;"'!"&amp;B235)),INDIRECT("'"&amp;A235&amp;"'!"&amp;B235),"…")</f>
        <v>0</v>
      </c>
      <c r="M235" s="153" t="str">
        <f t="shared" ref="M235:M236" ca="1" si="31">IF(OR(INDIRECT("'"&amp;A235&amp;"'!"&amp;C235)="A",INDIRECT("'"&amp;A235&amp;"'!"&amp;C235)="B",INDIRECT("'"&amp;A235&amp;"'!"&amp;C235)="C",INDIRECT("'"&amp;A235&amp;"'!"&amp;C235)="D",INDIRECT("'"&amp;A235&amp;"'!"&amp;C235)="O"),
INDIRECT("'"&amp;A235&amp;"'!"&amp;C235),"…")</f>
        <v>…</v>
      </c>
      <c r="Q235" s="482" t="s">
        <v>2223</v>
      </c>
    </row>
    <row r="236" spans="1:17" ht="12.75" customHeight="1">
      <c r="A236" s="558" t="s">
        <v>1765</v>
      </c>
      <c r="B236" s="558" t="s">
        <v>3009</v>
      </c>
      <c r="C236" s="558" t="s">
        <v>3010</v>
      </c>
      <c r="D236" s="153" t="str">
        <f t="shared" si="29"/>
        <v>select country</v>
      </c>
      <c r="E236" s="153">
        <f t="shared" si="6"/>
        <v>2013</v>
      </c>
      <c r="F236" s="482" t="s">
        <v>3011</v>
      </c>
      <c r="G236" s="482" t="s">
        <v>1089</v>
      </c>
      <c r="H236" s="153" t="s">
        <v>810</v>
      </c>
      <c r="I236" s="153" t="s">
        <v>2222</v>
      </c>
      <c r="J236" s="574" t="s">
        <v>2218</v>
      </c>
      <c r="K236" s="153" t="s">
        <v>1090</v>
      </c>
      <c r="L236" s="570">
        <f ca="1">IF(ISNUMBER(INDIRECT("'"&amp;A236&amp;"'!"&amp;B236)),INDIRECT("'"&amp;A236&amp;"'!"&amp;B236),"…")</f>
        <v>0</v>
      </c>
      <c r="M236" s="153" t="str">
        <f t="shared" ca="1" si="31"/>
        <v>…</v>
      </c>
      <c r="Q236" s="482" t="s">
        <v>2223</v>
      </c>
    </row>
    <row r="237" spans="1:17" ht="12.75" customHeight="1">
      <c r="A237" s="558" t="s">
        <v>1765</v>
      </c>
      <c r="B237" s="558" t="s">
        <v>2775</v>
      </c>
      <c r="C237" s="558" t="s">
        <v>1345</v>
      </c>
      <c r="D237" s="153" t="str">
        <f t="shared" si="4"/>
        <v>select country</v>
      </c>
      <c r="E237" s="153">
        <f t="shared" si="6"/>
        <v>2013</v>
      </c>
      <c r="F237" s="482" t="s">
        <v>2226</v>
      </c>
      <c r="G237" s="482" t="s">
        <v>1089</v>
      </c>
      <c r="H237" s="153" t="s">
        <v>810</v>
      </c>
      <c r="J237" s="574" t="s">
        <v>2218</v>
      </c>
      <c r="K237" s="153" t="s">
        <v>1090</v>
      </c>
      <c r="L237" s="570">
        <f t="shared" ca="1" si="5"/>
        <v>0</v>
      </c>
      <c r="M237" s="153" t="str">
        <f t="shared" ca="1" si="28"/>
        <v>…</v>
      </c>
      <c r="Q237" s="482" t="s">
        <v>2227</v>
      </c>
    </row>
    <row r="238" spans="1:17" ht="12.75" customHeight="1">
      <c r="A238" s="558" t="s">
        <v>1765</v>
      </c>
      <c r="B238" s="558" t="s">
        <v>3034</v>
      </c>
      <c r="C238" s="558" t="s">
        <v>3035</v>
      </c>
      <c r="D238" s="153" t="str">
        <f t="shared" si="4"/>
        <v>select country</v>
      </c>
      <c r="E238" s="153">
        <f t="shared" si="6"/>
        <v>2013</v>
      </c>
      <c r="F238" s="482" t="s">
        <v>2229</v>
      </c>
      <c r="G238" s="482" t="s">
        <v>932</v>
      </c>
      <c r="H238" s="153" t="s">
        <v>810</v>
      </c>
      <c r="I238" s="153" t="s">
        <v>933</v>
      </c>
      <c r="J238" s="574" t="s">
        <v>2218</v>
      </c>
      <c r="K238" s="153" t="s">
        <v>1090</v>
      </c>
      <c r="L238" s="570">
        <f t="shared" ca="1" si="5"/>
        <v>0</v>
      </c>
      <c r="M238" s="153" t="str">
        <f t="shared" ca="1" si="28"/>
        <v>…</v>
      </c>
      <c r="Q238" s="482" t="s">
        <v>2230</v>
      </c>
    </row>
    <row r="239" spans="1:17" ht="12.75" customHeight="1">
      <c r="A239" s="558" t="s">
        <v>1765</v>
      </c>
      <c r="B239" s="558" t="s">
        <v>3032</v>
      </c>
      <c r="C239" s="558" t="s">
        <v>3033</v>
      </c>
      <c r="D239" s="153" t="str">
        <f t="shared" si="4"/>
        <v>select country</v>
      </c>
      <c r="E239" s="153">
        <f t="shared" si="6"/>
        <v>2013</v>
      </c>
      <c r="F239" s="482" t="s">
        <v>2231</v>
      </c>
      <c r="G239" s="482" t="s">
        <v>946</v>
      </c>
      <c r="H239" s="153" t="s">
        <v>810</v>
      </c>
      <c r="I239" s="153" t="s">
        <v>933</v>
      </c>
      <c r="J239" s="574" t="s">
        <v>2218</v>
      </c>
      <c r="K239" s="153" t="s">
        <v>1090</v>
      </c>
      <c r="L239" s="570">
        <f t="shared" ca="1" si="5"/>
        <v>0</v>
      </c>
      <c r="M239" s="153" t="str">
        <f t="shared" ca="1" si="28"/>
        <v>…</v>
      </c>
      <c r="Q239" s="482" t="s">
        <v>2232</v>
      </c>
    </row>
    <row r="240" spans="1:17" ht="12.75" customHeight="1">
      <c r="A240" s="558" t="s">
        <v>1765</v>
      </c>
      <c r="B240" s="558" t="s">
        <v>3030</v>
      </c>
      <c r="C240" s="558" t="s">
        <v>3031</v>
      </c>
      <c r="D240" s="153" t="str">
        <f t="shared" si="4"/>
        <v>select country</v>
      </c>
      <c r="E240" s="153">
        <f t="shared" si="6"/>
        <v>2013</v>
      </c>
      <c r="F240" s="482" t="s">
        <v>2234</v>
      </c>
      <c r="G240" s="482" t="s">
        <v>959</v>
      </c>
      <c r="H240" s="153" t="s">
        <v>810</v>
      </c>
      <c r="I240" s="153" t="s">
        <v>933</v>
      </c>
      <c r="J240" s="574" t="s">
        <v>2218</v>
      </c>
      <c r="K240" s="153" t="s">
        <v>1090</v>
      </c>
      <c r="L240" s="570">
        <f t="shared" ca="1" si="5"/>
        <v>0</v>
      </c>
      <c r="M240" s="153" t="str">
        <f t="shared" ca="1" si="28"/>
        <v>…</v>
      </c>
      <c r="Q240" s="482" t="s">
        <v>2235</v>
      </c>
    </row>
    <row r="241" spans="1:17" ht="12.75" customHeight="1">
      <c r="A241" s="558" t="s">
        <v>1765</v>
      </c>
      <c r="B241" s="558" t="s">
        <v>3042</v>
      </c>
      <c r="C241" s="558" t="s">
        <v>3043</v>
      </c>
      <c r="D241" s="153" t="str">
        <f t="shared" si="4"/>
        <v>select country</v>
      </c>
      <c r="E241" s="153">
        <f t="shared" si="6"/>
        <v>2013</v>
      </c>
      <c r="F241" s="482" t="s">
        <v>2238</v>
      </c>
      <c r="G241" s="482" t="s">
        <v>1112</v>
      </c>
      <c r="H241" s="153" t="s">
        <v>810</v>
      </c>
      <c r="I241" s="153" t="s">
        <v>933</v>
      </c>
      <c r="J241" s="574" t="s">
        <v>2218</v>
      </c>
      <c r="K241" s="153" t="s">
        <v>1090</v>
      </c>
      <c r="L241" s="570">
        <f t="shared" ca="1" si="5"/>
        <v>0</v>
      </c>
      <c r="M241" s="153" t="str">
        <f t="shared" ca="1" si="28"/>
        <v>…</v>
      </c>
      <c r="Q241" s="482" t="s">
        <v>2239</v>
      </c>
    </row>
    <row r="242" spans="1:17" ht="12.75" customHeight="1">
      <c r="A242" s="558" t="s">
        <v>1765</v>
      </c>
      <c r="B242" s="558" t="s">
        <v>3028</v>
      </c>
      <c r="C242" s="558" t="s">
        <v>3029</v>
      </c>
      <c r="D242" s="153" t="str">
        <f t="shared" si="4"/>
        <v>select country</v>
      </c>
      <c r="E242" s="153">
        <f t="shared" si="6"/>
        <v>2013</v>
      </c>
      <c r="F242" s="482" t="s">
        <v>2241</v>
      </c>
      <c r="G242" s="482" t="s">
        <v>972</v>
      </c>
      <c r="H242" s="153" t="s">
        <v>810</v>
      </c>
      <c r="I242" s="153" t="s">
        <v>933</v>
      </c>
      <c r="J242" s="574" t="s">
        <v>2218</v>
      </c>
      <c r="K242" s="153" t="s">
        <v>1090</v>
      </c>
      <c r="L242" s="570">
        <f t="shared" ca="1" si="5"/>
        <v>0</v>
      </c>
      <c r="M242" s="153" t="str">
        <f t="shared" ca="1" si="28"/>
        <v>…</v>
      </c>
      <c r="Q242" s="482" t="s">
        <v>2242</v>
      </c>
    </row>
    <row r="243" spans="1:17" ht="12.75" customHeight="1">
      <c r="A243" s="558" t="s">
        <v>1765</v>
      </c>
      <c r="B243" s="558" t="s">
        <v>3026</v>
      </c>
      <c r="C243" s="558" t="s">
        <v>3027</v>
      </c>
      <c r="D243" s="153" t="str">
        <f t="shared" si="4"/>
        <v>select country</v>
      </c>
      <c r="E243" s="153">
        <f t="shared" si="6"/>
        <v>2013</v>
      </c>
      <c r="F243" s="482" t="s">
        <v>2244</v>
      </c>
      <c r="G243" s="482" t="s">
        <v>977</v>
      </c>
      <c r="H243" s="153" t="s">
        <v>810</v>
      </c>
      <c r="I243" s="153" t="s">
        <v>933</v>
      </c>
      <c r="J243" s="574" t="s">
        <v>2218</v>
      </c>
      <c r="K243" s="153" t="s">
        <v>978</v>
      </c>
      <c r="L243" s="570">
        <f t="shared" ca="1" si="5"/>
        <v>0</v>
      </c>
      <c r="M243" s="153" t="str">
        <f t="shared" ca="1" si="28"/>
        <v>…</v>
      </c>
      <c r="Q243" s="482" t="s">
        <v>2245</v>
      </c>
    </row>
    <row r="244" spans="1:17">
      <c r="A244" s="558" t="s">
        <v>1765</v>
      </c>
      <c r="B244" s="558" t="s">
        <v>3024</v>
      </c>
      <c r="C244" s="558" t="s">
        <v>3025</v>
      </c>
      <c r="D244" s="153" t="str">
        <f t="shared" si="4"/>
        <v>select country</v>
      </c>
      <c r="E244" s="153">
        <f t="shared" si="6"/>
        <v>2013</v>
      </c>
      <c r="F244" s="482" t="s">
        <v>2247</v>
      </c>
      <c r="G244" s="482" t="s">
        <v>1203</v>
      </c>
      <c r="H244" s="153" t="s">
        <v>810</v>
      </c>
      <c r="I244" s="153" t="s">
        <v>933</v>
      </c>
      <c r="J244" s="574" t="s">
        <v>2218</v>
      </c>
      <c r="K244" s="153" t="s">
        <v>1090</v>
      </c>
      <c r="L244" s="570">
        <f t="shared" ca="1" si="5"/>
        <v>0</v>
      </c>
      <c r="M244" s="153" t="str">
        <f t="shared" ca="1" si="28"/>
        <v>…</v>
      </c>
      <c r="Q244" s="482" t="s">
        <v>3955</v>
      </c>
    </row>
    <row r="245" spans="1:17" ht="12.75" customHeight="1">
      <c r="A245" s="558" t="s">
        <v>1765</v>
      </c>
      <c r="B245" s="558" t="s">
        <v>3040</v>
      </c>
      <c r="C245" s="558" t="s">
        <v>3041</v>
      </c>
      <c r="D245" s="153" t="str">
        <f t="shared" si="4"/>
        <v>select country</v>
      </c>
      <c r="E245" s="153">
        <f t="shared" si="6"/>
        <v>2013</v>
      </c>
      <c r="F245" s="482" t="s">
        <v>2250</v>
      </c>
      <c r="G245" s="482" t="s">
        <v>1030</v>
      </c>
      <c r="H245" s="153" t="s">
        <v>810</v>
      </c>
      <c r="J245" s="574" t="s">
        <v>2218</v>
      </c>
      <c r="K245" s="153" t="s">
        <v>1090</v>
      </c>
      <c r="L245" s="570">
        <f t="shared" ca="1" si="5"/>
        <v>0</v>
      </c>
      <c r="M245" s="153" t="str">
        <f t="shared" ca="1" si="28"/>
        <v>…</v>
      </c>
      <c r="Q245" s="482" t="s">
        <v>2251</v>
      </c>
    </row>
    <row r="246" spans="1:17" ht="12.75" customHeight="1">
      <c r="A246" s="558" t="s">
        <v>1765</v>
      </c>
      <c r="B246" s="558" t="s">
        <v>3038</v>
      </c>
      <c r="C246" s="558" t="s">
        <v>3039</v>
      </c>
      <c r="D246" s="153" t="str">
        <f t="shared" si="4"/>
        <v>select country</v>
      </c>
      <c r="E246" s="153">
        <f t="shared" si="6"/>
        <v>2013</v>
      </c>
      <c r="F246" s="482" t="s">
        <v>2252</v>
      </c>
      <c r="G246" s="482" t="s">
        <v>1037</v>
      </c>
      <c r="H246" s="153" t="s">
        <v>810</v>
      </c>
      <c r="J246" s="574" t="s">
        <v>2218</v>
      </c>
      <c r="K246" s="153" t="s">
        <v>1090</v>
      </c>
      <c r="L246" s="570">
        <f t="shared" ca="1" si="5"/>
        <v>0</v>
      </c>
      <c r="M246" s="153" t="str">
        <f t="shared" ca="1" si="28"/>
        <v>…</v>
      </c>
      <c r="Q246" s="482" t="s">
        <v>2253</v>
      </c>
    </row>
    <row r="247" spans="1:17" ht="12.75" customHeight="1">
      <c r="A247" s="558" t="s">
        <v>1765</v>
      </c>
      <c r="B247" s="558" t="s">
        <v>3037</v>
      </c>
      <c r="C247" s="558" t="s">
        <v>3036</v>
      </c>
      <c r="D247" s="153" t="str">
        <f t="shared" si="4"/>
        <v>select country</v>
      </c>
      <c r="E247" s="153">
        <f t="shared" si="6"/>
        <v>2013</v>
      </c>
      <c r="F247" s="482" t="s">
        <v>2260</v>
      </c>
      <c r="G247" s="482" t="s">
        <v>1531</v>
      </c>
      <c r="H247" s="153" t="s">
        <v>810</v>
      </c>
      <c r="J247" s="574" t="s">
        <v>2218</v>
      </c>
      <c r="K247" s="153" t="s">
        <v>978</v>
      </c>
      <c r="L247" s="570">
        <f t="shared" ca="1" si="5"/>
        <v>0</v>
      </c>
      <c r="M247" s="153" t="str">
        <f t="shared" ca="1" si="28"/>
        <v>…</v>
      </c>
      <c r="Q247" s="482" t="s">
        <v>2261</v>
      </c>
    </row>
    <row r="248" spans="1:17" ht="12.75" customHeight="1">
      <c r="A248" s="558" t="s">
        <v>1765</v>
      </c>
      <c r="B248" s="558" t="s">
        <v>3022</v>
      </c>
      <c r="C248" s="558" t="s">
        <v>3023</v>
      </c>
      <c r="D248" s="153" t="str">
        <f t="shared" si="4"/>
        <v>select country</v>
      </c>
      <c r="E248" s="153">
        <f t="shared" si="6"/>
        <v>2013</v>
      </c>
      <c r="F248" s="482" t="s">
        <v>2262</v>
      </c>
      <c r="G248" s="482" t="s">
        <v>1066</v>
      </c>
      <c r="H248" s="153" t="s">
        <v>810</v>
      </c>
      <c r="J248" s="574" t="s">
        <v>2218</v>
      </c>
      <c r="K248" s="153" t="s">
        <v>978</v>
      </c>
      <c r="L248" s="570">
        <f t="shared" ca="1" si="5"/>
        <v>0</v>
      </c>
      <c r="M248" s="153" t="str">
        <f t="shared" ca="1" si="28"/>
        <v>…</v>
      </c>
      <c r="Q248" s="482" t="s">
        <v>2263</v>
      </c>
    </row>
    <row r="249" spans="1:17" ht="12.75" customHeight="1">
      <c r="A249" s="558" t="s">
        <v>1765</v>
      </c>
      <c r="B249" s="558" t="s">
        <v>3020</v>
      </c>
      <c r="C249" s="558" t="s">
        <v>3021</v>
      </c>
      <c r="D249" s="153" t="str">
        <f t="shared" si="4"/>
        <v>select country</v>
      </c>
      <c r="E249" s="153">
        <f t="shared" si="6"/>
        <v>2013</v>
      </c>
      <c r="F249" s="482" t="s">
        <v>2268</v>
      </c>
      <c r="G249" s="482" t="s">
        <v>991</v>
      </c>
      <c r="H249" s="153" t="s">
        <v>810</v>
      </c>
      <c r="I249" s="153" t="s">
        <v>857</v>
      </c>
      <c r="J249" s="574" t="s">
        <v>2218</v>
      </c>
      <c r="K249" s="153" t="s">
        <v>1090</v>
      </c>
      <c r="L249" s="570">
        <f t="shared" ca="1" si="5"/>
        <v>0</v>
      </c>
      <c r="M249" s="153" t="str">
        <f t="shared" ca="1" si="28"/>
        <v>…</v>
      </c>
      <c r="Q249" s="482" t="s">
        <v>2269</v>
      </c>
    </row>
    <row r="250" spans="1:17" ht="12.75" customHeight="1">
      <c r="A250" s="558" t="s">
        <v>1765</v>
      </c>
      <c r="B250" s="558" t="s">
        <v>3018</v>
      </c>
      <c r="C250" s="558" t="s">
        <v>3019</v>
      </c>
      <c r="D250" s="153" t="str">
        <f t="shared" si="4"/>
        <v>select country</v>
      </c>
      <c r="E250" s="153">
        <f t="shared" si="6"/>
        <v>2013</v>
      </c>
      <c r="F250" s="482" t="s">
        <v>2270</v>
      </c>
      <c r="G250" s="482" t="s">
        <v>1004</v>
      </c>
      <c r="H250" s="153" t="s">
        <v>810</v>
      </c>
      <c r="I250" s="153" t="s">
        <v>857</v>
      </c>
      <c r="J250" s="574" t="s">
        <v>2218</v>
      </c>
      <c r="K250" s="153" t="s">
        <v>1090</v>
      </c>
      <c r="L250" s="570">
        <f t="shared" ca="1" si="5"/>
        <v>0</v>
      </c>
      <c r="M250" s="153" t="str">
        <f t="shared" ca="1" si="28"/>
        <v>…</v>
      </c>
      <c r="Q250" s="482" t="s">
        <v>2271</v>
      </c>
    </row>
    <row r="251" spans="1:17" ht="12.75" customHeight="1">
      <c r="A251" s="558" t="s">
        <v>1765</v>
      </c>
      <c r="B251" s="558" t="s">
        <v>2776</v>
      </c>
      <c r="C251" s="558" t="s">
        <v>1364</v>
      </c>
      <c r="D251" s="153" t="str">
        <f t="shared" si="4"/>
        <v>select country</v>
      </c>
      <c r="E251" s="153">
        <f t="shared" si="6"/>
        <v>2013</v>
      </c>
      <c r="F251" s="482" t="s">
        <v>2274</v>
      </c>
      <c r="G251" s="482" t="s">
        <v>1121</v>
      </c>
      <c r="H251" s="153" t="s">
        <v>810</v>
      </c>
      <c r="I251" s="153" t="s">
        <v>857</v>
      </c>
      <c r="J251" s="574" t="s">
        <v>2218</v>
      </c>
      <c r="K251" s="153" t="s">
        <v>1090</v>
      </c>
      <c r="L251" s="570">
        <f t="shared" ca="1" si="5"/>
        <v>0</v>
      </c>
      <c r="M251" s="153" t="str">
        <f t="shared" ca="1" si="28"/>
        <v>…</v>
      </c>
      <c r="Q251" s="482" t="s">
        <v>2275</v>
      </c>
    </row>
    <row r="252" spans="1:17" ht="12.75" customHeight="1">
      <c r="A252" s="558" t="s">
        <v>1765</v>
      </c>
      <c r="B252" s="558" t="s">
        <v>3016</v>
      </c>
      <c r="C252" s="558" t="s">
        <v>3017</v>
      </c>
      <c r="D252" s="153" t="str">
        <f t="shared" si="4"/>
        <v>select country</v>
      </c>
      <c r="E252" s="153">
        <f t="shared" si="6"/>
        <v>2013</v>
      </c>
      <c r="F252" s="482" t="s">
        <v>2278</v>
      </c>
      <c r="G252" s="482" t="s">
        <v>2279</v>
      </c>
      <c r="H252" s="153" t="s">
        <v>810</v>
      </c>
      <c r="J252" s="574" t="s">
        <v>2218</v>
      </c>
      <c r="K252" s="153" t="s">
        <v>1090</v>
      </c>
      <c r="L252" s="570">
        <f t="shared" ca="1" si="5"/>
        <v>0</v>
      </c>
      <c r="M252" s="153" t="str">
        <f t="shared" ca="1" si="28"/>
        <v>…</v>
      </c>
      <c r="Q252" s="482" t="s">
        <v>2280</v>
      </c>
    </row>
    <row r="253" spans="1:17" ht="12.75" customHeight="1">
      <c r="A253" s="558" t="s">
        <v>1765</v>
      </c>
      <c r="B253" s="558" t="s">
        <v>98</v>
      </c>
      <c r="C253" s="558" t="s">
        <v>171</v>
      </c>
      <c r="D253" s="153" t="str">
        <f t="shared" ref="D253:D256" si="32">H$2</f>
        <v>select country</v>
      </c>
      <c r="E253" s="153">
        <f t="shared" si="6"/>
        <v>2013</v>
      </c>
      <c r="F253" s="482" t="s">
        <v>3774</v>
      </c>
      <c r="G253" s="482" t="s">
        <v>1089</v>
      </c>
      <c r="H253" s="153" t="s">
        <v>810</v>
      </c>
      <c r="I253" s="153" t="s">
        <v>1772</v>
      </c>
      <c r="J253" s="574" t="s">
        <v>2218</v>
      </c>
      <c r="K253" s="153" t="s">
        <v>1090</v>
      </c>
      <c r="L253" s="570">
        <f t="shared" ref="L253:L254" ca="1" si="33">IF(ISNUMBER(INDIRECT("'"&amp;A253&amp;"'!"&amp;B253)),INDIRECT("'"&amp;A253&amp;"'!"&amp;B253),"…")</f>
        <v>0</v>
      </c>
      <c r="M253" s="153" t="str">
        <f t="shared" ref="M253:M256" ca="1" si="34">IF(OR(INDIRECT("'"&amp;A253&amp;"'!"&amp;C253)="A",INDIRECT("'"&amp;A253&amp;"'!"&amp;C253)="B",INDIRECT("'"&amp;A253&amp;"'!"&amp;C253)="C",INDIRECT("'"&amp;A253&amp;"'!"&amp;C253)="D",INDIRECT("'"&amp;A253&amp;"'!"&amp;C253)="O"),
INDIRECT("'"&amp;A253&amp;"'!"&amp;C253),"…")</f>
        <v>…</v>
      </c>
      <c r="Q253" s="482" t="s">
        <v>2219</v>
      </c>
    </row>
    <row r="254" spans="1:17" ht="12.75" customHeight="1">
      <c r="A254" s="558" t="s">
        <v>1765</v>
      </c>
      <c r="B254" s="558" t="s">
        <v>100</v>
      </c>
      <c r="C254" s="558" t="s">
        <v>173</v>
      </c>
      <c r="D254" s="153" t="str">
        <f t="shared" si="32"/>
        <v>select country</v>
      </c>
      <c r="E254" s="153">
        <f t="shared" si="6"/>
        <v>2013</v>
      </c>
      <c r="F254" s="482" t="s">
        <v>3012</v>
      </c>
      <c r="G254" s="482" t="s">
        <v>1089</v>
      </c>
      <c r="H254" s="153" t="s">
        <v>810</v>
      </c>
      <c r="I254" s="153" t="s">
        <v>2222</v>
      </c>
      <c r="J254" s="574" t="s">
        <v>2218</v>
      </c>
      <c r="K254" s="153" t="s">
        <v>1090</v>
      </c>
      <c r="L254" s="570">
        <f t="shared" ca="1" si="33"/>
        <v>0</v>
      </c>
      <c r="M254" s="153" t="str">
        <f t="shared" ca="1" si="34"/>
        <v>…</v>
      </c>
      <c r="Q254" s="482" t="s">
        <v>2223</v>
      </c>
    </row>
    <row r="255" spans="1:17" ht="12.75" customHeight="1">
      <c r="A255" s="558" t="s">
        <v>1765</v>
      </c>
      <c r="B255" s="558" t="s">
        <v>102</v>
      </c>
      <c r="C255" s="558" t="s">
        <v>174</v>
      </c>
      <c r="D255" s="153" t="str">
        <f t="shared" si="32"/>
        <v>select country</v>
      </c>
      <c r="E255" s="153">
        <f t="shared" si="6"/>
        <v>2013</v>
      </c>
      <c r="F255" s="482" t="s">
        <v>3802</v>
      </c>
      <c r="G255" s="482" t="s">
        <v>1089</v>
      </c>
      <c r="H255" s="153" t="s">
        <v>810</v>
      </c>
      <c r="I255" s="153" t="s">
        <v>2222</v>
      </c>
      <c r="J255" s="574" t="s">
        <v>2218</v>
      </c>
      <c r="K255" s="153" t="s">
        <v>1090</v>
      </c>
      <c r="L255" s="570">
        <f ca="1">IF(ISNUMBER(INDIRECT("'"&amp;A255&amp;"'!"&amp;B255)),INDIRECT("'"&amp;A255&amp;"'!"&amp;B255),"…")</f>
        <v>0</v>
      </c>
      <c r="M255" s="153" t="str">
        <f t="shared" ca="1" si="34"/>
        <v>…</v>
      </c>
      <c r="Q255" s="482" t="s">
        <v>2223</v>
      </c>
    </row>
    <row r="256" spans="1:17" ht="12.75" customHeight="1">
      <c r="A256" s="558" t="s">
        <v>1765</v>
      </c>
      <c r="B256" s="558" t="s">
        <v>3014</v>
      </c>
      <c r="C256" s="558" t="s">
        <v>3015</v>
      </c>
      <c r="D256" s="153" t="str">
        <f t="shared" si="32"/>
        <v>select country</v>
      </c>
      <c r="E256" s="153">
        <f t="shared" si="6"/>
        <v>2013</v>
      </c>
      <c r="F256" s="482" t="s">
        <v>3013</v>
      </c>
      <c r="G256" s="482" t="s">
        <v>1089</v>
      </c>
      <c r="H256" s="153" t="s">
        <v>810</v>
      </c>
      <c r="I256" s="153" t="s">
        <v>2222</v>
      </c>
      <c r="J256" s="574" t="s">
        <v>2218</v>
      </c>
      <c r="K256" s="153" t="s">
        <v>1090</v>
      </c>
      <c r="L256" s="570">
        <f ca="1">IF(ISNUMBER(INDIRECT("'"&amp;A256&amp;"'!"&amp;B256)),INDIRECT("'"&amp;A256&amp;"'!"&amp;B256),"…")</f>
        <v>0</v>
      </c>
      <c r="M256" s="153" t="str">
        <f t="shared" ca="1" si="34"/>
        <v>…</v>
      </c>
      <c r="Q256" s="482" t="s">
        <v>2223</v>
      </c>
    </row>
    <row r="257" spans="1:17" ht="12.75" customHeight="1">
      <c r="A257" s="558" t="s">
        <v>1765</v>
      </c>
      <c r="B257" s="558" t="s">
        <v>106</v>
      </c>
      <c r="C257" s="558" t="s">
        <v>177</v>
      </c>
      <c r="D257" s="153" t="str">
        <f t="shared" si="4"/>
        <v>select country</v>
      </c>
      <c r="E257" s="153">
        <f t="shared" si="6"/>
        <v>2013</v>
      </c>
      <c r="F257" s="482" t="s">
        <v>2288</v>
      </c>
      <c r="G257" s="482" t="s">
        <v>1089</v>
      </c>
      <c r="H257" s="153" t="s">
        <v>810</v>
      </c>
      <c r="J257" s="482" t="s">
        <v>2283</v>
      </c>
      <c r="K257" s="153" t="s">
        <v>1090</v>
      </c>
      <c r="L257" s="570">
        <f t="shared" ca="1" si="5"/>
        <v>0</v>
      </c>
      <c r="M257" s="153" t="str">
        <f t="shared" ca="1" si="28"/>
        <v>…</v>
      </c>
      <c r="Q257" s="482" t="s">
        <v>2289</v>
      </c>
    </row>
    <row r="258" spans="1:17" ht="12.75" customHeight="1">
      <c r="A258" s="558" t="s">
        <v>1765</v>
      </c>
      <c r="B258" s="558" t="s">
        <v>114</v>
      </c>
      <c r="C258" s="558" t="s">
        <v>182</v>
      </c>
      <c r="D258" s="153" t="str">
        <f t="shared" si="4"/>
        <v>select country</v>
      </c>
      <c r="E258" s="153">
        <f t="shared" si="6"/>
        <v>2013</v>
      </c>
      <c r="F258" s="482" t="s">
        <v>2292</v>
      </c>
      <c r="G258" s="482" t="s">
        <v>932</v>
      </c>
      <c r="H258" s="153" t="s">
        <v>810</v>
      </c>
      <c r="I258" s="153" t="s">
        <v>933</v>
      </c>
      <c r="J258" s="482" t="s">
        <v>2283</v>
      </c>
      <c r="K258" s="153" t="s">
        <v>1090</v>
      </c>
      <c r="L258" s="570">
        <f t="shared" ca="1" si="5"/>
        <v>0</v>
      </c>
      <c r="M258" s="153" t="str">
        <f t="shared" ca="1" si="28"/>
        <v>…</v>
      </c>
      <c r="Q258" s="482" t="s">
        <v>2293</v>
      </c>
    </row>
    <row r="259" spans="1:17" ht="12.75" customHeight="1">
      <c r="A259" s="558" t="s">
        <v>1765</v>
      </c>
      <c r="B259" s="558" t="s">
        <v>118</v>
      </c>
      <c r="C259" s="558" t="s">
        <v>185</v>
      </c>
      <c r="D259" s="153" t="str">
        <f t="shared" si="4"/>
        <v>select country</v>
      </c>
      <c r="E259" s="153">
        <f t="shared" si="6"/>
        <v>2013</v>
      </c>
      <c r="F259" s="482" t="s">
        <v>2294</v>
      </c>
      <c r="G259" s="482" t="s">
        <v>946</v>
      </c>
      <c r="H259" s="153" t="s">
        <v>810</v>
      </c>
      <c r="I259" s="153" t="s">
        <v>933</v>
      </c>
      <c r="J259" s="482" t="s">
        <v>2283</v>
      </c>
      <c r="K259" s="153" t="s">
        <v>1090</v>
      </c>
      <c r="L259" s="570">
        <f t="shared" ca="1" si="5"/>
        <v>0</v>
      </c>
      <c r="M259" s="153" t="str">
        <f t="shared" ca="1" si="28"/>
        <v>…</v>
      </c>
      <c r="Q259" s="482" t="s">
        <v>2295</v>
      </c>
    </row>
    <row r="260" spans="1:17" ht="12.75" customHeight="1">
      <c r="A260" s="558" t="s">
        <v>1765</v>
      </c>
      <c r="B260" s="558" t="s">
        <v>122</v>
      </c>
      <c r="C260" s="558" t="s">
        <v>188</v>
      </c>
      <c r="D260" s="153" t="str">
        <f t="shared" si="4"/>
        <v>select country</v>
      </c>
      <c r="E260" s="153">
        <f t="shared" si="6"/>
        <v>2013</v>
      </c>
      <c r="F260" s="482" t="s">
        <v>2298</v>
      </c>
      <c r="G260" s="482" t="s">
        <v>959</v>
      </c>
      <c r="H260" s="153" t="s">
        <v>810</v>
      </c>
      <c r="I260" s="153" t="s">
        <v>933</v>
      </c>
      <c r="J260" s="482" t="s">
        <v>2283</v>
      </c>
      <c r="K260" s="153" t="s">
        <v>1090</v>
      </c>
      <c r="L260" s="570">
        <f t="shared" ca="1" si="5"/>
        <v>0</v>
      </c>
      <c r="M260" s="153" t="str">
        <f t="shared" ca="1" si="28"/>
        <v>…</v>
      </c>
      <c r="Q260" s="482" t="s">
        <v>2299</v>
      </c>
    </row>
    <row r="261" spans="1:17" ht="12.75" customHeight="1">
      <c r="A261" s="558" t="s">
        <v>1765</v>
      </c>
      <c r="B261" s="558" t="s">
        <v>126</v>
      </c>
      <c r="C261" s="558" t="s">
        <v>191</v>
      </c>
      <c r="D261" s="153" t="str">
        <f t="shared" si="4"/>
        <v>select country</v>
      </c>
      <c r="E261" s="153">
        <f t="shared" si="6"/>
        <v>2013</v>
      </c>
      <c r="F261" s="482" t="s">
        <v>2302</v>
      </c>
      <c r="G261" s="482" t="s">
        <v>1112</v>
      </c>
      <c r="H261" s="153" t="s">
        <v>810</v>
      </c>
      <c r="I261" s="153" t="s">
        <v>933</v>
      </c>
      <c r="J261" s="482" t="s">
        <v>2283</v>
      </c>
      <c r="K261" s="153" t="s">
        <v>1090</v>
      </c>
      <c r="L261" s="570">
        <f t="shared" ca="1" si="5"/>
        <v>0</v>
      </c>
      <c r="M261" s="153" t="str">
        <f t="shared" ca="1" si="28"/>
        <v>…</v>
      </c>
      <c r="Q261" s="482" t="s">
        <v>2303</v>
      </c>
    </row>
    <row r="262" spans="1:17" ht="12.75" customHeight="1">
      <c r="A262" s="558" t="s">
        <v>1765</v>
      </c>
      <c r="B262" s="558" t="s">
        <v>130</v>
      </c>
      <c r="C262" s="558" t="s">
        <v>194</v>
      </c>
      <c r="D262" s="153" t="str">
        <f t="shared" si="4"/>
        <v>select country</v>
      </c>
      <c r="E262" s="153">
        <f t="shared" si="6"/>
        <v>2013</v>
      </c>
      <c r="F262" s="482" t="s">
        <v>2306</v>
      </c>
      <c r="G262" s="482" t="s">
        <v>972</v>
      </c>
      <c r="H262" s="153" t="s">
        <v>810</v>
      </c>
      <c r="I262" s="153" t="s">
        <v>933</v>
      </c>
      <c r="J262" s="482" t="s">
        <v>2283</v>
      </c>
      <c r="K262" s="153" t="s">
        <v>1090</v>
      </c>
      <c r="L262" s="570">
        <f t="shared" ca="1" si="5"/>
        <v>0</v>
      </c>
      <c r="M262" s="153" t="str">
        <f t="shared" ca="1" si="28"/>
        <v>…</v>
      </c>
      <c r="Q262" s="482" t="s">
        <v>2307</v>
      </c>
    </row>
    <row r="263" spans="1:17" ht="12.75" customHeight="1">
      <c r="A263" s="558" t="s">
        <v>1765</v>
      </c>
      <c r="B263" s="558" t="s">
        <v>3044</v>
      </c>
      <c r="C263" s="558" t="s">
        <v>3048</v>
      </c>
      <c r="D263" s="153" t="str">
        <f t="shared" si="4"/>
        <v>select country</v>
      </c>
      <c r="E263" s="153">
        <f t="shared" si="6"/>
        <v>2013</v>
      </c>
      <c r="F263" s="482" t="s">
        <v>2310</v>
      </c>
      <c r="G263" s="482" t="s">
        <v>977</v>
      </c>
      <c r="H263" s="153" t="s">
        <v>810</v>
      </c>
      <c r="I263" s="153" t="s">
        <v>933</v>
      </c>
      <c r="J263" s="482" t="s">
        <v>2283</v>
      </c>
      <c r="K263" s="482" t="s">
        <v>978</v>
      </c>
      <c r="L263" s="570">
        <f t="shared" ca="1" si="5"/>
        <v>0</v>
      </c>
      <c r="M263" s="153" t="str">
        <f t="shared" ca="1" si="28"/>
        <v>…</v>
      </c>
      <c r="Q263" s="482" t="s">
        <v>2311</v>
      </c>
    </row>
    <row r="264" spans="1:17">
      <c r="A264" s="558" t="s">
        <v>1765</v>
      </c>
      <c r="B264" s="558" t="s">
        <v>134</v>
      </c>
      <c r="C264" s="558" t="s">
        <v>197</v>
      </c>
      <c r="D264" s="153" t="str">
        <f t="shared" si="4"/>
        <v>select country</v>
      </c>
      <c r="E264" s="153">
        <f t="shared" si="6"/>
        <v>2013</v>
      </c>
      <c r="F264" s="482" t="s">
        <v>2314</v>
      </c>
      <c r="G264" s="482" t="s">
        <v>1203</v>
      </c>
      <c r="H264" s="153" t="s">
        <v>810</v>
      </c>
      <c r="I264" s="153" t="s">
        <v>933</v>
      </c>
      <c r="J264" s="482" t="s">
        <v>2283</v>
      </c>
      <c r="K264" s="482" t="s">
        <v>1090</v>
      </c>
      <c r="L264" s="570">
        <f t="shared" ca="1" si="5"/>
        <v>0</v>
      </c>
      <c r="M264" s="153" t="str">
        <f t="shared" ca="1" si="28"/>
        <v>…</v>
      </c>
      <c r="Q264" s="482" t="s">
        <v>3956</v>
      </c>
    </row>
    <row r="265" spans="1:17" ht="12.75" customHeight="1">
      <c r="A265" s="558" t="s">
        <v>1765</v>
      </c>
      <c r="B265" s="558" t="s">
        <v>142</v>
      </c>
      <c r="C265" s="558" t="s">
        <v>202</v>
      </c>
      <c r="D265" s="153" t="str">
        <f t="shared" si="4"/>
        <v>select country</v>
      </c>
      <c r="E265" s="153">
        <f t="shared" si="6"/>
        <v>2013</v>
      </c>
      <c r="F265" s="482" t="s">
        <v>2317</v>
      </c>
      <c r="G265" s="482" t="s">
        <v>1030</v>
      </c>
      <c r="H265" s="153" t="s">
        <v>810</v>
      </c>
      <c r="J265" s="482" t="s">
        <v>2283</v>
      </c>
      <c r="K265" s="153" t="s">
        <v>1090</v>
      </c>
      <c r="L265" s="570">
        <f t="shared" ca="1" si="5"/>
        <v>0</v>
      </c>
      <c r="M265" s="153" t="str">
        <f t="shared" ca="1" si="28"/>
        <v>…</v>
      </c>
      <c r="Q265" s="482" t="s">
        <v>2318</v>
      </c>
    </row>
    <row r="266" spans="1:17" ht="12.75" customHeight="1">
      <c r="A266" s="558" t="s">
        <v>1765</v>
      </c>
      <c r="B266" s="558" t="s">
        <v>146</v>
      </c>
      <c r="C266" s="558" t="s">
        <v>205</v>
      </c>
      <c r="D266" s="153" t="str">
        <f t="shared" si="4"/>
        <v>select country</v>
      </c>
      <c r="E266" s="153">
        <f t="shared" si="6"/>
        <v>2013</v>
      </c>
      <c r="F266" s="482" t="s">
        <v>2319</v>
      </c>
      <c r="G266" s="482" t="s">
        <v>1037</v>
      </c>
      <c r="H266" s="153" t="s">
        <v>810</v>
      </c>
      <c r="J266" s="482" t="s">
        <v>2283</v>
      </c>
      <c r="K266" s="153" t="s">
        <v>1090</v>
      </c>
      <c r="L266" s="570">
        <f t="shared" ca="1" si="5"/>
        <v>0</v>
      </c>
      <c r="M266" s="153" t="str">
        <f t="shared" ca="1" si="28"/>
        <v>…</v>
      </c>
      <c r="Q266" s="482" t="s">
        <v>2320</v>
      </c>
    </row>
    <row r="267" spans="1:17" ht="12.75" customHeight="1">
      <c r="A267" s="558" t="s">
        <v>1765</v>
      </c>
      <c r="B267" s="558" t="s">
        <v>152</v>
      </c>
      <c r="C267" s="558" t="s">
        <v>210</v>
      </c>
      <c r="D267" s="153" t="str">
        <f t="shared" si="4"/>
        <v>select country</v>
      </c>
      <c r="E267" s="153">
        <f t="shared" si="6"/>
        <v>2013</v>
      </c>
      <c r="F267" s="482" t="s">
        <v>2324</v>
      </c>
      <c r="G267" s="482" t="s">
        <v>1531</v>
      </c>
      <c r="H267" s="153" t="s">
        <v>810</v>
      </c>
      <c r="J267" s="482" t="s">
        <v>2283</v>
      </c>
      <c r="K267" s="153" t="s">
        <v>978</v>
      </c>
      <c r="L267" s="570">
        <f t="shared" ca="1" si="5"/>
        <v>0</v>
      </c>
      <c r="M267" s="153" t="str">
        <f t="shared" ca="1" si="28"/>
        <v>…</v>
      </c>
      <c r="Q267" s="482" t="s">
        <v>2325</v>
      </c>
    </row>
    <row r="268" spans="1:17" ht="12.75" customHeight="1">
      <c r="A268" s="558" t="s">
        <v>1765</v>
      </c>
      <c r="B268" s="558" t="s">
        <v>3045</v>
      </c>
      <c r="C268" s="558" t="s">
        <v>3049</v>
      </c>
      <c r="D268" s="153" t="str">
        <f t="shared" si="4"/>
        <v>select country</v>
      </c>
      <c r="E268" s="153">
        <f t="shared" si="6"/>
        <v>2013</v>
      </c>
      <c r="F268" s="482" t="s">
        <v>2326</v>
      </c>
      <c r="G268" s="482" t="s">
        <v>1066</v>
      </c>
      <c r="H268" s="153" t="s">
        <v>810</v>
      </c>
      <c r="J268" s="482" t="s">
        <v>2283</v>
      </c>
      <c r="K268" s="153" t="s">
        <v>978</v>
      </c>
      <c r="L268" s="570">
        <f t="shared" ca="1" si="5"/>
        <v>0</v>
      </c>
      <c r="M268" s="153" t="str">
        <f t="shared" ca="1" si="28"/>
        <v>…</v>
      </c>
      <c r="Q268" s="482" t="s">
        <v>2327</v>
      </c>
    </row>
    <row r="269" spans="1:17" ht="12.75" customHeight="1">
      <c r="A269" s="558" t="s">
        <v>1765</v>
      </c>
      <c r="B269" s="558" t="s">
        <v>164</v>
      </c>
      <c r="C269" s="558" t="s">
        <v>217</v>
      </c>
      <c r="D269" s="153" t="str">
        <f t="shared" si="4"/>
        <v>select country</v>
      </c>
      <c r="E269" s="153">
        <f t="shared" si="6"/>
        <v>2013</v>
      </c>
      <c r="F269" s="482" t="s">
        <v>2329</v>
      </c>
      <c r="G269" s="482" t="s">
        <v>991</v>
      </c>
      <c r="H269" s="153" t="s">
        <v>810</v>
      </c>
      <c r="I269" s="153" t="s">
        <v>857</v>
      </c>
      <c r="J269" s="482" t="s">
        <v>2283</v>
      </c>
      <c r="K269" s="153" t="s">
        <v>1090</v>
      </c>
      <c r="L269" s="570">
        <f t="shared" ca="1" si="5"/>
        <v>0</v>
      </c>
      <c r="M269" s="153" t="str">
        <f t="shared" ca="1" si="28"/>
        <v>…</v>
      </c>
      <c r="Q269" s="482" t="s">
        <v>2330</v>
      </c>
    </row>
    <row r="270" spans="1:17" ht="12.75" customHeight="1">
      <c r="A270" s="558" t="s">
        <v>1765</v>
      </c>
      <c r="B270" s="558" t="s">
        <v>3046</v>
      </c>
      <c r="C270" s="558" t="s">
        <v>3050</v>
      </c>
      <c r="D270" s="153" t="str">
        <f t="shared" si="4"/>
        <v>select country</v>
      </c>
      <c r="E270" s="153">
        <f t="shared" si="6"/>
        <v>2013</v>
      </c>
      <c r="F270" s="482" t="s">
        <v>2331</v>
      </c>
      <c r="G270" s="482" t="s">
        <v>1004</v>
      </c>
      <c r="H270" s="153" t="s">
        <v>810</v>
      </c>
      <c r="I270" s="153" t="s">
        <v>857</v>
      </c>
      <c r="J270" s="482" t="s">
        <v>2283</v>
      </c>
      <c r="K270" s="153" t="s">
        <v>1090</v>
      </c>
      <c r="L270" s="570">
        <f t="shared" ca="1" si="5"/>
        <v>0</v>
      </c>
      <c r="M270" s="153" t="str">
        <f t="shared" ca="1" si="28"/>
        <v>…</v>
      </c>
      <c r="Q270" s="482" t="s">
        <v>2332</v>
      </c>
    </row>
    <row r="271" spans="1:17" ht="12.75" customHeight="1">
      <c r="A271" s="558" t="s">
        <v>1765</v>
      </c>
      <c r="B271" s="558" t="s">
        <v>168</v>
      </c>
      <c r="C271" s="558" t="s">
        <v>220</v>
      </c>
      <c r="D271" s="153" t="str">
        <f t="shared" si="4"/>
        <v>select country</v>
      </c>
      <c r="E271" s="153">
        <f t="shared" si="6"/>
        <v>2013</v>
      </c>
      <c r="F271" s="482" t="s">
        <v>2335</v>
      </c>
      <c r="G271" s="482" t="s">
        <v>1121</v>
      </c>
      <c r="H271" s="153" t="s">
        <v>810</v>
      </c>
      <c r="I271" s="153" t="s">
        <v>857</v>
      </c>
      <c r="J271" s="482" t="s">
        <v>2283</v>
      </c>
      <c r="K271" s="153" t="s">
        <v>1090</v>
      </c>
      <c r="L271" s="570">
        <f t="shared" ca="1" si="5"/>
        <v>0</v>
      </c>
      <c r="M271" s="153" t="str">
        <f t="shared" ca="1" si="28"/>
        <v>…</v>
      </c>
      <c r="Q271" s="482" t="s">
        <v>2336</v>
      </c>
    </row>
    <row r="272" spans="1:17" ht="12.75" customHeight="1">
      <c r="A272" s="558" t="s">
        <v>1765</v>
      </c>
      <c r="B272" s="558" t="s">
        <v>3047</v>
      </c>
      <c r="C272" s="558" t="s">
        <v>3051</v>
      </c>
      <c r="D272" s="153" t="str">
        <f t="shared" si="4"/>
        <v>select country</v>
      </c>
      <c r="E272" s="153">
        <f t="shared" si="6"/>
        <v>2013</v>
      </c>
      <c r="F272" s="482" t="s">
        <v>2339</v>
      </c>
      <c r="G272" s="482" t="s">
        <v>2279</v>
      </c>
      <c r="H272" s="153" t="s">
        <v>810</v>
      </c>
      <c r="J272" s="482" t="s">
        <v>2283</v>
      </c>
      <c r="K272" s="153" t="s">
        <v>1090</v>
      </c>
      <c r="L272" s="570">
        <f t="shared" ca="1" si="5"/>
        <v>0</v>
      </c>
      <c r="M272" s="153" t="str">
        <f t="shared" ca="1" si="28"/>
        <v>…</v>
      </c>
      <c r="Q272" s="482" t="s">
        <v>2340</v>
      </c>
    </row>
    <row r="273" spans="1:17" ht="12.75" customHeight="1">
      <c r="A273" s="558" t="s">
        <v>1765</v>
      </c>
      <c r="B273" s="558" t="s">
        <v>421</v>
      </c>
      <c r="C273" s="558" t="s">
        <v>468</v>
      </c>
      <c r="D273" s="153" t="str">
        <f t="shared" si="4"/>
        <v>select country</v>
      </c>
      <c r="E273" s="153">
        <f t="shared" si="6"/>
        <v>2013</v>
      </c>
      <c r="F273" s="482" t="s">
        <v>3775</v>
      </c>
      <c r="G273" s="482" t="s">
        <v>1089</v>
      </c>
      <c r="H273" s="153" t="s">
        <v>810</v>
      </c>
      <c r="I273" s="153" t="s">
        <v>1772</v>
      </c>
      <c r="J273" s="574" t="s">
        <v>2218</v>
      </c>
      <c r="K273" s="153" t="s">
        <v>1090</v>
      </c>
      <c r="L273" s="570">
        <f t="shared" ca="1" si="5"/>
        <v>0</v>
      </c>
      <c r="M273" s="153" t="str">
        <f t="shared" ca="1" si="28"/>
        <v>…</v>
      </c>
      <c r="Q273" s="482" t="s">
        <v>2219</v>
      </c>
    </row>
    <row r="274" spans="1:17" ht="12.75" customHeight="1">
      <c r="A274" s="558" t="s">
        <v>1765</v>
      </c>
      <c r="B274" s="558" t="s">
        <v>424</v>
      </c>
      <c r="C274" s="558" t="s">
        <v>470</v>
      </c>
      <c r="D274" s="153" t="str">
        <f t="shared" si="4"/>
        <v>select country</v>
      </c>
      <c r="E274" s="153">
        <f t="shared" si="6"/>
        <v>2013</v>
      </c>
      <c r="F274" s="482" t="s">
        <v>3053</v>
      </c>
      <c r="G274" s="482" t="s">
        <v>1089</v>
      </c>
      <c r="H274" s="153" t="s">
        <v>810</v>
      </c>
      <c r="I274" s="153" t="s">
        <v>2222</v>
      </c>
      <c r="J274" s="574" t="s">
        <v>2218</v>
      </c>
      <c r="K274" s="153" t="s">
        <v>1090</v>
      </c>
      <c r="L274" s="570">
        <f ca="1">IF(ISNUMBER(INDIRECT("'"&amp;A274&amp;"'!"&amp;B274)),INDIRECT("'"&amp;A274&amp;"'!"&amp;B274),"…")</f>
        <v>0</v>
      </c>
      <c r="M274" s="153" t="str">
        <f t="shared" ca="1" si="28"/>
        <v>…</v>
      </c>
      <c r="Q274" s="482" t="s">
        <v>2223</v>
      </c>
    </row>
    <row r="275" spans="1:17" ht="12.75" customHeight="1">
      <c r="A275" s="558" t="s">
        <v>1765</v>
      </c>
      <c r="B275" s="558" t="s">
        <v>427</v>
      </c>
      <c r="C275" s="558" t="s">
        <v>472</v>
      </c>
      <c r="D275" s="153" t="str">
        <f t="shared" si="4"/>
        <v>select country</v>
      </c>
      <c r="E275" s="153">
        <f t="shared" si="6"/>
        <v>2013</v>
      </c>
      <c r="F275" s="482" t="s">
        <v>3803</v>
      </c>
      <c r="G275" s="482" t="s">
        <v>1089</v>
      </c>
      <c r="H275" s="153" t="s">
        <v>810</v>
      </c>
      <c r="I275" s="153" t="s">
        <v>2222</v>
      </c>
      <c r="J275" s="574" t="s">
        <v>2218</v>
      </c>
      <c r="K275" s="153" t="s">
        <v>1090</v>
      </c>
      <c r="L275" s="570">
        <f ca="1">IF(ISNUMBER(INDIRECT("'"&amp;A275&amp;"'!"&amp;B275)),INDIRECT("'"&amp;A275&amp;"'!"&amp;B275),"…")</f>
        <v>0</v>
      </c>
      <c r="M275" s="153" t="str">
        <f t="shared" ca="1" si="28"/>
        <v>…</v>
      </c>
      <c r="Q275" s="482" t="s">
        <v>2223</v>
      </c>
    </row>
    <row r="276" spans="1:17" ht="12.75" customHeight="1">
      <c r="A276" s="558" t="s">
        <v>1765</v>
      </c>
      <c r="B276" s="558" t="s">
        <v>3052</v>
      </c>
      <c r="C276" s="558" t="s">
        <v>3059</v>
      </c>
      <c r="D276" s="153" t="str">
        <f t="shared" si="4"/>
        <v>select country</v>
      </c>
      <c r="E276" s="153">
        <f t="shared" si="6"/>
        <v>2013</v>
      </c>
      <c r="F276" s="482" t="s">
        <v>3054</v>
      </c>
      <c r="G276" s="482" t="s">
        <v>1089</v>
      </c>
      <c r="H276" s="153" t="s">
        <v>810</v>
      </c>
      <c r="I276" s="153" t="s">
        <v>2222</v>
      </c>
      <c r="J276" s="574" t="s">
        <v>2218</v>
      </c>
      <c r="K276" s="153" t="s">
        <v>1090</v>
      </c>
      <c r="L276" s="570">
        <f ca="1">IF(ISNUMBER(INDIRECT("'"&amp;A276&amp;"'!"&amp;B276)),INDIRECT("'"&amp;A276&amp;"'!"&amp;B276),"…")</f>
        <v>0</v>
      </c>
      <c r="M276" s="153" t="str">
        <f t="shared" ca="1" si="28"/>
        <v>…</v>
      </c>
      <c r="Q276" s="482" t="s">
        <v>2223</v>
      </c>
    </row>
    <row r="277" spans="1:17" ht="12.75" customHeight="1">
      <c r="A277" s="558" t="s">
        <v>1765</v>
      </c>
      <c r="B277" s="558" t="s">
        <v>430</v>
      </c>
      <c r="C277" s="558" t="s">
        <v>473</v>
      </c>
      <c r="D277" s="153" t="str">
        <f t="shared" si="4"/>
        <v>select country</v>
      </c>
      <c r="E277" s="153">
        <f t="shared" si="6"/>
        <v>2013</v>
      </c>
      <c r="F277" s="482" t="s">
        <v>2342</v>
      </c>
      <c r="G277" s="482" t="s">
        <v>1089</v>
      </c>
      <c r="H277" s="153" t="s">
        <v>810</v>
      </c>
      <c r="J277" s="482" t="s">
        <v>2341</v>
      </c>
      <c r="K277" s="153" t="s">
        <v>1090</v>
      </c>
      <c r="L277" s="570">
        <f t="shared" ca="1" si="5"/>
        <v>0</v>
      </c>
      <c r="M277" s="153" t="str">
        <f t="shared" ca="1" si="28"/>
        <v>…</v>
      </c>
      <c r="Q277" s="482" t="s">
        <v>2343</v>
      </c>
    </row>
    <row r="278" spans="1:17" ht="12.75" customHeight="1">
      <c r="A278" s="558" t="s">
        <v>1765</v>
      </c>
      <c r="B278" s="558" t="s">
        <v>434</v>
      </c>
      <c r="C278" s="558" t="s">
        <v>476</v>
      </c>
      <c r="D278" s="153" t="str">
        <f t="shared" si="4"/>
        <v>select country</v>
      </c>
      <c r="E278" s="153">
        <f t="shared" si="6"/>
        <v>2013</v>
      </c>
      <c r="F278" s="482" t="s">
        <v>2344</v>
      </c>
      <c r="G278" s="482" t="s">
        <v>932</v>
      </c>
      <c r="H278" s="153" t="s">
        <v>810</v>
      </c>
      <c r="I278" s="153" t="s">
        <v>933</v>
      </c>
      <c r="J278" s="482" t="s">
        <v>2341</v>
      </c>
      <c r="K278" s="153" t="s">
        <v>1090</v>
      </c>
      <c r="L278" s="570">
        <f t="shared" ca="1" si="5"/>
        <v>0</v>
      </c>
      <c r="M278" s="153" t="str">
        <f t="shared" ca="1" si="28"/>
        <v>…</v>
      </c>
      <c r="Q278" s="482" t="s">
        <v>2345</v>
      </c>
    </row>
    <row r="279" spans="1:17" ht="12.75" customHeight="1">
      <c r="A279" s="558" t="s">
        <v>1765</v>
      </c>
      <c r="B279" s="558" t="s">
        <v>437</v>
      </c>
      <c r="C279" s="558" t="s">
        <v>478</v>
      </c>
      <c r="D279" s="153" t="str">
        <f t="shared" si="4"/>
        <v>select country</v>
      </c>
      <c r="E279" s="153">
        <f t="shared" si="6"/>
        <v>2013</v>
      </c>
      <c r="F279" s="482" t="s">
        <v>2346</v>
      </c>
      <c r="G279" s="482" t="s">
        <v>946</v>
      </c>
      <c r="H279" s="153" t="s">
        <v>810</v>
      </c>
      <c r="I279" s="153" t="s">
        <v>933</v>
      </c>
      <c r="J279" s="482" t="s">
        <v>2341</v>
      </c>
      <c r="K279" s="153" t="s">
        <v>1090</v>
      </c>
      <c r="L279" s="570">
        <f t="shared" ca="1" si="5"/>
        <v>0</v>
      </c>
      <c r="M279" s="153" t="str">
        <f t="shared" ca="1" si="28"/>
        <v>…</v>
      </c>
      <c r="Q279" s="482" t="s">
        <v>2347</v>
      </c>
    </row>
    <row r="280" spans="1:17" ht="12.75" customHeight="1">
      <c r="A280" s="558" t="s">
        <v>1765</v>
      </c>
      <c r="B280" s="558" t="s">
        <v>440</v>
      </c>
      <c r="C280" s="558" t="s">
        <v>480</v>
      </c>
      <c r="D280" s="153" t="str">
        <f t="shared" si="4"/>
        <v>select country</v>
      </c>
      <c r="E280" s="153">
        <f t="shared" si="6"/>
        <v>2013</v>
      </c>
      <c r="F280" s="482" t="s">
        <v>2348</v>
      </c>
      <c r="G280" s="482" t="s">
        <v>959</v>
      </c>
      <c r="H280" s="153" t="s">
        <v>810</v>
      </c>
      <c r="I280" s="153" t="s">
        <v>933</v>
      </c>
      <c r="J280" s="482" t="s">
        <v>2341</v>
      </c>
      <c r="K280" s="153" t="s">
        <v>1090</v>
      </c>
      <c r="L280" s="570">
        <f ca="1">IF(ISNUMBER(INDIRECT("'"&amp;A280&amp;"'!"&amp;B280)),INDIRECT("'"&amp;A280&amp;"'!"&amp;B280),"…")</f>
        <v>0</v>
      </c>
      <c r="M280" s="153" t="str">
        <f t="shared" ca="1" si="28"/>
        <v>…</v>
      </c>
      <c r="Q280" s="482" t="s">
        <v>2349</v>
      </c>
    </row>
    <row r="281" spans="1:17" ht="12.75" customHeight="1">
      <c r="A281" s="558" t="s">
        <v>1765</v>
      </c>
      <c r="B281" s="558" t="s">
        <v>443</v>
      </c>
      <c r="C281" s="558" t="s">
        <v>482</v>
      </c>
      <c r="D281" s="153" t="str">
        <f t="shared" si="4"/>
        <v>select country</v>
      </c>
      <c r="E281" s="153">
        <f t="shared" si="6"/>
        <v>2013</v>
      </c>
      <c r="F281" s="482" t="s">
        <v>2350</v>
      </c>
      <c r="G281" s="482" t="s">
        <v>1112</v>
      </c>
      <c r="H281" s="153" t="s">
        <v>810</v>
      </c>
      <c r="I281" s="153" t="s">
        <v>933</v>
      </c>
      <c r="J281" s="482" t="s">
        <v>2341</v>
      </c>
      <c r="K281" s="153" t="s">
        <v>1090</v>
      </c>
      <c r="L281" s="570">
        <f t="shared" ca="1" si="5"/>
        <v>0</v>
      </c>
      <c r="M281" s="153" t="str">
        <f t="shared" ca="1" si="28"/>
        <v>…</v>
      </c>
      <c r="Q281" s="482" t="s">
        <v>2351</v>
      </c>
    </row>
    <row r="282" spans="1:17" ht="12.75" customHeight="1">
      <c r="A282" s="558" t="s">
        <v>1765</v>
      </c>
      <c r="B282" s="558" t="s">
        <v>446</v>
      </c>
      <c r="C282" s="558" t="s">
        <v>484</v>
      </c>
      <c r="D282" s="153" t="str">
        <f t="shared" si="4"/>
        <v>select country</v>
      </c>
      <c r="E282" s="153">
        <f t="shared" si="6"/>
        <v>2013</v>
      </c>
      <c r="F282" s="482" t="s">
        <v>2352</v>
      </c>
      <c r="G282" s="482" t="s">
        <v>972</v>
      </c>
      <c r="H282" s="153" t="s">
        <v>810</v>
      </c>
      <c r="I282" s="153" t="s">
        <v>933</v>
      </c>
      <c r="J282" s="482" t="s">
        <v>2341</v>
      </c>
      <c r="K282" s="153" t="s">
        <v>1090</v>
      </c>
      <c r="L282" s="570">
        <f t="shared" ca="1" si="5"/>
        <v>0</v>
      </c>
      <c r="M282" s="153" t="str">
        <f t="shared" ca="1" si="28"/>
        <v>…</v>
      </c>
      <c r="Q282" s="482" t="s">
        <v>2353</v>
      </c>
    </row>
    <row r="283" spans="1:17" ht="12.75" customHeight="1">
      <c r="A283" s="558" t="s">
        <v>1765</v>
      </c>
      <c r="B283" s="558" t="s">
        <v>3055</v>
      </c>
      <c r="C283" s="558" t="s">
        <v>3060</v>
      </c>
      <c r="D283" s="153" t="str">
        <f t="shared" si="4"/>
        <v>select country</v>
      </c>
      <c r="E283" s="153">
        <f t="shared" si="6"/>
        <v>2013</v>
      </c>
      <c r="F283" s="482" t="s">
        <v>2354</v>
      </c>
      <c r="G283" s="482" t="s">
        <v>977</v>
      </c>
      <c r="H283" s="153" t="s">
        <v>810</v>
      </c>
      <c r="I283" s="153" t="s">
        <v>933</v>
      </c>
      <c r="J283" s="482" t="s">
        <v>2341</v>
      </c>
      <c r="K283" s="153" t="s">
        <v>978</v>
      </c>
      <c r="L283" s="570">
        <f t="shared" ca="1" si="5"/>
        <v>0</v>
      </c>
      <c r="M283" s="153" t="str">
        <f t="shared" ca="1" si="28"/>
        <v>…</v>
      </c>
      <c r="Q283" s="482" t="s">
        <v>2355</v>
      </c>
    </row>
    <row r="284" spans="1:17">
      <c r="A284" s="558" t="s">
        <v>1765</v>
      </c>
      <c r="B284" s="558" t="s">
        <v>449</v>
      </c>
      <c r="C284" s="558" t="s">
        <v>486</v>
      </c>
      <c r="D284" s="153" t="str">
        <f t="shared" si="4"/>
        <v>select country</v>
      </c>
      <c r="E284" s="153">
        <f t="shared" si="6"/>
        <v>2013</v>
      </c>
      <c r="F284" s="482" t="s">
        <v>2356</v>
      </c>
      <c r="G284" s="482" t="s">
        <v>1203</v>
      </c>
      <c r="H284" s="153" t="s">
        <v>810</v>
      </c>
      <c r="I284" s="153" t="s">
        <v>933</v>
      </c>
      <c r="J284" s="482" t="s">
        <v>2341</v>
      </c>
      <c r="K284" s="153" t="s">
        <v>1090</v>
      </c>
      <c r="L284" s="570">
        <f t="shared" ca="1" si="5"/>
        <v>0</v>
      </c>
      <c r="M284" s="153" t="str">
        <f t="shared" ca="1" si="28"/>
        <v>…</v>
      </c>
      <c r="Q284" s="482" t="s">
        <v>3957</v>
      </c>
    </row>
    <row r="285" spans="1:17" ht="12.75" customHeight="1">
      <c r="A285" s="558" t="s">
        <v>1765</v>
      </c>
      <c r="B285" s="558" t="s">
        <v>2777</v>
      </c>
      <c r="C285" s="558" t="s">
        <v>2779</v>
      </c>
      <c r="D285" s="153" t="str">
        <f t="shared" si="4"/>
        <v>select country</v>
      </c>
      <c r="E285" s="153">
        <f t="shared" si="6"/>
        <v>2013</v>
      </c>
      <c r="F285" s="482" t="s">
        <v>2357</v>
      </c>
      <c r="G285" s="482" t="s">
        <v>1030</v>
      </c>
      <c r="H285" s="153" t="s">
        <v>810</v>
      </c>
      <c r="J285" s="482" t="s">
        <v>2341</v>
      </c>
      <c r="K285" s="153" t="s">
        <v>1090</v>
      </c>
      <c r="L285" s="570">
        <f t="shared" ca="1" si="5"/>
        <v>0</v>
      </c>
      <c r="M285" s="153" t="str">
        <f t="shared" ca="1" si="28"/>
        <v>…</v>
      </c>
      <c r="Q285" s="482" t="s">
        <v>2358</v>
      </c>
    </row>
    <row r="286" spans="1:17" ht="12.75" customHeight="1">
      <c r="A286" s="558" t="s">
        <v>1765</v>
      </c>
      <c r="B286" s="558" t="s">
        <v>453</v>
      </c>
      <c r="C286" s="558" t="s">
        <v>489</v>
      </c>
      <c r="D286" s="153" t="str">
        <f t="shared" si="4"/>
        <v>select country</v>
      </c>
      <c r="E286" s="153">
        <f t="shared" si="6"/>
        <v>2013</v>
      </c>
      <c r="F286" s="482" t="s">
        <v>2359</v>
      </c>
      <c r="G286" s="482" t="s">
        <v>1037</v>
      </c>
      <c r="H286" s="153" t="s">
        <v>810</v>
      </c>
      <c r="J286" s="482" t="s">
        <v>2341</v>
      </c>
      <c r="K286" s="153" t="s">
        <v>1090</v>
      </c>
      <c r="L286" s="570">
        <f t="shared" ca="1" si="5"/>
        <v>0</v>
      </c>
      <c r="M286" s="153" t="str">
        <f t="shared" ca="1" si="28"/>
        <v>…</v>
      </c>
      <c r="Q286" s="482" t="s">
        <v>2360</v>
      </c>
    </row>
    <row r="287" spans="1:17" ht="12.75" customHeight="1">
      <c r="A287" s="558" t="s">
        <v>1765</v>
      </c>
      <c r="B287" s="558" t="s">
        <v>456</v>
      </c>
      <c r="C287" s="558" t="s">
        <v>491</v>
      </c>
      <c r="D287" s="153" t="str">
        <f t="shared" si="4"/>
        <v>select country</v>
      </c>
      <c r="E287" s="153">
        <f t="shared" si="6"/>
        <v>2013</v>
      </c>
      <c r="F287" s="482" t="s">
        <v>2361</v>
      </c>
      <c r="G287" s="482" t="s">
        <v>2257</v>
      </c>
      <c r="H287" s="153" t="s">
        <v>810</v>
      </c>
      <c r="J287" s="482" t="s">
        <v>2341</v>
      </c>
      <c r="K287" s="153" t="s">
        <v>1090</v>
      </c>
      <c r="L287" s="570">
        <f t="shared" ca="1" si="5"/>
        <v>0</v>
      </c>
      <c r="M287" s="153" t="str">
        <f t="shared" ca="1" si="28"/>
        <v>…</v>
      </c>
      <c r="Q287" s="482" t="s">
        <v>2362</v>
      </c>
    </row>
    <row r="288" spans="1:17" ht="12.75" customHeight="1">
      <c r="A288" s="558" t="s">
        <v>1765</v>
      </c>
      <c r="B288" s="558" t="s">
        <v>2778</v>
      </c>
      <c r="C288" s="558" t="s">
        <v>2780</v>
      </c>
      <c r="D288" s="153" t="str">
        <f t="shared" si="4"/>
        <v>select country</v>
      </c>
      <c r="E288" s="153">
        <f t="shared" si="6"/>
        <v>2013</v>
      </c>
      <c r="F288" s="482" t="s">
        <v>2363</v>
      </c>
      <c r="G288" s="482" t="s">
        <v>1531</v>
      </c>
      <c r="H288" s="153" t="s">
        <v>810</v>
      </c>
      <c r="J288" s="482" t="s">
        <v>2341</v>
      </c>
      <c r="K288" s="153" t="s">
        <v>978</v>
      </c>
      <c r="L288" s="570">
        <f t="shared" ca="1" si="5"/>
        <v>0</v>
      </c>
      <c r="M288" s="153" t="str">
        <f t="shared" ca="1" si="28"/>
        <v>…</v>
      </c>
      <c r="Q288" s="482" t="s">
        <v>2364</v>
      </c>
    </row>
    <row r="289" spans="1:17" ht="12.75" customHeight="1">
      <c r="A289" s="558" t="s">
        <v>1765</v>
      </c>
      <c r="B289" s="558" t="s">
        <v>3056</v>
      </c>
      <c r="C289" s="558" t="s">
        <v>3061</v>
      </c>
      <c r="D289" s="153" t="str">
        <f t="shared" si="4"/>
        <v>select country</v>
      </c>
      <c r="E289" s="153">
        <f t="shared" si="6"/>
        <v>2013</v>
      </c>
      <c r="F289" s="482" t="s">
        <v>2365</v>
      </c>
      <c r="G289" s="482" t="s">
        <v>1066</v>
      </c>
      <c r="H289" s="153" t="s">
        <v>810</v>
      </c>
      <c r="J289" s="482" t="s">
        <v>2341</v>
      </c>
      <c r="K289" s="153" t="s">
        <v>978</v>
      </c>
      <c r="L289" s="570">
        <f t="shared" ca="1" si="5"/>
        <v>0</v>
      </c>
      <c r="M289" s="153" t="str">
        <f t="shared" ca="1" si="28"/>
        <v>…</v>
      </c>
      <c r="Q289" s="482" t="s">
        <v>2366</v>
      </c>
    </row>
    <row r="290" spans="1:17" ht="12.75" customHeight="1">
      <c r="A290" s="558" t="s">
        <v>1765</v>
      </c>
      <c r="B290" s="558" t="s">
        <v>459</v>
      </c>
      <c r="C290" s="558" t="s">
        <v>493</v>
      </c>
      <c r="D290" s="153" t="str">
        <f t="shared" si="4"/>
        <v>select country</v>
      </c>
      <c r="E290" s="153">
        <f t="shared" si="6"/>
        <v>2013</v>
      </c>
      <c r="F290" s="482" t="s">
        <v>2367</v>
      </c>
      <c r="G290" s="482" t="s">
        <v>1077</v>
      </c>
      <c r="H290" s="153" t="s">
        <v>810</v>
      </c>
      <c r="J290" s="482" t="s">
        <v>2341</v>
      </c>
      <c r="K290" s="153" t="s">
        <v>978</v>
      </c>
      <c r="L290" s="570">
        <f t="shared" ca="1" si="5"/>
        <v>0</v>
      </c>
      <c r="M290" s="153" t="str">
        <f t="shared" ca="1" si="28"/>
        <v>…</v>
      </c>
      <c r="Q290" s="482" t="s">
        <v>2368</v>
      </c>
    </row>
    <row r="291" spans="1:17" ht="12.75" customHeight="1">
      <c r="A291" s="558" t="s">
        <v>1765</v>
      </c>
      <c r="B291" s="558" t="s">
        <v>463</v>
      </c>
      <c r="C291" s="558" t="s">
        <v>496</v>
      </c>
      <c r="D291" s="153" t="str">
        <f t="shared" si="4"/>
        <v>select country</v>
      </c>
      <c r="E291" s="153">
        <f t="shared" si="6"/>
        <v>2013</v>
      </c>
      <c r="F291" s="482" t="s">
        <v>2369</v>
      </c>
      <c r="G291" s="482" t="s">
        <v>991</v>
      </c>
      <c r="H291" s="153" t="s">
        <v>810</v>
      </c>
      <c r="I291" s="153" t="s">
        <v>857</v>
      </c>
      <c r="J291" s="482" t="s">
        <v>2341</v>
      </c>
      <c r="K291" s="153" t="s">
        <v>1090</v>
      </c>
      <c r="L291" s="570">
        <f t="shared" ca="1" si="5"/>
        <v>0</v>
      </c>
      <c r="M291" s="153" t="str">
        <f t="shared" ca="1" si="28"/>
        <v>…</v>
      </c>
      <c r="Q291" s="482" t="s">
        <v>2370</v>
      </c>
    </row>
    <row r="292" spans="1:17" ht="12.75" customHeight="1">
      <c r="A292" s="558" t="s">
        <v>1765</v>
      </c>
      <c r="B292" s="558" t="s">
        <v>3057</v>
      </c>
      <c r="C292" s="558" t="s">
        <v>3062</v>
      </c>
      <c r="D292" s="153" t="str">
        <f t="shared" si="4"/>
        <v>select country</v>
      </c>
      <c r="E292" s="153">
        <f t="shared" si="6"/>
        <v>2013</v>
      </c>
      <c r="F292" s="482" t="s">
        <v>2371</v>
      </c>
      <c r="G292" s="482" t="s">
        <v>1004</v>
      </c>
      <c r="H292" s="153" t="s">
        <v>810</v>
      </c>
      <c r="I292" s="153" t="s">
        <v>857</v>
      </c>
      <c r="J292" s="482" t="s">
        <v>2341</v>
      </c>
      <c r="K292" s="153" t="s">
        <v>1090</v>
      </c>
      <c r="L292" s="570">
        <f t="shared" ca="1" si="5"/>
        <v>0</v>
      </c>
      <c r="M292" s="153" t="str">
        <f t="shared" ca="1" si="28"/>
        <v>…</v>
      </c>
      <c r="Q292" s="482" t="s">
        <v>2372</v>
      </c>
    </row>
    <row r="293" spans="1:17" ht="12.75" customHeight="1">
      <c r="A293" s="558" t="s">
        <v>1765</v>
      </c>
      <c r="B293" s="558" t="s">
        <v>466</v>
      </c>
      <c r="C293" s="558" t="s">
        <v>498</v>
      </c>
      <c r="D293" s="153" t="str">
        <f t="shared" si="4"/>
        <v>select country</v>
      </c>
      <c r="E293" s="153">
        <f t="shared" si="6"/>
        <v>2013</v>
      </c>
      <c r="F293" s="482" t="s">
        <v>2373</v>
      </c>
      <c r="G293" s="482" t="s">
        <v>1121</v>
      </c>
      <c r="H293" s="153" t="s">
        <v>810</v>
      </c>
      <c r="I293" s="153" t="s">
        <v>857</v>
      </c>
      <c r="J293" s="482" t="s">
        <v>2341</v>
      </c>
      <c r="K293" s="153" t="s">
        <v>1090</v>
      </c>
      <c r="L293" s="570">
        <f t="shared" ca="1" si="5"/>
        <v>0</v>
      </c>
      <c r="M293" s="153" t="str">
        <f t="shared" ca="1" si="28"/>
        <v>…</v>
      </c>
      <c r="Q293" s="482" t="s">
        <v>2374</v>
      </c>
    </row>
    <row r="294" spans="1:17" ht="12.75" customHeight="1">
      <c r="A294" s="558" t="s">
        <v>1765</v>
      </c>
      <c r="B294" s="558" t="s">
        <v>3058</v>
      </c>
      <c r="C294" s="558" t="s">
        <v>3063</v>
      </c>
      <c r="D294" s="153" t="str">
        <f t="shared" si="4"/>
        <v>select country</v>
      </c>
      <c r="E294" s="153">
        <f t="shared" si="6"/>
        <v>2013</v>
      </c>
      <c r="F294" s="482" t="s">
        <v>2375</v>
      </c>
      <c r="G294" s="482" t="s">
        <v>2279</v>
      </c>
      <c r="H294" s="153" t="s">
        <v>810</v>
      </c>
      <c r="J294" s="482" t="s">
        <v>2341</v>
      </c>
      <c r="K294" s="153" t="s">
        <v>1090</v>
      </c>
      <c r="L294" s="570">
        <f t="shared" ca="1" si="5"/>
        <v>0</v>
      </c>
      <c r="M294" s="153" t="str">
        <f t="shared" ca="1" si="28"/>
        <v>…</v>
      </c>
      <c r="Q294" s="482" t="s">
        <v>2376</v>
      </c>
    </row>
    <row r="295" spans="1:17" ht="12.75" customHeight="1">
      <c r="A295" s="558" t="s">
        <v>1765</v>
      </c>
      <c r="B295" s="558" t="s">
        <v>864</v>
      </c>
      <c r="C295" s="558"/>
      <c r="D295" s="153" t="str">
        <f t="shared" ref="D295:D298" si="35">H$2</f>
        <v>select country</v>
      </c>
      <c r="E295" s="153">
        <f t="shared" si="6"/>
        <v>2013</v>
      </c>
      <c r="F295" s="482" t="s">
        <v>3776</v>
      </c>
      <c r="G295" s="482" t="s">
        <v>1089</v>
      </c>
      <c r="H295" s="153" t="s">
        <v>810</v>
      </c>
      <c r="I295" s="153" t="s">
        <v>1772</v>
      </c>
      <c r="J295" s="574" t="s">
        <v>2218</v>
      </c>
      <c r="K295" s="153" t="s">
        <v>1090</v>
      </c>
      <c r="L295" s="570" t="str">
        <f t="shared" ref="L295" ca="1" si="36">IF(ISNUMBER(INDIRECT("'"&amp;A295&amp;"'!"&amp;B295)),INDIRECT("'"&amp;A295&amp;"'!"&amp;B295),"…")</f>
        <v>…</v>
      </c>
      <c r="Q295" s="482" t="s">
        <v>2219</v>
      </c>
    </row>
    <row r="296" spans="1:17" ht="12.75" customHeight="1">
      <c r="A296" s="558" t="s">
        <v>1765</v>
      </c>
      <c r="B296" s="558" t="s">
        <v>879</v>
      </c>
      <c r="C296" s="558"/>
      <c r="D296" s="153" t="str">
        <f t="shared" si="35"/>
        <v>select country</v>
      </c>
      <c r="E296" s="153">
        <f t="shared" si="6"/>
        <v>2013</v>
      </c>
      <c r="F296" s="482" t="s">
        <v>3064</v>
      </c>
      <c r="G296" s="482" t="s">
        <v>1089</v>
      </c>
      <c r="H296" s="153" t="s">
        <v>810</v>
      </c>
      <c r="I296" s="153" t="s">
        <v>2222</v>
      </c>
      <c r="J296" s="574" t="s">
        <v>2218</v>
      </c>
      <c r="K296" s="153" t="s">
        <v>1090</v>
      </c>
      <c r="L296" s="570" t="str">
        <f ca="1">IF(ISNUMBER(INDIRECT("'"&amp;A296&amp;"'!"&amp;B296)),INDIRECT("'"&amp;A296&amp;"'!"&amp;B296),"…")</f>
        <v>…</v>
      </c>
      <c r="Q296" s="482" t="s">
        <v>2223</v>
      </c>
    </row>
    <row r="297" spans="1:17" ht="12.75" customHeight="1">
      <c r="A297" s="558" t="s">
        <v>1765</v>
      </c>
      <c r="B297" s="558" t="s">
        <v>2378</v>
      </c>
      <c r="C297" s="558"/>
      <c r="D297" s="153" t="str">
        <f t="shared" si="35"/>
        <v>select country</v>
      </c>
      <c r="E297" s="153">
        <f t="shared" si="6"/>
        <v>2013</v>
      </c>
      <c r="F297" s="482" t="s">
        <v>3804</v>
      </c>
      <c r="G297" s="482" t="s">
        <v>1089</v>
      </c>
      <c r="H297" s="153" t="s">
        <v>810</v>
      </c>
      <c r="I297" s="153" t="s">
        <v>2222</v>
      </c>
      <c r="J297" s="574" t="s">
        <v>2218</v>
      </c>
      <c r="K297" s="153" t="s">
        <v>1090</v>
      </c>
      <c r="L297" s="570" t="str">
        <f ca="1">IF(ISNUMBER(INDIRECT("'"&amp;A297&amp;"'!"&amp;B297)),INDIRECT("'"&amp;A297&amp;"'!"&amp;B297),"…")</f>
        <v>…</v>
      </c>
      <c r="Q297" s="482" t="s">
        <v>2223</v>
      </c>
    </row>
    <row r="298" spans="1:17" ht="12.75" customHeight="1">
      <c r="A298" s="558" t="s">
        <v>1765</v>
      </c>
      <c r="B298" s="558" t="s">
        <v>3066</v>
      </c>
      <c r="C298" s="558"/>
      <c r="D298" s="153" t="str">
        <f t="shared" si="35"/>
        <v>select country</v>
      </c>
      <c r="E298" s="153">
        <f t="shared" si="6"/>
        <v>2013</v>
      </c>
      <c r="F298" s="482" t="s">
        <v>3065</v>
      </c>
      <c r="G298" s="482" t="s">
        <v>1089</v>
      </c>
      <c r="H298" s="153" t="s">
        <v>810</v>
      </c>
      <c r="I298" s="153" t="s">
        <v>2222</v>
      </c>
      <c r="J298" s="574" t="s">
        <v>2218</v>
      </c>
      <c r="K298" s="153" t="s">
        <v>1090</v>
      </c>
      <c r="L298" s="570" t="str">
        <f ca="1">IF(ISNUMBER(INDIRECT("'"&amp;A298&amp;"'!"&amp;B298)),INDIRECT("'"&amp;A298&amp;"'!"&amp;B298),"…")</f>
        <v>…</v>
      </c>
      <c r="Q298" s="482" t="s">
        <v>2223</v>
      </c>
    </row>
    <row r="299" spans="1:17" ht="12.75" customHeight="1">
      <c r="A299" s="558" t="s">
        <v>1765</v>
      </c>
      <c r="B299" s="558" t="s">
        <v>2381</v>
      </c>
      <c r="C299" s="558"/>
      <c r="D299" s="153" t="str">
        <f t="shared" si="4"/>
        <v>select country</v>
      </c>
      <c r="E299" s="153">
        <f t="shared" si="6"/>
        <v>2013</v>
      </c>
      <c r="F299" s="153" t="s">
        <v>2379</v>
      </c>
      <c r="G299" s="482" t="s">
        <v>1089</v>
      </c>
      <c r="H299" s="153" t="s">
        <v>810</v>
      </c>
      <c r="J299" s="482" t="s">
        <v>2377</v>
      </c>
      <c r="K299" s="153" t="s">
        <v>1090</v>
      </c>
      <c r="L299" s="570" t="str">
        <f t="shared" ca="1" si="5"/>
        <v>…</v>
      </c>
      <c r="Q299" s="482" t="s">
        <v>2380</v>
      </c>
    </row>
    <row r="300" spans="1:17" ht="12.75" customHeight="1">
      <c r="A300" s="558" t="s">
        <v>1765</v>
      </c>
      <c r="B300" s="558" t="s">
        <v>2386</v>
      </c>
      <c r="C300" s="558"/>
      <c r="D300" s="153" t="str">
        <f t="shared" si="4"/>
        <v>select country</v>
      </c>
      <c r="E300" s="153">
        <f t="shared" si="6"/>
        <v>2013</v>
      </c>
      <c r="F300" s="153" t="s">
        <v>2382</v>
      </c>
      <c r="G300" s="482" t="s">
        <v>932</v>
      </c>
      <c r="H300" s="153" t="s">
        <v>810</v>
      </c>
      <c r="J300" s="482" t="s">
        <v>2377</v>
      </c>
      <c r="K300" s="153" t="s">
        <v>1090</v>
      </c>
      <c r="L300" s="570">
        <f t="shared" ca="1" si="5"/>
        <v>0</v>
      </c>
      <c r="Q300" s="482" t="s">
        <v>2383</v>
      </c>
    </row>
    <row r="301" spans="1:17" ht="12.75" customHeight="1">
      <c r="A301" s="558" t="s">
        <v>1765</v>
      </c>
      <c r="B301" s="558" t="s">
        <v>2389</v>
      </c>
      <c r="C301" s="558"/>
      <c r="D301" s="153" t="str">
        <f t="shared" si="4"/>
        <v>select country</v>
      </c>
      <c r="E301" s="153">
        <f t="shared" si="6"/>
        <v>2013</v>
      </c>
      <c r="F301" s="153" t="s">
        <v>2384</v>
      </c>
      <c r="G301" s="482" t="s">
        <v>946</v>
      </c>
      <c r="H301" s="153" t="s">
        <v>810</v>
      </c>
      <c r="J301" s="482" t="s">
        <v>2377</v>
      </c>
      <c r="K301" s="153" t="s">
        <v>1090</v>
      </c>
      <c r="L301" s="570">
        <f t="shared" ca="1" si="5"/>
        <v>0</v>
      </c>
      <c r="Q301" s="482" t="s">
        <v>2385</v>
      </c>
    </row>
    <row r="302" spans="1:17" ht="12.75" customHeight="1">
      <c r="A302" s="558" t="s">
        <v>1765</v>
      </c>
      <c r="B302" s="558" t="s">
        <v>2392</v>
      </c>
      <c r="C302" s="558"/>
      <c r="D302" s="153" t="str">
        <f t="shared" si="4"/>
        <v>select country</v>
      </c>
      <c r="E302" s="153">
        <f t="shared" si="6"/>
        <v>2013</v>
      </c>
      <c r="F302" s="153" t="s">
        <v>2387</v>
      </c>
      <c r="G302" s="482" t="s">
        <v>959</v>
      </c>
      <c r="H302" s="153" t="s">
        <v>810</v>
      </c>
      <c r="J302" s="482" t="s">
        <v>2377</v>
      </c>
      <c r="K302" s="153" t="s">
        <v>1090</v>
      </c>
      <c r="L302" s="570">
        <f t="shared" ca="1" si="5"/>
        <v>0</v>
      </c>
      <c r="Q302" s="482" t="s">
        <v>2388</v>
      </c>
    </row>
    <row r="303" spans="1:17" ht="12.75" customHeight="1">
      <c r="A303" s="558" t="s">
        <v>1765</v>
      </c>
      <c r="B303" s="558" t="s">
        <v>2395</v>
      </c>
      <c r="C303" s="558"/>
      <c r="D303" s="153" t="str">
        <f t="shared" si="4"/>
        <v>select country</v>
      </c>
      <c r="E303" s="153">
        <f t="shared" si="6"/>
        <v>2013</v>
      </c>
      <c r="F303" s="153" t="s">
        <v>2390</v>
      </c>
      <c r="G303" s="482" t="s">
        <v>1112</v>
      </c>
      <c r="H303" s="153" t="s">
        <v>810</v>
      </c>
      <c r="J303" s="482" t="s">
        <v>2377</v>
      </c>
      <c r="K303" s="153" t="s">
        <v>1090</v>
      </c>
      <c r="L303" s="570" t="str">
        <f t="shared" ca="1" si="5"/>
        <v>…</v>
      </c>
      <c r="Q303" s="482" t="s">
        <v>2391</v>
      </c>
    </row>
    <row r="304" spans="1:17" ht="12.75" customHeight="1">
      <c r="A304" s="558" t="s">
        <v>1765</v>
      </c>
      <c r="B304" s="558" t="s">
        <v>2398</v>
      </c>
      <c r="C304" s="558"/>
      <c r="D304" s="153" t="str">
        <f t="shared" si="4"/>
        <v>select country</v>
      </c>
      <c r="E304" s="153">
        <f t="shared" si="6"/>
        <v>2013</v>
      </c>
      <c r="F304" s="153" t="s">
        <v>2393</v>
      </c>
      <c r="G304" s="482" t="s">
        <v>972</v>
      </c>
      <c r="H304" s="153" t="s">
        <v>810</v>
      </c>
      <c r="J304" s="482" t="s">
        <v>2377</v>
      </c>
      <c r="K304" s="153" t="s">
        <v>1090</v>
      </c>
      <c r="L304" s="570">
        <f t="shared" ca="1" si="5"/>
        <v>0</v>
      </c>
      <c r="Q304" s="482" t="s">
        <v>2394</v>
      </c>
    </row>
    <row r="305" spans="1:17" ht="12.75" customHeight="1">
      <c r="A305" s="558" t="s">
        <v>1765</v>
      </c>
      <c r="B305" s="558" t="s">
        <v>3067</v>
      </c>
      <c r="C305" s="558"/>
      <c r="D305" s="153" t="str">
        <f t="shared" si="4"/>
        <v>select country</v>
      </c>
      <c r="E305" s="153">
        <f t="shared" si="6"/>
        <v>2013</v>
      </c>
      <c r="F305" s="153" t="s">
        <v>2396</v>
      </c>
      <c r="G305" s="482" t="s">
        <v>977</v>
      </c>
      <c r="H305" s="153" t="s">
        <v>810</v>
      </c>
      <c r="J305" s="482" t="s">
        <v>2377</v>
      </c>
      <c r="K305" s="153" t="s">
        <v>978</v>
      </c>
      <c r="L305" s="570">
        <f t="shared" ca="1" si="5"/>
        <v>0</v>
      </c>
      <c r="Q305" s="482" t="s">
        <v>2397</v>
      </c>
    </row>
    <row r="306" spans="1:17">
      <c r="A306" s="558" t="s">
        <v>1765</v>
      </c>
      <c r="B306" s="558" t="s">
        <v>2400</v>
      </c>
      <c r="C306" s="558"/>
      <c r="D306" s="153" t="str">
        <f t="shared" si="4"/>
        <v>select country</v>
      </c>
      <c r="E306" s="153">
        <f t="shared" si="6"/>
        <v>2013</v>
      </c>
      <c r="F306" s="153" t="s">
        <v>2399</v>
      </c>
      <c r="G306" s="482" t="s">
        <v>1203</v>
      </c>
      <c r="H306" s="153" t="s">
        <v>810</v>
      </c>
      <c r="J306" s="482" t="s">
        <v>2377</v>
      </c>
      <c r="K306" s="153" t="s">
        <v>1090</v>
      </c>
      <c r="L306" s="570" t="str">
        <f t="shared" ca="1" si="5"/>
        <v>…</v>
      </c>
      <c r="Q306" s="482" t="s">
        <v>3958</v>
      </c>
    </row>
    <row r="307" spans="1:17" ht="12.75" customHeight="1">
      <c r="A307" s="558" t="s">
        <v>1765</v>
      </c>
      <c r="B307" s="558" t="s">
        <v>2405</v>
      </c>
      <c r="C307" s="558"/>
      <c r="D307" s="153" t="str">
        <f t="shared" si="4"/>
        <v>select country</v>
      </c>
      <c r="E307" s="153">
        <f t="shared" si="6"/>
        <v>2013</v>
      </c>
      <c r="F307" s="153" t="s">
        <v>2401</v>
      </c>
      <c r="G307" s="482" t="s">
        <v>1030</v>
      </c>
      <c r="H307" s="153" t="s">
        <v>810</v>
      </c>
      <c r="J307" s="482" t="s">
        <v>2377</v>
      </c>
      <c r="K307" s="153" t="s">
        <v>1090</v>
      </c>
      <c r="L307" s="570">
        <f t="shared" ca="1" si="5"/>
        <v>0</v>
      </c>
      <c r="Q307" s="482" t="s">
        <v>2402</v>
      </c>
    </row>
    <row r="308" spans="1:17" ht="12.75" customHeight="1">
      <c r="A308" s="558" t="s">
        <v>1765</v>
      </c>
      <c r="B308" s="558" t="s">
        <v>2408</v>
      </c>
      <c r="C308" s="558"/>
      <c r="D308" s="153" t="str">
        <f t="shared" si="4"/>
        <v>select country</v>
      </c>
      <c r="E308" s="153">
        <f t="shared" si="6"/>
        <v>2013</v>
      </c>
      <c r="F308" s="153" t="s">
        <v>2403</v>
      </c>
      <c r="G308" s="482" t="s">
        <v>1037</v>
      </c>
      <c r="H308" s="153" t="s">
        <v>810</v>
      </c>
      <c r="J308" s="482" t="s">
        <v>2377</v>
      </c>
      <c r="K308" s="153" t="s">
        <v>1090</v>
      </c>
      <c r="L308" s="570">
        <f t="shared" ca="1" si="5"/>
        <v>0</v>
      </c>
      <c r="Q308" s="482" t="s">
        <v>2404</v>
      </c>
    </row>
    <row r="309" spans="1:17" ht="12.75" customHeight="1">
      <c r="A309" s="558" t="s">
        <v>1765</v>
      </c>
      <c r="B309" s="558" t="s">
        <v>2411</v>
      </c>
      <c r="C309" s="558"/>
      <c r="D309" s="153" t="str">
        <f t="shared" si="4"/>
        <v>select country</v>
      </c>
      <c r="E309" s="153">
        <f t="shared" si="6"/>
        <v>2013</v>
      </c>
      <c r="F309" s="153" t="s">
        <v>2406</v>
      </c>
      <c r="G309" s="482" t="s">
        <v>2257</v>
      </c>
      <c r="H309" s="153" t="s">
        <v>810</v>
      </c>
      <c r="J309" s="482" t="s">
        <v>2377</v>
      </c>
      <c r="K309" s="153" t="s">
        <v>1090</v>
      </c>
      <c r="L309" s="570">
        <f t="shared" ca="1" si="5"/>
        <v>0</v>
      </c>
      <c r="Q309" s="482" t="s">
        <v>2407</v>
      </c>
    </row>
    <row r="310" spans="1:17" ht="12.75" customHeight="1">
      <c r="A310" s="558" t="s">
        <v>1765</v>
      </c>
      <c r="B310" s="558" t="s">
        <v>2414</v>
      </c>
      <c r="C310" s="558"/>
      <c r="D310" s="153" t="str">
        <f t="shared" si="4"/>
        <v>select country</v>
      </c>
      <c r="E310" s="153">
        <f t="shared" si="6"/>
        <v>2013</v>
      </c>
      <c r="F310" s="153" t="s">
        <v>2409</v>
      </c>
      <c r="G310" s="482" t="s">
        <v>1531</v>
      </c>
      <c r="H310" s="153" t="s">
        <v>810</v>
      </c>
      <c r="J310" s="482" t="s">
        <v>2377</v>
      </c>
      <c r="K310" s="153" t="s">
        <v>978</v>
      </c>
      <c r="L310" s="570">
        <f t="shared" ca="1" si="5"/>
        <v>0</v>
      </c>
      <c r="Q310" s="482" t="s">
        <v>2410</v>
      </c>
    </row>
    <row r="311" spans="1:17" ht="12.75" customHeight="1">
      <c r="A311" s="558" t="s">
        <v>1765</v>
      </c>
      <c r="B311" s="558" t="s">
        <v>3068</v>
      </c>
      <c r="C311" s="558"/>
      <c r="D311" s="153" t="str">
        <f t="shared" si="4"/>
        <v>select country</v>
      </c>
      <c r="E311" s="153">
        <f t="shared" si="6"/>
        <v>2013</v>
      </c>
      <c r="F311" s="153" t="s">
        <v>2412</v>
      </c>
      <c r="G311" s="482" t="s">
        <v>1066</v>
      </c>
      <c r="H311" s="153" t="s">
        <v>810</v>
      </c>
      <c r="J311" s="482" t="s">
        <v>2377</v>
      </c>
      <c r="K311" s="153" t="s">
        <v>978</v>
      </c>
      <c r="L311" s="570">
        <f t="shared" ca="1" si="5"/>
        <v>0</v>
      </c>
      <c r="Q311" s="482" t="s">
        <v>2413</v>
      </c>
    </row>
    <row r="312" spans="1:17" ht="12.75" customHeight="1">
      <c r="A312" s="558" t="s">
        <v>1765</v>
      </c>
      <c r="B312" s="558" t="s">
        <v>2417</v>
      </c>
      <c r="C312" s="558"/>
      <c r="D312" s="153" t="str">
        <f t="shared" si="4"/>
        <v>select country</v>
      </c>
      <c r="E312" s="153">
        <f t="shared" si="6"/>
        <v>2013</v>
      </c>
      <c r="F312" s="153" t="s">
        <v>2415</v>
      </c>
      <c r="G312" s="482" t="s">
        <v>1077</v>
      </c>
      <c r="H312" s="153" t="s">
        <v>810</v>
      </c>
      <c r="J312" s="482" t="s">
        <v>2377</v>
      </c>
      <c r="K312" s="153" t="s">
        <v>978</v>
      </c>
      <c r="L312" s="570">
        <f t="shared" ca="1" si="5"/>
        <v>0</v>
      </c>
      <c r="Q312" s="482" t="s">
        <v>2416</v>
      </c>
    </row>
    <row r="313" spans="1:17" ht="12.75" customHeight="1">
      <c r="A313" s="558" t="s">
        <v>1765</v>
      </c>
      <c r="B313" s="558" t="s">
        <v>2422</v>
      </c>
      <c r="C313" s="558"/>
      <c r="D313" s="153" t="str">
        <f t="shared" si="4"/>
        <v>select country</v>
      </c>
      <c r="E313" s="153">
        <f t="shared" si="6"/>
        <v>2013</v>
      </c>
      <c r="F313" s="153" t="s">
        <v>2418</v>
      </c>
      <c r="G313" s="482" t="s">
        <v>991</v>
      </c>
      <c r="H313" s="153" t="s">
        <v>810</v>
      </c>
      <c r="J313" s="482" t="s">
        <v>2377</v>
      </c>
      <c r="K313" s="153" t="s">
        <v>1090</v>
      </c>
      <c r="L313" s="570">
        <f t="shared" ca="1" si="5"/>
        <v>0</v>
      </c>
      <c r="Q313" s="482" t="s">
        <v>2419</v>
      </c>
    </row>
    <row r="314" spans="1:17" ht="12.75" customHeight="1">
      <c r="A314" s="558" t="s">
        <v>1765</v>
      </c>
      <c r="B314" s="558" t="s">
        <v>3069</v>
      </c>
      <c r="C314" s="558"/>
      <c r="D314" s="153" t="str">
        <f t="shared" si="4"/>
        <v>select country</v>
      </c>
      <c r="E314" s="153">
        <f t="shared" si="6"/>
        <v>2013</v>
      </c>
      <c r="F314" s="153" t="s">
        <v>2420</v>
      </c>
      <c r="G314" s="482" t="s">
        <v>1004</v>
      </c>
      <c r="H314" s="153" t="s">
        <v>810</v>
      </c>
      <c r="J314" s="482" t="s">
        <v>2377</v>
      </c>
      <c r="K314" s="153" t="s">
        <v>1090</v>
      </c>
      <c r="L314" s="570">
        <f t="shared" ca="1" si="5"/>
        <v>0</v>
      </c>
      <c r="Q314" s="482" t="s">
        <v>2421</v>
      </c>
    </row>
    <row r="315" spans="1:17" ht="12.75" customHeight="1">
      <c r="A315" s="558" t="s">
        <v>1765</v>
      </c>
      <c r="B315" s="558" t="s">
        <v>2425</v>
      </c>
      <c r="C315" s="558"/>
      <c r="D315" s="153" t="str">
        <f t="shared" si="4"/>
        <v>select country</v>
      </c>
      <c r="E315" s="153">
        <f t="shared" si="6"/>
        <v>2013</v>
      </c>
      <c r="F315" s="153" t="s">
        <v>2423</v>
      </c>
      <c r="G315" s="482" t="s">
        <v>1121</v>
      </c>
      <c r="H315" s="153" t="s">
        <v>810</v>
      </c>
      <c r="J315" s="482" t="s">
        <v>2377</v>
      </c>
      <c r="K315" s="153" t="s">
        <v>1090</v>
      </c>
      <c r="L315" s="570" t="str">
        <f t="shared" ca="1" si="5"/>
        <v>…</v>
      </c>
      <c r="Q315" s="482" t="s">
        <v>2424</v>
      </c>
    </row>
    <row r="316" spans="1:17" ht="12.75" customHeight="1">
      <c r="A316" s="558" t="s">
        <v>1765</v>
      </c>
      <c r="B316" s="558" t="s">
        <v>3070</v>
      </c>
      <c r="C316" s="558"/>
      <c r="D316" s="153" t="str">
        <f t="shared" si="4"/>
        <v>select country</v>
      </c>
      <c r="E316" s="153">
        <f t="shared" si="6"/>
        <v>2013</v>
      </c>
      <c r="F316" s="153" t="s">
        <v>2426</v>
      </c>
      <c r="G316" s="482" t="s">
        <v>2279</v>
      </c>
      <c r="H316" s="153" t="s">
        <v>810</v>
      </c>
      <c r="J316" s="482" t="s">
        <v>2377</v>
      </c>
      <c r="K316" s="153" t="s">
        <v>1090</v>
      </c>
      <c r="L316" s="570">
        <f t="shared" ca="1" si="5"/>
        <v>0</v>
      </c>
      <c r="Q316" s="482" t="s">
        <v>2427</v>
      </c>
    </row>
    <row r="317" spans="1:17" ht="12.75" customHeight="1">
      <c r="A317" s="558" t="s">
        <v>1765</v>
      </c>
      <c r="B317" s="558" t="s">
        <v>867</v>
      </c>
      <c r="C317" s="558"/>
      <c r="D317" s="153" t="str">
        <f t="shared" si="4"/>
        <v>select country</v>
      </c>
      <c r="E317" s="153">
        <f t="shared" si="6"/>
        <v>2013</v>
      </c>
      <c r="F317" s="482" t="s">
        <v>3777</v>
      </c>
      <c r="G317" s="482" t="s">
        <v>1089</v>
      </c>
      <c r="H317" s="153" t="s">
        <v>810</v>
      </c>
      <c r="I317" s="153" t="s">
        <v>1772</v>
      </c>
      <c r="J317" s="574" t="s">
        <v>2218</v>
      </c>
      <c r="K317" s="153" t="s">
        <v>1090</v>
      </c>
      <c r="L317" s="570">
        <f ca="1">IF(ISNUMBER(INDIRECT("'"&amp;A317&amp;"'!"&amp;B317)),INDIRECT("'"&amp;A317&amp;"'!"&amp;B317),"…")</f>
        <v>0</v>
      </c>
      <c r="Q317" s="482" t="s">
        <v>2219</v>
      </c>
    </row>
    <row r="318" spans="1:17" ht="12.75" customHeight="1">
      <c r="A318" s="558" t="s">
        <v>1765</v>
      </c>
      <c r="B318" s="558" t="s">
        <v>882</v>
      </c>
      <c r="C318" s="558"/>
      <c r="D318" s="153" t="str">
        <f t="shared" si="4"/>
        <v>select country</v>
      </c>
      <c r="E318" s="153">
        <f t="shared" si="6"/>
        <v>2013</v>
      </c>
      <c r="F318" s="482" t="s">
        <v>3071</v>
      </c>
      <c r="G318" s="482" t="s">
        <v>1089</v>
      </c>
      <c r="H318" s="153" t="s">
        <v>810</v>
      </c>
      <c r="I318" s="153" t="s">
        <v>2222</v>
      </c>
      <c r="J318" s="574" t="s">
        <v>2218</v>
      </c>
      <c r="K318" s="153" t="s">
        <v>1090</v>
      </c>
      <c r="L318" s="570">
        <f ca="1">IF(ISNUMBER(INDIRECT("'"&amp;A318&amp;"'!"&amp;B318)),INDIRECT("'"&amp;A318&amp;"'!"&amp;B318),"…")</f>
        <v>0</v>
      </c>
      <c r="Q318" s="482" t="s">
        <v>2223</v>
      </c>
    </row>
    <row r="319" spans="1:17" ht="12.75" customHeight="1">
      <c r="A319" s="558" t="s">
        <v>1765</v>
      </c>
      <c r="B319" s="558" t="s">
        <v>2429</v>
      </c>
      <c r="C319" s="558"/>
      <c r="D319" s="153" t="str">
        <f t="shared" si="4"/>
        <v>select country</v>
      </c>
      <c r="E319" s="153">
        <f t="shared" si="6"/>
        <v>2013</v>
      </c>
      <c r="F319" s="482" t="s">
        <v>3805</v>
      </c>
      <c r="G319" s="482" t="s">
        <v>1089</v>
      </c>
      <c r="H319" s="153" t="s">
        <v>810</v>
      </c>
      <c r="I319" s="153" t="s">
        <v>2222</v>
      </c>
      <c r="J319" s="574" t="s">
        <v>2218</v>
      </c>
      <c r="K319" s="153" t="s">
        <v>1090</v>
      </c>
      <c r="L319" s="570">
        <f ca="1">IF(ISNUMBER(INDIRECT("'"&amp;A319&amp;"'!"&amp;B319)),INDIRECT("'"&amp;A319&amp;"'!"&amp;B319),"…")</f>
        <v>0</v>
      </c>
      <c r="Q319" s="482" t="s">
        <v>2223</v>
      </c>
    </row>
    <row r="320" spans="1:17" ht="12.75" customHeight="1">
      <c r="A320" s="558" t="s">
        <v>1765</v>
      </c>
      <c r="B320" s="558" t="s">
        <v>3073</v>
      </c>
      <c r="C320" s="558"/>
      <c r="D320" s="153" t="str">
        <f t="shared" si="4"/>
        <v>select country</v>
      </c>
      <c r="E320" s="153">
        <f t="shared" si="6"/>
        <v>2013</v>
      </c>
      <c r="F320" s="482" t="s">
        <v>3072</v>
      </c>
      <c r="G320" s="482" t="s">
        <v>1089</v>
      </c>
      <c r="H320" s="153" t="s">
        <v>810</v>
      </c>
      <c r="I320" s="153" t="s">
        <v>2222</v>
      </c>
      <c r="J320" s="574" t="s">
        <v>2218</v>
      </c>
      <c r="K320" s="153" t="s">
        <v>1090</v>
      </c>
      <c r="L320" s="570">
        <f ca="1">IF(ISNUMBER(INDIRECT("'"&amp;A320&amp;"'!"&amp;B320)),INDIRECT("'"&amp;A320&amp;"'!"&amp;B320),"…")</f>
        <v>0</v>
      </c>
      <c r="Q320" s="482" t="s">
        <v>2223</v>
      </c>
    </row>
    <row r="321" spans="1:17" ht="12.75" customHeight="1">
      <c r="A321" s="558" t="s">
        <v>1765</v>
      </c>
      <c r="B321" s="558" t="s">
        <v>2432</v>
      </c>
      <c r="C321" s="558"/>
      <c r="D321" s="153" t="str">
        <f t="shared" si="4"/>
        <v>select country</v>
      </c>
      <c r="E321" s="153">
        <f t="shared" si="6"/>
        <v>2013</v>
      </c>
      <c r="F321" s="153" t="s">
        <v>2430</v>
      </c>
      <c r="G321" s="482" t="s">
        <v>1089</v>
      </c>
      <c r="H321" s="153" t="s">
        <v>810</v>
      </c>
      <c r="J321" s="482" t="s">
        <v>2428</v>
      </c>
      <c r="K321" s="153" t="s">
        <v>1090</v>
      </c>
      <c r="L321" s="570">
        <f t="shared" ca="1" si="5"/>
        <v>0</v>
      </c>
      <c r="Q321" s="482" t="s">
        <v>2431</v>
      </c>
    </row>
    <row r="322" spans="1:17" ht="12.75" customHeight="1">
      <c r="A322" s="558" t="s">
        <v>1765</v>
      </c>
      <c r="B322" s="558" t="s">
        <v>2437</v>
      </c>
      <c r="C322" s="558"/>
      <c r="D322" s="153" t="str">
        <f t="shared" si="4"/>
        <v>select country</v>
      </c>
      <c r="E322" s="153">
        <f t="shared" si="6"/>
        <v>2013</v>
      </c>
      <c r="F322" s="153" t="s">
        <v>2433</v>
      </c>
      <c r="G322" s="482" t="s">
        <v>932</v>
      </c>
      <c r="H322" s="153" t="s">
        <v>810</v>
      </c>
      <c r="J322" s="482" t="s">
        <v>2428</v>
      </c>
      <c r="K322" s="153" t="s">
        <v>1090</v>
      </c>
      <c r="L322" s="570">
        <f t="shared" ca="1" si="5"/>
        <v>0</v>
      </c>
      <c r="Q322" s="482" t="s">
        <v>2434</v>
      </c>
    </row>
    <row r="323" spans="1:17" ht="12.75" customHeight="1">
      <c r="A323" s="558" t="s">
        <v>1765</v>
      </c>
      <c r="B323" s="558" t="s">
        <v>2440</v>
      </c>
      <c r="C323" s="558"/>
      <c r="D323" s="153" t="str">
        <f t="shared" si="4"/>
        <v>select country</v>
      </c>
      <c r="E323" s="153">
        <f t="shared" si="6"/>
        <v>2013</v>
      </c>
      <c r="F323" s="153" t="s">
        <v>2435</v>
      </c>
      <c r="G323" s="482" t="s">
        <v>946</v>
      </c>
      <c r="H323" s="153" t="s">
        <v>810</v>
      </c>
      <c r="J323" s="482" t="s">
        <v>2428</v>
      </c>
      <c r="K323" s="153" t="s">
        <v>1090</v>
      </c>
      <c r="L323" s="570">
        <f t="shared" ca="1" si="5"/>
        <v>0</v>
      </c>
      <c r="Q323" s="482" t="s">
        <v>2436</v>
      </c>
    </row>
    <row r="324" spans="1:17" ht="12.75" customHeight="1">
      <c r="A324" s="558" t="s">
        <v>1765</v>
      </c>
      <c r="B324" s="558" t="s">
        <v>2443</v>
      </c>
      <c r="C324" s="558"/>
      <c r="D324" s="153" t="str">
        <f t="shared" si="4"/>
        <v>select country</v>
      </c>
      <c r="E324" s="153">
        <f t="shared" si="6"/>
        <v>2013</v>
      </c>
      <c r="F324" s="153" t="s">
        <v>2438</v>
      </c>
      <c r="G324" s="482" t="s">
        <v>959</v>
      </c>
      <c r="H324" s="153" t="s">
        <v>810</v>
      </c>
      <c r="J324" s="482" t="s">
        <v>2428</v>
      </c>
      <c r="K324" s="153" t="s">
        <v>1090</v>
      </c>
      <c r="L324" s="570">
        <f t="shared" ca="1" si="5"/>
        <v>0</v>
      </c>
      <c r="Q324" s="482" t="s">
        <v>2439</v>
      </c>
    </row>
    <row r="325" spans="1:17" ht="12.75" customHeight="1">
      <c r="A325" s="558" t="s">
        <v>1765</v>
      </c>
      <c r="B325" s="558" t="s">
        <v>2446</v>
      </c>
      <c r="C325" s="558"/>
      <c r="D325" s="153" t="str">
        <f t="shared" si="4"/>
        <v>select country</v>
      </c>
      <c r="E325" s="153">
        <f t="shared" si="6"/>
        <v>2013</v>
      </c>
      <c r="F325" s="153" t="s">
        <v>2441</v>
      </c>
      <c r="G325" s="482" t="s">
        <v>1112</v>
      </c>
      <c r="H325" s="153" t="s">
        <v>810</v>
      </c>
      <c r="J325" s="482" t="s">
        <v>2428</v>
      </c>
      <c r="K325" s="153" t="s">
        <v>1090</v>
      </c>
      <c r="L325" s="570">
        <f t="shared" ca="1" si="5"/>
        <v>0</v>
      </c>
      <c r="Q325" s="482" t="s">
        <v>2442</v>
      </c>
    </row>
    <row r="326" spans="1:17" ht="12.75" customHeight="1">
      <c r="A326" s="558" t="s">
        <v>1765</v>
      </c>
      <c r="B326" s="558" t="s">
        <v>2449</v>
      </c>
      <c r="C326" s="558"/>
      <c r="D326" s="153" t="str">
        <f t="shared" si="4"/>
        <v>select country</v>
      </c>
      <c r="E326" s="153">
        <f t="shared" si="6"/>
        <v>2013</v>
      </c>
      <c r="F326" s="153" t="s">
        <v>2444</v>
      </c>
      <c r="G326" s="482" t="s">
        <v>972</v>
      </c>
      <c r="H326" s="153" t="s">
        <v>810</v>
      </c>
      <c r="J326" s="482" t="s">
        <v>2428</v>
      </c>
      <c r="K326" s="153" t="s">
        <v>1090</v>
      </c>
      <c r="L326" s="570">
        <f t="shared" ca="1" si="5"/>
        <v>0</v>
      </c>
      <c r="Q326" s="482" t="s">
        <v>2445</v>
      </c>
    </row>
    <row r="327" spans="1:17" ht="12.75" customHeight="1">
      <c r="A327" s="558" t="s">
        <v>1765</v>
      </c>
      <c r="B327" s="558" t="s">
        <v>3074</v>
      </c>
      <c r="C327" s="558"/>
      <c r="D327" s="153" t="str">
        <f t="shared" si="4"/>
        <v>select country</v>
      </c>
      <c r="E327" s="153">
        <f t="shared" si="6"/>
        <v>2013</v>
      </c>
      <c r="F327" s="153" t="s">
        <v>2447</v>
      </c>
      <c r="G327" s="482" t="s">
        <v>977</v>
      </c>
      <c r="H327" s="153" t="s">
        <v>810</v>
      </c>
      <c r="J327" s="482" t="s">
        <v>2428</v>
      </c>
      <c r="K327" s="153" t="s">
        <v>978</v>
      </c>
      <c r="L327" s="570">
        <f t="shared" ca="1" si="5"/>
        <v>0</v>
      </c>
      <c r="Q327" s="482" t="s">
        <v>2448</v>
      </c>
    </row>
    <row r="328" spans="1:17">
      <c r="A328" s="558" t="s">
        <v>1765</v>
      </c>
      <c r="B328" s="558" t="s">
        <v>2451</v>
      </c>
      <c r="C328" s="558"/>
      <c r="D328" s="153" t="str">
        <f t="shared" si="4"/>
        <v>select country</v>
      </c>
      <c r="E328" s="153">
        <f t="shared" si="6"/>
        <v>2013</v>
      </c>
      <c r="F328" s="153" t="s">
        <v>2450</v>
      </c>
      <c r="G328" s="482" t="s">
        <v>1203</v>
      </c>
      <c r="H328" s="153" t="s">
        <v>810</v>
      </c>
      <c r="J328" s="482" t="s">
        <v>2428</v>
      </c>
      <c r="K328" s="153" t="s">
        <v>1090</v>
      </c>
      <c r="L328" s="570">
        <f t="shared" ca="1" si="5"/>
        <v>0</v>
      </c>
      <c r="Q328" s="482" t="s">
        <v>3959</v>
      </c>
    </row>
    <row r="329" spans="1:17" ht="12.75" customHeight="1">
      <c r="A329" s="558" t="s">
        <v>1765</v>
      </c>
      <c r="B329" s="558" t="s">
        <v>2456</v>
      </c>
      <c r="C329" s="558"/>
      <c r="D329" s="153" t="str">
        <f t="shared" si="4"/>
        <v>select country</v>
      </c>
      <c r="E329" s="153">
        <f t="shared" si="6"/>
        <v>2013</v>
      </c>
      <c r="F329" s="153" t="s">
        <v>2452</v>
      </c>
      <c r="G329" s="482" t="s">
        <v>1030</v>
      </c>
      <c r="H329" s="153" t="s">
        <v>810</v>
      </c>
      <c r="J329" s="482" t="s">
        <v>2428</v>
      </c>
      <c r="K329" s="153" t="s">
        <v>1090</v>
      </c>
      <c r="L329" s="570" t="str">
        <f t="shared" ca="1" si="5"/>
        <v>…</v>
      </c>
      <c r="Q329" s="482" t="s">
        <v>2453</v>
      </c>
    </row>
    <row r="330" spans="1:17" ht="12.75" customHeight="1">
      <c r="A330" s="558" t="s">
        <v>1765</v>
      </c>
      <c r="B330" s="558" t="s">
        <v>2459</v>
      </c>
      <c r="C330" s="558"/>
      <c r="D330" s="153" t="str">
        <f t="shared" si="4"/>
        <v>select country</v>
      </c>
      <c r="E330" s="153">
        <f t="shared" si="6"/>
        <v>2013</v>
      </c>
      <c r="F330" s="153" t="s">
        <v>2454</v>
      </c>
      <c r="G330" s="482" t="s">
        <v>1037</v>
      </c>
      <c r="H330" s="153" t="s">
        <v>810</v>
      </c>
      <c r="J330" s="482" t="s">
        <v>2428</v>
      </c>
      <c r="K330" s="153" t="s">
        <v>1090</v>
      </c>
      <c r="L330" s="570" t="str">
        <f t="shared" ca="1" si="5"/>
        <v>…</v>
      </c>
      <c r="Q330" s="482" t="s">
        <v>2455</v>
      </c>
    </row>
    <row r="331" spans="1:17" ht="12.75" customHeight="1">
      <c r="A331" s="558" t="s">
        <v>1765</v>
      </c>
      <c r="B331" s="558" t="s">
        <v>2462</v>
      </c>
      <c r="C331" s="558"/>
      <c r="D331" s="153" t="str">
        <f t="shared" si="4"/>
        <v>select country</v>
      </c>
      <c r="E331" s="153">
        <f t="shared" si="6"/>
        <v>2013</v>
      </c>
      <c r="F331" s="153" t="s">
        <v>2457</v>
      </c>
      <c r="G331" s="482" t="s">
        <v>2257</v>
      </c>
      <c r="H331" s="153" t="s">
        <v>810</v>
      </c>
      <c r="J331" s="482" t="s">
        <v>2428</v>
      </c>
      <c r="K331" s="153" t="s">
        <v>1090</v>
      </c>
      <c r="L331" s="570" t="str">
        <f t="shared" ca="1" si="5"/>
        <v>…</v>
      </c>
      <c r="Q331" s="482" t="s">
        <v>2458</v>
      </c>
    </row>
    <row r="332" spans="1:17" ht="12.75" customHeight="1">
      <c r="A332" s="558" t="s">
        <v>1765</v>
      </c>
      <c r="B332" s="558" t="s">
        <v>2465</v>
      </c>
      <c r="C332" s="558"/>
      <c r="D332" s="153" t="str">
        <f t="shared" si="4"/>
        <v>select country</v>
      </c>
      <c r="E332" s="153">
        <f t="shared" si="6"/>
        <v>2013</v>
      </c>
      <c r="F332" s="153" t="s">
        <v>2460</v>
      </c>
      <c r="G332" s="482" t="s">
        <v>1531</v>
      </c>
      <c r="H332" s="153" t="s">
        <v>810</v>
      </c>
      <c r="J332" s="482" t="s">
        <v>2428</v>
      </c>
      <c r="K332" s="153" t="s">
        <v>978</v>
      </c>
      <c r="L332" s="570" t="str">
        <f t="shared" ca="1" si="5"/>
        <v>…</v>
      </c>
      <c r="Q332" s="482" t="s">
        <v>2461</v>
      </c>
    </row>
    <row r="333" spans="1:17" ht="12.75" customHeight="1">
      <c r="A333" s="558" t="s">
        <v>1765</v>
      </c>
      <c r="B333" s="558" t="s">
        <v>3075</v>
      </c>
      <c r="C333" s="558"/>
      <c r="D333" s="153" t="str">
        <f t="shared" si="4"/>
        <v>select country</v>
      </c>
      <c r="E333" s="153">
        <f t="shared" si="6"/>
        <v>2013</v>
      </c>
      <c r="F333" s="153" t="s">
        <v>2463</v>
      </c>
      <c r="G333" s="482" t="s">
        <v>1066</v>
      </c>
      <c r="H333" s="153" t="s">
        <v>810</v>
      </c>
      <c r="J333" s="482" t="s">
        <v>2428</v>
      </c>
      <c r="K333" s="153" t="s">
        <v>978</v>
      </c>
      <c r="L333" s="570" t="str">
        <f t="shared" ca="1" si="5"/>
        <v>…</v>
      </c>
      <c r="Q333" s="482" t="s">
        <v>2464</v>
      </c>
    </row>
    <row r="334" spans="1:17" ht="12.75" customHeight="1">
      <c r="A334" s="558" t="s">
        <v>1765</v>
      </c>
      <c r="B334" s="558" t="s">
        <v>2468</v>
      </c>
      <c r="C334" s="558"/>
      <c r="D334" s="153" t="str">
        <f t="shared" si="4"/>
        <v>select country</v>
      </c>
      <c r="E334" s="153">
        <f t="shared" si="6"/>
        <v>2013</v>
      </c>
      <c r="F334" s="153" t="s">
        <v>2466</v>
      </c>
      <c r="G334" s="482" t="s">
        <v>1077</v>
      </c>
      <c r="H334" s="153" t="s">
        <v>810</v>
      </c>
      <c r="J334" s="482" t="s">
        <v>2428</v>
      </c>
      <c r="K334" s="153" t="s">
        <v>978</v>
      </c>
      <c r="L334" s="570" t="str">
        <f t="shared" ca="1" si="5"/>
        <v>…</v>
      </c>
      <c r="Q334" s="482" t="s">
        <v>2467</v>
      </c>
    </row>
    <row r="335" spans="1:17" ht="12.75" customHeight="1">
      <c r="A335" s="558" t="s">
        <v>1765</v>
      </c>
      <c r="B335" s="558" t="s">
        <v>2473</v>
      </c>
      <c r="C335" s="558"/>
      <c r="D335" s="153" t="str">
        <f t="shared" si="4"/>
        <v>select country</v>
      </c>
      <c r="E335" s="153">
        <f t="shared" si="6"/>
        <v>2013</v>
      </c>
      <c r="F335" s="153" t="s">
        <v>2469</v>
      </c>
      <c r="G335" s="482" t="s">
        <v>991</v>
      </c>
      <c r="H335" s="153" t="s">
        <v>810</v>
      </c>
      <c r="J335" s="482" t="s">
        <v>2428</v>
      </c>
      <c r="K335" s="153" t="s">
        <v>1090</v>
      </c>
      <c r="L335" s="570">
        <f t="shared" ca="1" si="5"/>
        <v>0</v>
      </c>
      <c r="Q335" s="482" t="s">
        <v>2470</v>
      </c>
    </row>
    <row r="336" spans="1:17" ht="12.75" customHeight="1">
      <c r="A336" s="558" t="s">
        <v>1765</v>
      </c>
      <c r="B336" s="558" t="s">
        <v>3076</v>
      </c>
      <c r="C336" s="558"/>
      <c r="D336" s="153" t="str">
        <f t="shared" si="4"/>
        <v>select country</v>
      </c>
      <c r="E336" s="153">
        <f t="shared" si="6"/>
        <v>2013</v>
      </c>
      <c r="F336" s="153" t="s">
        <v>2471</v>
      </c>
      <c r="G336" s="482" t="s">
        <v>1004</v>
      </c>
      <c r="H336" s="153" t="s">
        <v>810</v>
      </c>
      <c r="J336" s="482" t="s">
        <v>2428</v>
      </c>
      <c r="K336" s="153" t="s">
        <v>1090</v>
      </c>
      <c r="L336" s="570">
        <f t="shared" ca="1" si="5"/>
        <v>0</v>
      </c>
      <c r="Q336" s="482" t="s">
        <v>2472</v>
      </c>
    </row>
    <row r="337" spans="1:17" ht="12.75" customHeight="1">
      <c r="A337" s="558" t="s">
        <v>1765</v>
      </c>
      <c r="B337" s="558" t="s">
        <v>2476</v>
      </c>
      <c r="C337" s="558"/>
      <c r="D337" s="153" t="str">
        <f t="shared" si="4"/>
        <v>select country</v>
      </c>
      <c r="E337" s="153">
        <f t="shared" si="6"/>
        <v>2013</v>
      </c>
      <c r="F337" s="153" t="s">
        <v>2474</v>
      </c>
      <c r="G337" s="482" t="s">
        <v>1121</v>
      </c>
      <c r="H337" s="153" t="s">
        <v>810</v>
      </c>
      <c r="J337" s="482" t="s">
        <v>2428</v>
      </c>
      <c r="K337" s="153" t="s">
        <v>1090</v>
      </c>
      <c r="L337" s="570">
        <f t="shared" ca="1" si="5"/>
        <v>0</v>
      </c>
      <c r="Q337" s="482" t="s">
        <v>2475</v>
      </c>
    </row>
    <row r="338" spans="1:17" ht="12.75" customHeight="1">
      <c r="A338" s="558" t="s">
        <v>1765</v>
      </c>
      <c r="B338" s="558" t="s">
        <v>3077</v>
      </c>
      <c r="C338" s="558"/>
      <c r="D338" s="153" t="str">
        <f t="shared" si="4"/>
        <v>select country</v>
      </c>
      <c r="E338" s="153">
        <f t="shared" si="6"/>
        <v>2013</v>
      </c>
      <c r="F338" s="153" t="s">
        <v>2477</v>
      </c>
      <c r="G338" s="482" t="s">
        <v>2279</v>
      </c>
      <c r="H338" s="153" t="s">
        <v>810</v>
      </c>
      <c r="J338" s="482" t="s">
        <v>2428</v>
      </c>
      <c r="K338" s="153" t="s">
        <v>1090</v>
      </c>
      <c r="L338" s="570">
        <f t="shared" ca="1" si="5"/>
        <v>0</v>
      </c>
      <c r="Q338" s="482" t="s">
        <v>2478</v>
      </c>
    </row>
    <row r="339" spans="1:17" ht="12.75" customHeight="1">
      <c r="A339" s="558" t="s">
        <v>1765</v>
      </c>
      <c r="B339" s="558" t="s">
        <v>868</v>
      </c>
      <c r="C339" s="558"/>
      <c r="D339" s="153" t="str">
        <f t="shared" ref="D339:D342" si="37">H$2</f>
        <v>select country</v>
      </c>
      <c r="E339" s="153">
        <f t="shared" si="6"/>
        <v>2013</v>
      </c>
      <c r="F339" s="482" t="s">
        <v>3778</v>
      </c>
      <c r="G339" s="482" t="s">
        <v>1089</v>
      </c>
      <c r="H339" s="153" t="s">
        <v>810</v>
      </c>
      <c r="I339" s="153" t="s">
        <v>1772</v>
      </c>
      <c r="J339" s="574" t="s">
        <v>2218</v>
      </c>
      <c r="K339" s="153" t="s">
        <v>1090</v>
      </c>
      <c r="L339" s="570">
        <f ca="1">IF(ISNUMBER(INDIRECT("'"&amp;A339&amp;"'!"&amp;B339)),INDIRECT("'"&amp;A339&amp;"'!"&amp;B339),"…")</f>
        <v>0</v>
      </c>
      <c r="Q339" s="482" t="s">
        <v>2219</v>
      </c>
    </row>
    <row r="340" spans="1:17" ht="12.75" customHeight="1">
      <c r="A340" s="558" t="s">
        <v>1765</v>
      </c>
      <c r="B340" s="558" t="s">
        <v>883</v>
      </c>
      <c r="C340" s="558"/>
      <c r="D340" s="153" t="str">
        <f t="shared" si="37"/>
        <v>select country</v>
      </c>
      <c r="E340" s="153">
        <f t="shared" si="6"/>
        <v>2013</v>
      </c>
      <c r="F340" s="482" t="s">
        <v>3078</v>
      </c>
      <c r="G340" s="482" t="s">
        <v>1089</v>
      </c>
      <c r="H340" s="153" t="s">
        <v>810</v>
      </c>
      <c r="I340" s="153" t="s">
        <v>2222</v>
      </c>
      <c r="J340" s="574" t="s">
        <v>2218</v>
      </c>
      <c r="K340" s="153" t="s">
        <v>1090</v>
      </c>
      <c r="L340" s="570">
        <f ca="1">IF(ISNUMBER(INDIRECT("'"&amp;A340&amp;"'!"&amp;B340)),INDIRECT("'"&amp;A340&amp;"'!"&amp;B340),"…")</f>
        <v>0</v>
      </c>
      <c r="Q340" s="482" t="s">
        <v>2223</v>
      </c>
    </row>
    <row r="341" spans="1:17" ht="12.75" customHeight="1">
      <c r="A341" s="558" t="s">
        <v>1765</v>
      </c>
      <c r="B341" s="558" t="s">
        <v>915</v>
      </c>
      <c r="C341" s="558"/>
      <c r="D341" s="153" t="str">
        <f t="shared" si="37"/>
        <v>select country</v>
      </c>
      <c r="E341" s="153">
        <f t="shared" si="6"/>
        <v>2013</v>
      </c>
      <c r="F341" s="482" t="s">
        <v>3806</v>
      </c>
      <c r="G341" s="482" t="s">
        <v>1089</v>
      </c>
      <c r="H341" s="153" t="s">
        <v>810</v>
      </c>
      <c r="I341" s="153" t="s">
        <v>2222</v>
      </c>
      <c r="J341" s="574" t="s">
        <v>2218</v>
      </c>
      <c r="K341" s="153" t="s">
        <v>1090</v>
      </c>
      <c r="L341" s="570">
        <f ca="1">IF(ISNUMBER(INDIRECT("'"&amp;A341&amp;"'!"&amp;B341)),INDIRECT("'"&amp;A341&amp;"'!"&amp;B341),"…")</f>
        <v>0</v>
      </c>
      <c r="Q341" s="482" t="s">
        <v>2223</v>
      </c>
    </row>
    <row r="342" spans="1:17" ht="12.75" customHeight="1">
      <c r="A342" s="558" t="s">
        <v>1765</v>
      </c>
      <c r="B342" s="558" t="s">
        <v>920</v>
      </c>
      <c r="C342" s="558"/>
      <c r="D342" s="153" t="str">
        <f t="shared" si="37"/>
        <v>select country</v>
      </c>
      <c r="E342" s="153">
        <f t="shared" si="6"/>
        <v>2013</v>
      </c>
      <c r="F342" s="482" t="s">
        <v>3079</v>
      </c>
      <c r="G342" s="482" t="s">
        <v>1089</v>
      </c>
      <c r="H342" s="153" t="s">
        <v>810</v>
      </c>
      <c r="I342" s="153" t="s">
        <v>2222</v>
      </c>
      <c r="J342" s="574" t="s">
        <v>2218</v>
      </c>
      <c r="K342" s="153" t="s">
        <v>1090</v>
      </c>
      <c r="L342" s="570">
        <f ca="1">IF(ISNUMBER(INDIRECT("'"&amp;A342&amp;"'!"&amp;B342)),INDIRECT("'"&amp;A342&amp;"'!"&amp;B342),"…")</f>
        <v>0</v>
      </c>
      <c r="Q342" s="482" t="s">
        <v>2223</v>
      </c>
    </row>
    <row r="343" spans="1:17" ht="12.75" customHeight="1">
      <c r="A343" s="558" t="s">
        <v>1765</v>
      </c>
      <c r="B343" s="558" t="s">
        <v>924</v>
      </c>
      <c r="C343" s="558"/>
      <c r="D343" s="153" t="str">
        <f t="shared" si="4"/>
        <v>select country</v>
      </c>
      <c r="E343" s="153">
        <f t="shared" si="6"/>
        <v>2013</v>
      </c>
      <c r="F343" s="153" t="s">
        <v>2480</v>
      </c>
      <c r="G343" s="482" t="s">
        <v>1089</v>
      </c>
      <c r="H343" s="153" t="s">
        <v>810</v>
      </c>
      <c r="J343" s="153" t="s">
        <v>2479</v>
      </c>
      <c r="K343" s="153" t="s">
        <v>1090</v>
      </c>
      <c r="L343" s="570">
        <f t="shared" ca="1" si="5"/>
        <v>0</v>
      </c>
      <c r="Q343" s="482" t="s">
        <v>2481</v>
      </c>
    </row>
    <row r="344" spans="1:17" ht="12.75" customHeight="1">
      <c r="A344" s="558" t="s">
        <v>1765</v>
      </c>
      <c r="B344" s="558" t="s">
        <v>929</v>
      </c>
      <c r="C344" s="558"/>
      <c r="D344" s="153" t="str">
        <f t="shared" si="4"/>
        <v>select country</v>
      </c>
      <c r="E344" s="153">
        <f t="shared" si="6"/>
        <v>2013</v>
      </c>
      <c r="F344" s="153" t="s">
        <v>2482</v>
      </c>
      <c r="G344" s="482" t="s">
        <v>932</v>
      </c>
      <c r="H344" s="153" t="s">
        <v>810</v>
      </c>
      <c r="I344" s="153" t="s">
        <v>933</v>
      </c>
      <c r="J344" s="153" t="s">
        <v>2479</v>
      </c>
      <c r="K344" s="153" t="s">
        <v>1090</v>
      </c>
      <c r="L344" s="570">
        <f t="shared" ca="1" si="5"/>
        <v>0</v>
      </c>
      <c r="Q344" s="482" t="s">
        <v>2483</v>
      </c>
    </row>
    <row r="345" spans="1:17" ht="12.75" customHeight="1">
      <c r="A345" s="558" t="s">
        <v>1765</v>
      </c>
      <c r="B345" s="558" t="s">
        <v>943</v>
      </c>
      <c r="C345" s="558"/>
      <c r="D345" s="153" t="str">
        <f t="shared" si="4"/>
        <v>select country</v>
      </c>
      <c r="E345" s="153">
        <f t="shared" si="6"/>
        <v>2013</v>
      </c>
      <c r="F345" s="153" t="s">
        <v>2484</v>
      </c>
      <c r="G345" s="482" t="s">
        <v>946</v>
      </c>
      <c r="H345" s="153" t="s">
        <v>810</v>
      </c>
      <c r="I345" s="153" t="s">
        <v>933</v>
      </c>
      <c r="J345" s="153" t="s">
        <v>2479</v>
      </c>
      <c r="K345" s="153" t="s">
        <v>1090</v>
      </c>
      <c r="L345" s="570">
        <f t="shared" ca="1" si="5"/>
        <v>0</v>
      </c>
      <c r="Q345" s="482" t="s">
        <v>2485</v>
      </c>
    </row>
    <row r="346" spans="1:17" ht="12.75" customHeight="1">
      <c r="A346" s="558" t="s">
        <v>1765</v>
      </c>
      <c r="B346" s="558" t="s">
        <v>956</v>
      </c>
      <c r="C346" s="558"/>
      <c r="D346" s="153" t="str">
        <f t="shared" si="4"/>
        <v>select country</v>
      </c>
      <c r="E346" s="153">
        <f t="shared" si="6"/>
        <v>2013</v>
      </c>
      <c r="F346" s="153" t="s">
        <v>2486</v>
      </c>
      <c r="G346" s="482" t="s">
        <v>959</v>
      </c>
      <c r="H346" s="153" t="s">
        <v>810</v>
      </c>
      <c r="I346" s="153" t="s">
        <v>933</v>
      </c>
      <c r="J346" s="153" t="s">
        <v>2479</v>
      </c>
      <c r="K346" s="153" t="s">
        <v>1090</v>
      </c>
      <c r="L346" s="570">
        <f t="shared" ca="1" si="5"/>
        <v>0</v>
      </c>
      <c r="Q346" s="482" t="s">
        <v>2487</v>
      </c>
    </row>
    <row r="347" spans="1:17" ht="12.75" customHeight="1">
      <c r="A347" s="558" t="s">
        <v>1765</v>
      </c>
      <c r="B347" s="558" t="s">
        <v>969</v>
      </c>
      <c r="C347" s="558"/>
      <c r="D347" s="153" t="str">
        <f t="shared" si="4"/>
        <v>select country</v>
      </c>
      <c r="E347" s="153">
        <f t="shared" si="6"/>
        <v>2013</v>
      </c>
      <c r="F347" s="153" t="s">
        <v>2488</v>
      </c>
      <c r="G347" s="482" t="s">
        <v>1112</v>
      </c>
      <c r="H347" s="153" t="s">
        <v>810</v>
      </c>
      <c r="I347" s="153" t="s">
        <v>933</v>
      </c>
      <c r="J347" s="153" t="s">
        <v>2479</v>
      </c>
      <c r="K347" s="153" t="s">
        <v>1090</v>
      </c>
      <c r="L347" s="570">
        <f t="shared" ca="1" si="5"/>
        <v>0</v>
      </c>
      <c r="Q347" s="482" t="s">
        <v>2489</v>
      </c>
    </row>
    <row r="348" spans="1:17" ht="12.75" customHeight="1">
      <c r="A348" s="558" t="s">
        <v>1765</v>
      </c>
      <c r="B348" s="558" t="s">
        <v>974</v>
      </c>
      <c r="C348" s="558"/>
      <c r="D348" s="153" t="str">
        <f t="shared" si="4"/>
        <v>select country</v>
      </c>
      <c r="E348" s="153">
        <f t="shared" si="6"/>
        <v>2013</v>
      </c>
      <c r="F348" s="153" t="s">
        <v>2490</v>
      </c>
      <c r="G348" s="482" t="s">
        <v>972</v>
      </c>
      <c r="H348" s="153" t="s">
        <v>810</v>
      </c>
      <c r="I348" s="153" t="s">
        <v>933</v>
      </c>
      <c r="J348" s="153" t="s">
        <v>2479</v>
      </c>
      <c r="K348" s="153" t="s">
        <v>1090</v>
      </c>
      <c r="L348" s="570">
        <f t="shared" ca="1" si="5"/>
        <v>0</v>
      </c>
      <c r="Q348" s="482" t="s">
        <v>2491</v>
      </c>
    </row>
    <row r="349" spans="1:17" ht="12.75" customHeight="1">
      <c r="A349" s="558" t="s">
        <v>1765</v>
      </c>
      <c r="B349" s="558" t="s">
        <v>3080</v>
      </c>
      <c r="C349" s="558"/>
      <c r="D349" s="153" t="str">
        <f t="shared" si="4"/>
        <v>select country</v>
      </c>
      <c r="E349" s="153">
        <f t="shared" si="6"/>
        <v>2013</v>
      </c>
      <c r="F349" s="153" t="s">
        <v>2492</v>
      </c>
      <c r="G349" s="482" t="s">
        <v>977</v>
      </c>
      <c r="H349" s="153" t="s">
        <v>810</v>
      </c>
      <c r="I349" s="153" t="s">
        <v>933</v>
      </c>
      <c r="J349" s="153" t="s">
        <v>2479</v>
      </c>
      <c r="K349" s="153" t="s">
        <v>978</v>
      </c>
      <c r="L349" s="570">
        <f t="shared" ca="1" si="5"/>
        <v>0</v>
      </c>
      <c r="Q349" s="482" t="s">
        <v>2493</v>
      </c>
    </row>
    <row r="350" spans="1:17">
      <c r="A350" s="558" t="s">
        <v>1765</v>
      </c>
      <c r="B350" s="558" t="s">
        <v>988</v>
      </c>
      <c r="C350" s="558"/>
      <c r="D350" s="153" t="str">
        <f t="shared" si="4"/>
        <v>select country</v>
      </c>
      <c r="E350" s="153">
        <f t="shared" si="6"/>
        <v>2013</v>
      </c>
      <c r="F350" s="153" t="s">
        <v>2494</v>
      </c>
      <c r="G350" s="482" t="s">
        <v>1203</v>
      </c>
      <c r="H350" s="153" t="s">
        <v>810</v>
      </c>
      <c r="I350" s="153" t="s">
        <v>933</v>
      </c>
      <c r="J350" s="153" t="s">
        <v>2479</v>
      </c>
      <c r="K350" s="153" t="s">
        <v>1090</v>
      </c>
      <c r="L350" s="570">
        <f t="shared" ca="1" si="5"/>
        <v>0</v>
      </c>
      <c r="Q350" s="482" t="s">
        <v>3960</v>
      </c>
    </row>
    <row r="351" spans="1:17" ht="12.75" customHeight="1">
      <c r="A351" s="558" t="s">
        <v>1765</v>
      </c>
      <c r="B351" s="558" t="s">
        <v>2499</v>
      </c>
      <c r="C351" s="558"/>
      <c r="D351" s="153" t="str">
        <f t="shared" si="4"/>
        <v>select country</v>
      </c>
      <c r="E351" s="153">
        <f t="shared" si="6"/>
        <v>2013</v>
      </c>
      <c r="F351" s="153" t="s">
        <v>2495</v>
      </c>
      <c r="G351" s="482" t="s">
        <v>1030</v>
      </c>
      <c r="H351" s="153" t="s">
        <v>810</v>
      </c>
      <c r="J351" s="153" t="s">
        <v>2479</v>
      </c>
      <c r="K351" s="153" t="s">
        <v>1090</v>
      </c>
      <c r="L351" s="570">
        <f t="shared" ca="1" si="5"/>
        <v>0</v>
      </c>
      <c r="Q351" s="482" t="s">
        <v>2496</v>
      </c>
    </row>
    <row r="352" spans="1:17" ht="12.75" customHeight="1">
      <c r="A352" s="558" t="s">
        <v>1765</v>
      </c>
      <c r="B352" s="558" t="s">
        <v>1014</v>
      </c>
      <c r="C352" s="558"/>
      <c r="D352" s="153" t="str">
        <f t="shared" si="4"/>
        <v>select country</v>
      </c>
      <c r="E352" s="153">
        <f t="shared" si="6"/>
        <v>2013</v>
      </c>
      <c r="F352" s="153" t="s">
        <v>2497</v>
      </c>
      <c r="G352" s="482" t="s">
        <v>1037</v>
      </c>
      <c r="H352" s="153" t="s">
        <v>810</v>
      </c>
      <c r="J352" s="153" t="s">
        <v>2479</v>
      </c>
      <c r="K352" s="153" t="s">
        <v>1090</v>
      </c>
      <c r="L352" s="570">
        <f t="shared" ca="1" si="5"/>
        <v>0</v>
      </c>
      <c r="Q352" s="482" t="s">
        <v>2498</v>
      </c>
    </row>
    <row r="353" spans="1:17" ht="12.75" customHeight="1">
      <c r="A353" s="558" t="s">
        <v>1765</v>
      </c>
      <c r="B353" s="558" t="s">
        <v>2504</v>
      </c>
      <c r="C353" s="558"/>
      <c r="D353" s="153" t="str">
        <f t="shared" si="4"/>
        <v>select country</v>
      </c>
      <c r="E353" s="153">
        <f t="shared" si="6"/>
        <v>2013</v>
      </c>
      <c r="F353" s="153" t="s">
        <v>2500</v>
      </c>
      <c r="G353" s="482" t="s">
        <v>2257</v>
      </c>
      <c r="H353" s="153" t="s">
        <v>810</v>
      </c>
      <c r="J353" s="153" t="s">
        <v>2479</v>
      </c>
      <c r="K353" s="153" t="s">
        <v>1090</v>
      </c>
      <c r="L353" s="570">
        <f t="shared" ca="1" si="5"/>
        <v>0</v>
      </c>
      <c r="Q353" s="482" t="s">
        <v>2501</v>
      </c>
    </row>
    <row r="354" spans="1:17" ht="12.75" customHeight="1">
      <c r="A354" s="558" t="s">
        <v>1765</v>
      </c>
      <c r="B354" s="558" t="s">
        <v>2507</v>
      </c>
      <c r="C354" s="558"/>
      <c r="D354" s="153" t="str">
        <f t="shared" si="4"/>
        <v>select country</v>
      </c>
      <c r="E354" s="153">
        <f t="shared" si="6"/>
        <v>2013</v>
      </c>
      <c r="F354" s="153" t="s">
        <v>2502</v>
      </c>
      <c r="G354" s="482" t="s">
        <v>1531</v>
      </c>
      <c r="H354" s="153" t="s">
        <v>810</v>
      </c>
      <c r="J354" s="153" t="s">
        <v>2479</v>
      </c>
      <c r="K354" s="153" t="s">
        <v>978</v>
      </c>
      <c r="L354" s="570">
        <f t="shared" ca="1" si="5"/>
        <v>0</v>
      </c>
      <c r="Q354" s="482" t="s">
        <v>2503</v>
      </c>
    </row>
    <row r="355" spans="1:17" ht="12.75" customHeight="1">
      <c r="A355" s="558" t="s">
        <v>1765</v>
      </c>
      <c r="B355" s="558" t="s">
        <v>3081</v>
      </c>
      <c r="C355" s="558"/>
      <c r="D355" s="153" t="str">
        <f t="shared" si="4"/>
        <v>select country</v>
      </c>
      <c r="E355" s="153">
        <f t="shared" si="6"/>
        <v>2013</v>
      </c>
      <c r="F355" s="153" t="s">
        <v>2505</v>
      </c>
      <c r="G355" s="482" t="s">
        <v>1066</v>
      </c>
      <c r="H355" s="153" t="s">
        <v>810</v>
      </c>
      <c r="J355" s="153" t="s">
        <v>2479</v>
      </c>
      <c r="K355" s="153" t="s">
        <v>978</v>
      </c>
      <c r="L355" s="570">
        <f t="shared" ca="1" si="5"/>
        <v>0</v>
      </c>
      <c r="Q355" s="482" t="s">
        <v>2506</v>
      </c>
    </row>
    <row r="356" spans="1:17" ht="12.75" customHeight="1">
      <c r="A356" s="558" t="s">
        <v>1765</v>
      </c>
      <c r="B356" s="558" t="s">
        <v>2510</v>
      </c>
      <c r="C356" s="558"/>
      <c r="D356" s="153" t="str">
        <f t="shared" si="4"/>
        <v>select country</v>
      </c>
      <c r="E356" s="153">
        <f t="shared" si="6"/>
        <v>2013</v>
      </c>
      <c r="F356" s="153" t="s">
        <v>2508</v>
      </c>
      <c r="G356" s="482" t="s">
        <v>1077</v>
      </c>
      <c r="H356" s="153" t="s">
        <v>810</v>
      </c>
      <c r="J356" s="153" t="s">
        <v>2479</v>
      </c>
      <c r="K356" s="153" t="s">
        <v>978</v>
      </c>
      <c r="L356" s="570">
        <f t="shared" ca="1" si="5"/>
        <v>0</v>
      </c>
      <c r="Q356" s="482" t="s">
        <v>2509</v>
      </c>
    </row>
    <row r="357" spans="1:17" ht="12.75" customHeight="1">
      <c r="A357" s="558" t="s">
        <v>1765</v>
      </c>
      <c r="B357" s="558" t="s">
        <v>2515</v>
      </c>
      <c r="C357" s="558"/>
      <c r="D357" s="153" t="str">
        <f t="shared" si="4"/>
        <v>select country</v>
      </c>
      <c r="E357" s="153">
        <f t="shared" si="6"/>
        <v>2013</v>
      </c>
      <c r="F357" s="153" t="s">
        <v>2511</v>
      </c>
      <c r="G357" s="482" t="s">
        <v>991</v>
      </c>
      <c r="H357" s="153" t="s">
        <v>810</v>
      </c>
      <c r="I357" s="153" t="s">
        <v>857</v>
      </c>
      <c r="J357" s="153" t="s">
        <v>2479</v>
      </c>
      <c r="K357" s="153" t="s">
        <v>1090</v>
      </c>
      <c r="L357" s="570">
        <f t="shared" ca="1" si="5"/>
        <v>0</v>
      </c>
      <c r="Q357" s="482" t="s">
        <v>2512</v>
      </c>
    </row>
    <row r="358" spans="1:17" ht="12.75" customHeight="1">
      <c r="A358" s="558" t="s">
        <v>1765</v>
      </c>
      <c r="B358" s="558" t="s">
        <v>3082</v>
      </c>
      <c r="C358" s="558"/>
      <c r="D358" s="153" t="str">
        <f t="shared" si="4"/>
        <v>select country</v>
      </c>
      <c r="E358" s="153">
        <f t="shared" si="6"/>
        <v>2013</v>
      </c>
      <c r="F358" s="153" t="s">
        <v>2513</v>
      </c>
      <c r="G358" s="482" t="s">
        <v>1004</v>
      </c>
      <c r="H358" s="153" t="s">
        <v>810</v>
      </c>
      <c r="I358" s="153" t="s">
        <v>857</v>
      </c>
      <c r="J358" s="153" t="s">
        <v>2479</v>
      </c>
      <c r="K358" s="153" t="s">
        <v>1090</v>
      </c>
      <c r="L358" s="570">
        <f t="shared" ca="1" si="5"/>
        <v>0</v>
      </c>
      <c r="Q358" s="482" t="s">
        <v>2514</v>
      </c>
    </row>
    <row r="359" spans="1:17" ht="12.75" customHeight="1">
      <c r="A359" s="558" t="s">
        <v>1765</v>
      </c>
      <c r="B359" s="558" t="s">
        <v>2518</v>
      </c>
      <c r="C359" s="558"/>
      <c r="D359" s="153" t="str">
        <f t="shared" si="4"/>
        <v>select country</v>
      </c>
      <c r="E359" s="153">
        <f t="shared" si="6"/>
        <v>2013</v>
      </c>
      <c r="F359" s="153" t="s">
        <v>2516</v>
      </c>
      <c r="G359" s="482" t="s">
        <v>1121</v>
      </c>
      <c r="H359" s="153" t="s">
        <v>810</v>
      </c>
      <c r="I359" s="153" t="s">
        <v>857</v>
      </c>
      <c r="J359" s="153" t="s">
        <v>2479</v>
      </c>
      <c r="K359" s="153" t="s">
        <v>1090</v>
      </c>
      <c r="L359" s="570">
        <f t="shared" ca="1" si="5"/>
        <v>0</v>
      </c>
      <c r="Q359" s="482" t="s">
        <v>2517</v>
      </c>
    </row>
    <row r="360" spans="1:17" ht="12.75" customHeight="1">
      <c r="A360" s="558" t="s">
        <v>1765</v>
      </c>
      <c r="B360" s="558" t="s">
        <v>3083</v>
      </c>
      <c r="C360" s="558"/>
      <c r="D360" s="153" t="str">
        <f t="shared" si="4"/>
        <v>select country</v>
      </c>
      <c r="E360" s="153">
        <f t="shared" si="6"/>
        <v>2013</v>
      </c>
      <c r="F360" s="153" t="s">
        <v>2519</v>
      </c>
      <c r="G360" s="482" t="s">
        <v>2279</v>
      </c>
      <c r="H360" s="153" t="s">
        <v>810</v>
      </c>
      <c r="J360" s="153" t="s">
        <v>2479</v>
      </c>
      <c r="K360" s="153" t="s">
        <v>1090</v>
      </c>
      <c r="L360" s="570">
        <f t="shared" ca="1" si="5"/>
        <v>0</v>
      </c>
      <c r="Q360" s="482" t="s">
        <v>2520</v>
      </c>
    </row>
    <row r="361" spans="1:17" ht="12.75" customHeight="1">
      <c r="A361" s="558" t="s">
        <v>1765</v>
      </c>
      <c r="B361" s="558" t="s">
        <v>1045</v>
      </c>
      <c r="C361" s="558" t="s">
        <v>1046</v>
      </c>
      <c r="D361" s="153" t="str">
        <f t="shared" si="4"/>
        <v>select country</v>
      </c>
      <c r="E361" s="153">
        <f t="shared" si="6"/>
        <v>2013</v>
      </c>
      <c r="F361" s="482" t="s">
        <v>3779</v>
      </c>
      <c r="G361" s="482" t="s">
        <v>1089</v>
      </c>
      <c r="H361" s="153" t="s">
        <v>810</v>
      </c>
      <c r="I361" s="153" t="s">
        <v>1772</v>
      </c>
      <c r="J361" s="574" t="s">
        <v>1680</v>
      </c>
      <c r="K361" s="153" t="s">
        <v>1090</v>
      </c>
      <c r="L361" s="570" t="str">
        <f ca="1">IF(ISNUMBER(INDIRECT("'"&amp;A361&amp;"'!"&amp;B361)),INDIRECT("'"&amp;A361&amp;"'!"&amp;B361),"…")</f>
        <v>…</v>
      </c>
      <c r="M361" s="153" t="str">
        <f t="shared" ca="1" si="7"/>
        <v>…</v>
      </c>
      <c r="Q361" s="482" t="s">
        <v>4019</v>
      </c>
    </row>
    <row r="362" spans="1:17" ht="12.75" customHeight="1">
      <c r="A362" s="558" t="s">
        <v>1765</v>
      </c>
      <c r="B362" s="558" t="s">
        <v>1057</v>
      </c>
      <c r="C362" s="558" t="s">
        <v>1058</v>
      </c>
      <c r="D362" s="153" t="str">
        <f t="shared" si="4"/>
        <v>select country</v>
      </c>
      <c r="E362" s="153">
        <f t="shared" si="6"/>
        <v>2013</v>
      </c>
      <c r="F362" s="482" t="s">
        <v>3084</v>
      </c>
      <c r="G362" s="482" t="s">
        <v>1089</v>
      </c>
      <c r="H362" s="153" t="s">
        <v>810</v>
      </c>
      <c r="I362" s="153" t="s">
        <v>1772</v>
      </c>
      <c r="J362" s="574" t="s">
        <v>1680</v>
      </c>
      <c r="K362" s="153" t="s">
        <v>1090</v>
      </c>
      <c r="L362" s="570" t="str">
        <f ca="1">IF(ISNUMBER(INDIRECT("'"&amp;A362&amp;"'!"&amp;B362)),INDIRECT("'"&amp;A362&amp;"'!"&amp;B362),"…")</f>
        <v>…</v>
      </c>
      <c r="M362" s="153" t="str">
        <f t="shared" ca="1" si="7"/>
        <v>…</v>
      </c>
      <c r="Q362" s="482" t="s">
        <v>4020</v>
      </c>
    </row>
    <row r="363" spans="1:17" ht="12.75" customHeight="1">
      <c r="A363" s="558" t="s">
        <v>1765</v>
      </c>
      <c r="B363" s="558" t="s">
        <v>1068</v>
      </c>
      <c r="C363" s="558" t="s">
        <v>1069</v>
      </c>
      <c r="D363" s="153" t="str">
        <f t="shared" si="4"/>
        <v>select country</v>
      </c>
      <c r="E363" s="153">
        <f t="shared" si="6"/>
        <v>2013</v>
      </c>
      <c r="F363" s="482" t="s">
        <v>3807</v>
      </c>
      <c r="G363" s="482" t="s">
        <v>1089</v>
      </c>
      <c r="H363" s="153" t="s">
        <v>810</v>
      </c>
      <c r="I363" s="153" t="s">
        <v>2222</v>
      </c>
      <c r="J363" s="574" t="s">
        <v>1680</v>
      </c>
      <c r="K363" s="153" t="s">
        <v>1090</v>
      </c>
      <c r="L363" s="570" t="str">
        <f ca="1">IF(ISNUMBER(INDIRECT("'"&amp;A363&amp;"'!"&amp;B363)),INDIRECT("'"&amp;A363&amp;"'!"&amp;B363),"…")</f>
        <v>…</v>
      </c>
      <c r="M363" s="153" t="str">
        <f t="shared" ca="1" si="7"/>
        <v>…</v>
      </c>
      <c r="Q363" s="482" t="s">
        <v>4021</v>
      </c>
    </row>
    <row r="364" spans="1:17" ht="12.75" customHeight="1">
      <c r="A364" s="558" t="s">
        <v>1765</v>
      </c>
      <c r="B364" s="558" t="s">
        <v>1079</v>
      </c>
      <c r="C364" s="558" t="s">
        <v>1080</v>
      </c>
      <c r="D364" s="153" t="str">
        <f t="shared" si="4"/>
        <v>select country</v>
      </c>
      <c r="E364" s="153">
        <f t="shared" si="6"/>
        <v>2013</v>
      </c>
      <c r="F364" s="482" t="s">
        <v>3085</v>
      </c>
      <c r="G364" s="482" t="s">
        <v>1089</v>
      </c>
      <c r="H364" s="153" t="s">
        <v>810</v>
      </c>
      <c r="I364" s="153" t="s">
        <v>2222</v>
      </c>
      <c r="J364" s="574" t="s">
        <v>1680</v>
      </c>
      <c r="K364" s="153" t="s">
        <v>1090</v>
      </c>
      <c r="L364" s="570" t="str">
        <f ca="1">IF(ISNUMBER(INDIRECT("'"&amp;A364&amp;"'!"&amp;B364)),INDIRECT("'"&amp;A364&amp;"'!"&amp;B364),"…")</f>
        <v>…</v>
      </c>
      <c r="M364" s="153" t="str">
        <f t="shared" ca="1" si="7"/>
        <v>…</v>
      </c>
      <c r="Q364" s="482" t="s">
        <v>4022</v>
      </c>
    </row>
    <row r="365" spans="1:17" ht="12.75" customHeight="1">
      <c r="A365" s="558" t="s">
        <v>1765</v>
      </c>
      <c r="B365" s="558" t="s">
        <v>1123</v>
      </c>
      <c r="C365" s="558" t="s">
        <v>1187</v>
      </c>
      <c r="D365" s="153" t="str">
        <f t="shared" si="4"/>
        <v>select country</v>
      </c>
      <c r="E365" s="153">
        <f t="shared" si="6"/>
        <v>2013</v>
      </c>
      <c r="F365" s="153" t="s">
        <v>1185</v>
      </c>
      <c r="G365" s="482" t="s">
        <v>1089</v>
      </c>
      <c r="H365" s="153" t="s">
        <v>810</v>
      </c>
      <c r="J365" s="482" t="s">
        <v>1680</v>
      </c>
      <c r="K365" s="153" t="s">
        <v>1090</v>
      </c>
      <c r="L365" s="570" t="str">
        <f t="shared" ca="1" si="5"/>
        <v>…</v>
      </c>
      <c r="M365" s="153" t="str">
        <f t="shared" ca="1" si="7"/>
        <v>…</v>
      </c>
      <c r="Q365" s="153" t="s">
        <v>1186</v>
      </c>
    </row>
    <row r="366" spans="1:17" ht="12.75" customHeight="1">
      <c r="A366" s="558" t="s">
        <v>1765</v>
      </c>
      <c r="B366" s="558" t="s">
        <v>935</v>
      </c>
      <c r="C366" s="558" t="s">
        <v>936</v>
      </c>
      <c r="D366" s="153" t="str">
        <f t="shared" si="4"/>
        <v>select country</v>
      </c>
      <c r="E366" s="153">
        <f t="shared" si="6"/>
        <v>2013</v>
      </c>
      <c r="F366" s="153" t="s">
        <v>1188</v>
      </c>
      <c r="G366" s="482" t="s">
        <v>932</v>
      </c>
      <c r="H366" s="153" t="s">
        <v>810</v>
      </c>
      <c r="I366" s="153" t="s">
        <v>933</v>
      </c>
      <c r="J366" s="482" t="s">
        <v>1680</v>
      </c>
      <c r="K366" s="153" t="s">
        <v>1090</v>
      </c>
      <c r="L366" s="570" t="str">
        <f t="shared" ca="1" si="5"/>
        <v>…</v>
      </c>
      <c r="M366" s="153" t="str">
        <f t="shared" ca="1" si="7"/>
        <v>…</v>
      </c>
      <c r="Q366" s="153" t="s">
        <v>1189</v>
      </c>
    </row>
    <row r="367" spans="1:17" ht="12.75" customHeight="1">
      <c r="A367" s="558" t="s">
        <v>1765</v>
      </c>
      <c r="B367" s="558" t="s">
        <v>948</v>
      </c>
      <c r="C367" s="558" t="s">
        <v>949</v>
      </c>
      <c r="D367" s="153" t="str">
        <f t="shared" si="4"/>
        <v>select country</v>
      </c>
      <c r="E367" s="153">
        <f t="shared" si="6"/>
        <v>2013</v>
      </c>
      <c r="F367" s="153" t="s">
        <v>1191</v>
      </c>
      <c r="G367" s="482" t="s">
        <v>946</v>
      </c>
      <c r="H367" s="153" t="s">
        <v>810</v>
      </c>
      <c r="I367" s="153" t="s">
        <v>933</v>
      </c>
      <c r="J367" s="482" t="s">
        <v>1680</v>
      </c>
      <c r="K367" s="153" t="s">
        <v>1090</v>
      </c>
      <c r="L367" s="570" t="str">
        <f t="shared" ca="1" si="5"/>
        <v>…</v>
      </c>
      <c r="M367" s="153" t="str">
        <f t="shared" ca="1" si="7"/>
        <v>…</v>
      </c>
      <c r="Q367" s="153" t="s">
        <v>1192</v>
      </c>
    </row>
    <row r="368" spans="1:17" ht="12.75" customHeight="1">
      <c r="A368" s="558" t="s">
        <v>1765</v>
      </c>
      <c r="B368" s="558" t="s">
        <v>961</v>
      </c>
      <c r="C368" s="558" t="s">
        <v>962</v>
      </c>
      <c r="D368" s="153" t="str">
        <f t="shared" si="4"/>
        <v>select country</v>
      </c>
      <c r="E368" s="153">
        <f t="shared" si="6"/>
        <v>2013</v>
      </c>
      <c r="F368" s="153" t="s">
        <v>1193</v>
      </c>
      <c r="G368" s="482" t="s">
        <v>959</v>
      </c>
      <c r="H368" s="153" t="s">
        <v>810</v>
      </c>
      <c r="I368" s="153" t="s">
        <v>933</v>
      </c>
      <c r="J368" s="482" t="s">
        <v>1680</v>
      </c>
      <c r="K368" s="153" t="s">
        <v>1090</v>
      </c>
      <c r="L368" s="570" t="str">
        <f t="shared" ca="1" si="5"/>
        <v>…</v>
      </c>
      <c r="M368" s="153" t="str">
        <f t="shared" ca="1" si="7"/>
        <v>…</v>
      </c>
      <c r="Q368" s="153" t="s">
        <v>1194</v>
      </c>
    </row>
    <row r="369" spans="1:17" ht="12.75" customHeight="1">
      <c r="A369" s="558" t="s">
        <v>1765</v>
      </c>
      <c r="B369" s="558" t="s">
        <v>1131</v>
      </c>
      <c r="C369" s="558" t="s">
        <v>1199</v>
      </c>
      <c r="D369" s="153" t="str">
        <f t="shared" si="4"/>
        <v>select country</v>
      </c>
      <c r="E369" s="153">
        <f t="shared" si="6"/>
        <v>2013</v>
      </c>
      <c r="F369" s="153" t="s">
        <v>1195</v>
      </c>
      <c r="G369" s="482" t="s">
        <v>1112</v>
      </c>
      <c r="H369" s="153" t="s">
        <v>810</v>
      </c>
      <c r="I369" s="153" t="s">
        <v>933</v>
      </c>
      <c r="J369" s="482" t="s">
        <v>1680</v>
      </c>
      <c r="K369" s="153" t="s">
        <v>1090</v>
      </c>
      <c r="L369" s="570" t="str">
        <f t="shared" ca="1" si="5"/>
        <v>…</v>
      </c>
      <c r="M369" s="153" t="str">
        <f t="shared" ca="1" si="7"/>
        <v>…</v>
      </c>
      <c r="Q369" s="153" t="s">
        <v>1196</v>
      </c>
    </row>
    <row r="370" spans="1:17" ht="12.75" customHeight="1">
      <c r="A370" s="558" t="s">
        <v>1765</v>
      </c>
      <c r="B370" s="558" t="s">
        <v>980</v>
      </c>
      <c r="C370" s="558" t="s">
        <v>981</v>
      </c>
      <c r="D370" s="153" t="str">
        <f t="shared" si="4"/>
        <v>select country</v>
      </c>
      <c r="E370" s="153">
        <f t="shared" si="6"/>
        <v>2013</v>
      </c>
      <c r="F370" s="153" t="s">
        <v>1197</v>
      </c>
      <c r="G370" s="482" t="s">
        <v>972</v>
      </c>
      <c r="H370" s="153" t="s">
        <v>810</v>
      </c>
      <c r="I370" s="153" t="s">
        <v>933</v>
      </c>
      <c r="J370" s="482" t="s">
        <v>1680</v>
      </c>
      <c r="K370" s="153" t="s">
        <v>1090</v>
      </c>
      <c r="L370" s="570" t="str">
        <f t="shared" ca="1" si="5"/>
        <v>…</v>
      </c>
      <c r="M370" s="153" t="str">
        <f t="shared" ca="1" si="7"/>
        <v>…</v>
      </c>
      <c r="Q370" s="153" t="s">
        <v>1198</v>
      </c>
    </row>
    <row r="371" spans="1:17" ht="12.75" customHeight="1">
      <c r="A371" s="558" t="s">
        <v>1765</v>
      </c>
      <c r="B371" s="558" t="s">
        <v>1137</v>
      </c>
      <c r="C371" s="558" t="s">
        <v>3086</v>
      </c>
      <c r="D371" s="153" t="str">
        <f t="shared" si="4"/>
        <v>select country</v>
      </c>
      <c r="E371" s="153">
        <f t="shared" si="6"/>
        <v>2013</v>
      </c>
      <c r="F371" s="153" t="s">
        <v>1200</v>
      </c>
      <c r="G371" s="482" t="s">
        <v>977</v>
      </c>
      <c r="H371" s="153" t="s">
        <v>810</v>
      </c>
      <c r="I371" s="153" t="s">
        <v>933</v>
      </c>
      <c r="J371" s="482" t="s">
        <v>1680</v>
      </c>
      <c r="K371" s="153" t="s">
        <v>978</v>
      </c>
      <c r="L371" s="570" t="str">
        <f t="shared" ca="1" si="5"/>
        <v>…</v>
      </c>
      <c r="M371" s="153" t="str">
        <f t="shared" ca="1" si="7"/>
        <v>…</v>
      </c>
      <c r="Q371" s="153" t="s">
        <v>1201</v>
      </c>
    </row>
    <row r="372" spans="1:17">
      <c r="A372" s="558" t="s">
        <v>1765</v>
      </c>
      <c r="B372" s="558" t="s">
        <v>993</v>
      </c>
      <c r="C372" s="558" t="s">
        <v>994</v>
      </c>
      <c r="D372" s="153" t="str">
        <f t="shared" si="4"/>
        <v>select country</v>
      </c>
      <c r="E372" s="153">
        <f t="shared" si="6"/>
        <v>2013</v>
      </c>
      <c r="F372" s="153" t="s">
        <v>1202</v>
      </c>
      <c r="G372" s="482" t="s">
        <v>1203</v>
      </c>
      <c r="H372" s="153" t="s">
        <v>810</v>
      </c>
      <c r="I372" s="153" t="s">
        <v>933</v>
      </c>
      <c r="J372" s="482" t="s">
        <v>1680</v>
      </c>
      <c r="K372" s="153" t="s">
        <v>1090</v>
      </c>
      <c r="L372" s="570" t="str">
        <f t="shared" ca="1" si="5"/>
        <v>…</v>
      </c>
      <c r="M372" s="153" t="str">
        <f t="shared" ca="1" si="7"/>
        <v>…</v>
      </c>
      <c r="Q372" s="153" t="s">
        <v>3961</v>
      </c>
    </row>
    <row r="373" spans="1:17" ht="12.75" customHeight="1">
      <c r="A373" s="558" t="s">
        <v>1765</v>
      </c>
      <c r="B373" s="558" t="s">
        <v>3092</v>
      </c>
      <c r="C373" s="558" t="s">
        <v>3087</v>
      </c>
      <c r="D373" s="153" t="str">
        <f t="shared" si="4"/>
        <v>select country</v>
      </c>
      <c r="E373" s="153">
        <f t="shared" si="6"/>
        <v>2013</v>
      </c>
      <c r="F373" s="153" t="s">
        <v>1205</v>
      </c>
      <c r="G373" s="482" t="s">
        <v>1030</v>
      </c>
      <c r="H373" s="153" t="s">
        <v>810</v>
      </c>
      <c r="J373" s="482" t="s">
        <v>1680</v>
      </c>
      <c r="K373" s="153" t="s">
        <v>1090</v>
      </c>
      <c r="L373" s="570" t="str">
        <f t="shared" ca="1" si="5"/>
        <v>…</v>
      </c>
      <c r="M373" s="153" t="str">
        <f t="shared" ca="1" si="7"/>
        <v>…</v>
      </c>
      <c r="Q373" s="153" t="s">
        <v>1206</v>
      </c>
    </row>
    <row r="374" spans="1:17" ht="12.75" customHeight="1">
      <c r="A374" s="558" t="s">
        <v>1765</v>
      </c>
      <c r="B374" s="558" t="s">
        <v>1020</v>
      </c>
      <c r="C374" s="558" t="s">
        <v>1021</v>
      </c>
      <c r="D374" s="153" t="str">
        <f t="shared" si="4"/>
        <v>select country</v>
      </c>
      <c r="E374" s="153">
        <f t="shared" si="6"/>
        <v>2013</v>
      </c>
      <c r="F374" s="153" t="s">
        <v>1207</v>
      </c>
      <c r="G374" s="153" t="s">
        <v>1037</v>
      </c>
      <c r="H374" s="153" t="s">
        <v>810</v>
      </c>
      <c r="J374" s="482" t="s">
        <v>1680</v>
      </c>
      <c r="K374" s="153" t="s">
        <v>1090</v>
      </c>
      <c r="L374" s="570" t="str">
        <f t="shared" ca="1" si="5"/>
        <v>…</v>
      </c>
      <c r="M374" s="153" t="str">
        <f t="shared" ca="1" si="7"/>
        <v>…</v>
      </c>
      <c r="Q374" s="153" t="s">
        <v>1208</v>
      </c>
    </row>
    <row r="375" spans="1:17" ht="12.75" customHeight="1">
      <c r="A375" s="558" t="s">
        <v>1765</v>
      </c>
      <c r="B375" s="558" t="s">
        <v>1144</v>
      </c>
      <c r="C375" s="558" t="s">
        <v>3088</v>
      </c>
      <c r="D375" s="153" t="str">
        <f t="shared" si="4"/>
        <v>select country</v>
      </c>
      <c r="E375" s="153">
        <f t="shared" si="6"/>
        <v>2013</v>
      </c>
      <c r="F375" s="153" t="s">
        <v>1209</v>
      </c>
      <c r="G375" s="482" t="s">
        <v>1531</v>
      </c>
      <c r="H375" s="153" t="s">
        <v>810</v>
      </c>
      <c r="J375" s="482" t="s">
        <v>1680</v>
      </c>
      <c r="K375" s="153" t="s">
        <v>978</v>
      </c>
      <c r="L375" s="570" t="str">
        <f t="shared" ca="1" si="5"/>
        <v>…</v>
      </c>
      <c r="M375" s="153" t="str">
        <f t="shared" ca="1" si="7"/>
        <v>…</v>
      </c>
      <c r="Q375" s="153" t="s">
        <v>1210</v>
      </c>
    </row>
    <row r="376" spans="1:17" ht="12.75" customHeight="1">
      <c r="A376" s="558" t="s">
        <v>1765</v>
      </c>
      <c r="B376" s="558" t="s">
        <v>1148</v>
      </c>
      <c r="C376" s="558" t="s">
        <v>3089</v>
      </c>
      <c r="D376" s="153" t="str">
        <f t="shared" si="4"/>
        <v>select country</v>
      </c>
      <c r="E376" s="153">
        <f t="shared" si="6"/>
        <v>2013</v>
      </c>
      <c r="F376" s="153" t="s">
        <v>1212</v>
      </c>
      <c r="G376" s="153" t="s">
        <v>1066</v>
      </c>
      <c r="H376" s="153" t="s">
        <v>810</v>
      </c>
      <c r="J376" s="482" t="s">
        <v>1680</v>
      </c>
      <c r="K376" s="153" t="s">
        <v>978</v>
      </c>
      <c r="L376" s="570" t="str">
        <f t="shared" ca="1" si="5"/>
        <v>…</v>
      </c>
      <c r="M376" s="153" t="str">
        <f t="shared" ca="1" si="7"/>
        <v>…</v>
      </c>
      <c r="Q376" s="153" t="s">
        <v>1213</v>
      </c>
    </row>
    <row r="377" spans="1:17" ht="12.75" customHeight="1">
      <c r="A377" s="558" t="s">
        <v>1765</v>
      </c>
      <c r="B377" s="558" t="s">
        <v>1222</v>
      </c>
      <c r="C377" s="558" t="s">
        <v>1223</v>
      </c>
      <c r="D377" s="153" t="str">
        <f t="shared" si="4"/>
        <v>select country</v>
      </c>
      <c r="E377" s="153">
        <f t="shared" si="6"/>
        <v>2013</v>
      </c>
      <c r="F377" s="153" t="s">
        <v>1216</v>
      </c>
      <c r="G377" s="153" t="s">
        <v>991</v>
      </c>
      <c r="H377" s="153" t="s">
        <v>810</v>
      </c>
      <c r="I377" s="482" t="s">
        <v>857</v>
      </c>
      <c r="J377" s="482" t="s">
        <v>1680</v>
      </c>
      <c r="K377" s="153" t="s">
        <v>1090</v>
      </c>
      <c r="L377" s="570" t="str">
        <f t="shared" ca="1" si="5"/>
        <v>…</v>
      </c>
      <c r="M377" s="153" t="str">
        <f t="shared" ca="1" si="7"/>
        <v>…</v>
      </c>
      <c r="Q377" s="153" t="s">
        <v>1217</v>
      </c>
    </row>
    <row r="378" spans="1:17" ht="12.75" customHeight="1">
      <c r="A378" s="558" t="s">
        <v>1765</v>
      </c>
      <c r="B378" s="558" t="s">
        <v>3093</v>
      </c>
      <c r="C378" s="558" t="s">
        <v>3090</v>
      </c>
      <c r="D378" s="153" t="str">
        <f t="shared" si="4"/>
        <v>select country</v>
      </c>
      <c r="E378" s="153">
        <f t="shared" si="6"/>
        <v>2013</v>
      </c>
      <c r="F378" s="153" t="s">
        <v>1220</v>
      </c>
      <c r="G378" s="482" t="s">
        <v>1004</v>
      </c>
      <c r="H378" s="153" t="s">
        <v>810</v>
      </c>
      <c r="I378" s="482" t="s">
        <v>857</v>
      </c>
      <c r="J378" s="482" t="s">
        <v>1680</v>
      </c>
      <c r="K378" s="153" t="s">
        <v>1090</v>
      </c>
      <c r="L378" s="570" t="str">
        <f t="shared" ca="1" si="5"/>
        <v>…</v>
      </c>
      <c r="M378" s="153" t="str">
        <f t="shared" ca="1" si="7"/>
        <v>…</v>
      </c>
      <c r="Q378" s="153" t="s">
        <v>1221</v>
      </c>
    </row>
    <row r="379" spans="1:17" ht="12.75" customHeight="1">
      <c r="A379" s="558" t="s">
        <v>1765</v>
      </c>
      <c r="B379" s="558" t="s">
        <v>1226</v>
      </c>
      <c r="C379" s="558" t="s">
        <v>1227</v>
      </c>
      <c r="D379" s="153" t="str">
        <f t="shared" si="4"/>
        <v>select country</v>
      </c>
      <c r="E379" s="153">
        <f t="shared" si="6"/>
        <v>2013</v>
      </c>
      <c r="F379" s="153" t="s">
        <v>1224</v>
      </c>
      <c r="G379" s="482" t="s">
        <v>1121</v>
      </c>
      <c r="H379" s="153" t="s">
        <v>810</v>
      </c>
      <c r="I379" s="482" t="s">
        <v>857</v>
      </c>
      <c r="J379" s="482" t="s">
        <v>1680</v>
      </c>
      <c r="K379" s="153" t="s">
        <v>1090</v>
      </c>
      <c r="L379" s="570" t="str">
        <f t="shared" ca="1" si="5"/>
        <v>…</v>
      </c>
      <c r="M379" s="153" t="str">
        <f t="shared" ca="1" si="7"/>
        <v>…</v>
      </c>
      <c r="Q379" s="153" t="s">
        <v>1225</v>
      </c>
    </row>
    <row r="380" spans="1:17" ht="12.75" customHeight="1">
      <c r="A380" s="558" t="s">
        <v>1765</v>
      </c>
      <c r="B380" s="558" t="s">
        <v>3094</v>
      </c>
      <c r="C380" s="558" t="s">
        <v>3091</v>
      </c>
      <c r="D380" s="153" t="str">
        <f t="shared" si="4"/>
        <v>select country</v>
      </c>
      <c r="E380" s="153">
        <f t="shared" si="6"/>
        <v>2013</v>
      </c>
      <c r="F380" s="153" t="s">
        <v>1228</v>
      </c>
      <c r="G380" s="482" t="s">
        <v>1017</v>
      </c>
      <c r="H380" s="153" t="s">
        <v>810</v>
      </c>
      <c r="I380" s="153" t="s">
        <v>1018</v>
      </c>
      <c r="J380" s="482" t="s">
        <v>1680</v>
      </c>
      <c r="K380" s="153" t="s">
        <v>1090</v>
      </c>
      <c r="L380" s="570" t="str">
        <f t="shared" ca="1" si="5"/>
        <v>…</v>
      </c>
      <c r="M380" s="153" t="str">
        <f t="shared" ca="1" si="7"/>
        <v>…</v>
      </c>
      <c r="Q380" s="153" t="s">
        <v>1229</v>
      </c>
    </row>
    <row r="381" spans="1:17" ht="12" customHeight="1">
      <c r="A381" s="558" t="s">
        <v>1765</v>
      </c>
      <c r="B381" s="558" t="s">
        <v>1049</v>
      </c>
      <c r="C381" s="558" t="s">
        <v>1050</v>
      </c>
      <c r="D381" s="153" t="str">
        <f t="shared" ref="D381:D384" si="38">H$2</f>
        <v>select country</v>
      </c>
      <c r="E381" s="153">
        <f t="shared" si="6"/>
        <v>2013</v>
      </c>
      <c r="F381" s="482" t="s">
        <v>3780</v>
      </c>
      <c r="G381" s="482" t="s">
        <v>1089</v>
      </c>
      <c r="H381" s="153" t="s">
        <v>810</v>
      </c>
      <c r="I381" s="153" t="s">
        <v>1772</v>
      </c>
      <c r="J381" s="574" t="s">
        <v>1771</v>
      </c>
      <c r="K381" s="153" t="s">
        <v>1090</v>
      </c>
      <c r="L381" s="570" t="str">
        <f ca="1">IF(ISNUMBER(INDIRECT("'"&amp;A381&amp;"'!"&amp;B381)),INDIRECT("'"&amp;A381&amp;"'!"&amp;B381),"…")</f>
        <v>…</v>
      </c>
      <c r="M381" s="153" t="str">
        <f t="shared" ca="1" si="7"/>
        <v>…</v>
      </c>
      <c r="Q381" s="482" t="s">
        <v>4015</v>
      </c>
    </row>
    <row r="382" spans="1:17" ht="12.75" customHeight="1">
      <c r="A382" s="558" t="s">
        <v>1765</v>
      </c>
      <c r="B382" s="558" t="s">
        <v>1061</v>
      </c>
      <c r="C382" s="558" t="s">
        <v>1062</v>
      </c>
      <c r="D382" s="153" t="str">
        <f t="shared" si="38"/>
        <v>select country</v>
      </c>
      <c r="E382" s="153">
        <f t="shared" si="6"/>
        <v>2013</v>
      </c>
      <c r="F382" s="482" t="s">
        <v>3095</v>
      </c>
      <c r="G382" s="482" t="s">
        <v>1089</v>
      </c>
      <c r="H382" s="153" t="s">
        <v>810</v>
      </c>
      <c r="I382" s="153" t="s">
        <v>1772</v>
      </c>
      <c r="J382" s="574" t="s">
        <v>1771</v>
      </c>
      <c r="K382" s="153" t="s">
        <v>1090</v>
      </c>
      <c r="L382" s="570" t="str">
        <f ca="1">IF(ISNUMBER(INDIRECT("'"&amp;A382&amp;"'!"&amp;B382)),INDIRECT("'"&amp;A382&amp;"'!"&amp;B382),"…")</f>
        <v>…</v>
      </c>
      <c r="M382" s="153" t="str">
        <f t="shared" ca="1" si="7"/>
        <v>…</v>
      </c>
      <c r="Q382" s="482" t="s">
        <v>4016</v>
      </c>
    </row>
    <row r="383" spans="1:17" ht="12.75" customHeight="1">
      <c r="A383" s="558" t="s">
        <v>1765</v>
      </c>
      <c r="B383" s="558" t="s">
        <v>1072</v>
      </c>
      <c r="C383" s="558" t="s">
        <v>1073</v>
      </c>
      <c r="D383" s="153" t="str">
        <f t="shared" si="38"/>
        <v>select country</v>
      </c>
      <c r="E383" s="153">
        <f t="shared" si="6"/>
        <v>2013</v>
      </c>
      <c r="F383" s="482" t="s">
        <v>3808</v>
      </c>
      <c r="G383" s="482" t="s">
        <v>1089</v>
      </c>
      <c r="H383" s="153" t="s">
        <v>810</v>
      </c>
      <c r="I383" s="153" t="s">
        <v>2222</v>
      </c>
      <c r="J383" s="574" t="s">
        <v>1771</v>
      </c>
      <c r="K383" s="153" t="s">
        <v>1090</v>
      </c>
      <c r="L383" s="570" t="str">
        <f ca="1">IF(ISNUMBER(INDIRECT("'"&amp;A383&amp;"'!"&amp;B383)),INDIRECT("'"&amp;A383&amp;"'!"&amp;B383),"…")</f>
        <v>…</v>
      </c>
      <c r="M383" s="153" t="str">
        <f t="shared" ca="1" si="7"/>
        <v>…</v>
      </c>
      <c r="Q383" s="482" t="s">
        <v>4017</v>
      </c>
    </row>
    <row r="384" spans="1:17" ht="12.75" customHeight="1">
      <c r="A384" s="558" t="s">
        <v>1765</v>
      </c>
      <c r="B384" s="558" t="s">
        <v>1083</v>
      </c>
      <c r="C384" s="558" t="s">
        <v>1084</v>
      </c>
      <c r="D384" s="153" t="str">
        <f t="shared" si="38"/>
        <v>select country</v>
      </c>
      <c r="E384" s="153">
        <f t="shared" si="6"/>
        <v>2013</v>
      </c>
      <c r="F384" s="482" t="s">
        <v>3096</v>
      </c>
      <c r="G384" s="482" t="s">
        <v>1089</v>
      </c>
      <c r="H384" s="153" t="s">
        <v>810</v>
      </c>
      <c r="I384" s="153" t="s">
        <v>2222</v>
      </c>
      <c r="J384" s="574" t="s">
        <v>1771</v>
      </c>
      <c r="K384" s="153" t="s">
        <v>1090</v>
      </c>
      <c r="L384" s="570" t="str">
        <f ca="1">IF(ISNUMBER(INDIRECT("'"&amp;A384&amp;"'!"&amp;B384)),INDIRECT("'"&amp;A384&amp;"'!"&amp;B384),"…")</f>
        <v>…</v>
      </c>
      <c r="M384" s="153" t="str">
        <f t="shared" ca="1" si="7"/>
        <v>…</v>
      </c>
      <c r="Q384" s="482" t="s">
        <v>4018</v>
      </c>
    </row>
    <row r="385" spans="1:17" ht="12.75" customHeight="1">
      <c r="A385" s="558" t="s">
        <v>1765</v>
      </c>
      <c r="B385" s="558" t="s">
        <v>1232</v>
      </c>
      <c r="C385" s="558" t="s">
        <v>1233</v>
      </c>
      <c r="D385" s="153" t="str">
        <f t="shared" si="4"/>
        <v>select country</v>
      </c>
      <c r="E385" s="153">
        <f t="shared" si="6"/>
        <v>2013</v>
      </c>
      <c r="F385" s="153" t="s">
        <v>1230</v>
      </c>
      <c r="G385" s="482" t="s">
        <v>1089</v>
      </c>
      <c r="H385" s="153" t="s">
        <v>810</v>
      </c>
      <c r="J385" s="482" t="s">
        <v>1771</v>
      </c>
      <c r="K385" s="153" t="s">
        <v>1090</v>
      </c>
      <c r="L385" s="570" t="str">
        <f t="shared" ca="1" si="5"/>
        <v>…</v>
      </c>
      <c r="M385" s="153" t="str">
        <f t="shared" ca="1" si="7"/>
        <v>…</v>
      </c>
      <c r="Q385" s="153" t="s">
        <v>3969</v>
      </c>
    </row>
    <row r="386" spans="1:17" ht="12.75" customHeight="1">
      <c r="A386" s="558" t="s">
        <v>1765</v>
      </c>
      <c r="B386" s="558" t="s">
        <v>939</v>
      </c>
      <c r="C386" s="558" t="s">
        <v>940</v>
      </c>
      <c r="D386" s="153" t="str">
        <f t="shared" si="4"/>
        <v>select country</v>
      </c>
      <c r="E386" s="153">
        <f t="shared" si="6"/>
        <v>2013</v>
      </c>
      <c r="F386" s="153" t="s">
        <v>1234</v>
      </c>
      <c r="G386" s="482" t="s">
        <v>932</v>
      </c>
      <c r="H386" s="153" t="s">
        <v>810</v>
      </c>
      <c r="I386" s="153" t="s">
        <v>933</v>
      </c>
      <c r="J386" s="482" t="s">
        <v>1771</v>
      </c>
      <c r="K386" s="153" t="s">
        <v>1090</v>
      </c>
      <c r="L386" s="570" t="str">
        <f t="shared" ca="1" si="5"/>
        <v>…</v>
      </c>
      <c r="M386" s="153" t="str">
        <f t="shared" ca="1" si="7"/>
        <v>…</v>
      </c>
      <c r="Q386" s="153" t="s">
        <v>1235</v>
      </c>
    </row>
    <row r="387" spans="1:17" ht="12.75" customHeight="1">
      <c r="A387" s="558" t="s">
        <v>1765</v>
      </c>
      <c r="B387" s="558" t="s">
        <v>952</v>
      </c>
      <c r="C387" s="558" t="s">
        <v>953</v>
      </c>
      <c r="D387" s="153" t="str">
        <f t="shared" si="4"/>
        <v>select country</v>
      </c>
      <c r="E387" s="153">
        <f t="shared" si="6"/>
        <v>2013</v>
      </c>
      <c r="F387" s="153" t="s">
        <v>1238</v>
      </c>
      <c r="G387" s="482" t="s">
        <v>946</v>
      </c>
      <c r="H387" s="153" t="s">
        <v>810</v>
      </c>
      <c r="I387" s="153" t="s">
        <v>933</v>
      </c>
      <c r="J387" s="482" t="s">
        <v>1771</v>
      </c>
      <c r="K387" s="153" t="s">
        <v>1090</v>
      </c>
      <c r="L387" s="570" t="str">
        <f t="shared" ca="1" si="5"/>
        <v>…</v>
      </c>
      <c r="M387" s="153" t="str">
        <f t="shared" ca="1" si="7"/>
        <v>…</v>
      </c>
      <c r="Q387" s="153" t="s">
        <v>1239</v>
      </c>
    </row>
    <row r="388" spans="1:17" ht="12.75" customHeight="1">
      <c r="A388" s="558" t="s">
        <v>1765</v>
      </c>
      <c r="B388" s="558" t="s">
        <v>965</v>
      </c>
      <c r="C388" s="558" t="s">
        <v>966</v>
      </c>
      <c r="D388" s="153" t="str">
        <f t="shared" si="4"/>
        <v>select country</v>
      </c>
      <c r="E388" s="153">
        <f t="shared" si="6"/>
        <v>2013</v>
      </c>
      <c r="F388" s="153" t="s">
        <v>1240</v>
      </c>
      <c r="G388" s="482" t="s">
        <v>959</v>
      </c>
      <c r="H388" s="153" t="s">
        <v>810</v>
      </c>
      <c r="I388" s="153" t="s">
        <v>933</v>
      </c>
      <c r="J388" s="482" t="s">
        <v>1771</v>
      </c>
      <c r="K388" s="153" t="s">
        <v>1090</v>
      </c>
      <c r="L388" s="570" t="str">
        <f t="shared" ca="1" si="5"/>
        <v>…</v>
      </c>
      <c r="M388" s="153" t="str">
        <f t="shared" ca="1" si="7"/>
        <v>…</v>
      </c>
      <c r="Q388" s="153" t="s">
        <v>1241</v>
      </c>
    </row>
    <row r="389" spans="1:17" ht="12.75" customHeight="1">
      <c r="A389" s="558" t="s">
        <v>1765</v>
      </c>
      <c r="B389" s="558" t="s">
        <v>1246</v>
      </c>
      <c r="C389" s="558" t="s">
        <v>1247</v>
      </c>
      <c r="D389" s="153" t="str">
        <f t="shared" si="4"/>
        <v>select country</v>
      </c>
      <c r="E389" s="153">
        <f t="shared" si="6"/>
        <v>2013</v>
      </c>
      <c r="F389" s="153" t="s">
        <v>1242</v>
      </c>
      <c r="G389" s="482" t="s">
        <v>1112</v>
      </c>
      <c r="H389" s="153" t="s">
        <v>810</v>
      </c>
      <c r="I389" s="153" t="s">
        <v>933</v>
      </c>
      <c r="J389" s="482" t="s">
        <v>1771</v>
      </c>
      <c r="K389" s="153" t="s">
        <v>1090</v>
      </c>
      <c r="L389" s="570" t="str">
        <f t="shared" ca="1" si="5"/>
        <v>…</v>
      </c>
      <c r="M389" s="153" t="str">
        <f t="shared" ca="1" si="7"/>
        <v>…</v>
      </c>
      <c r="Q389" s="153" t="s">
        <v>1243</v>
      </c>
    </row>
    <row r="390" spans="1:17" ht="12.75" customHeight="1">
      <c r="A390" s="558" t="s">
        <v>1765</v>
      </c>
      <c r="B390" s="558" t="s">
        <v>984</v>
      </c>
      <c r="C390" s="558" t="s">
        <v>985</v>
      </c>
      <c r="D390" s="153" t="str">
        <f t="shared" si="4"/>
        <v>select country</v>
      </c>
      <c r="E390" s="153">
        <f t="shared" si="6"/>
        <v>2013</v>
      </c>
      <c r="F390" s="153" t="s">
        <v>1244</v>
      </c>
      <c r="G390" s="482" t="s">
        <v>972</v>
      </c>
      <c r="H390" s="153" t="s">
        <v>810</v>
      </c>
      <c r="I390" s="153" t="s">
        <v>933</v>
      </c>
      <c r="J390" s="482" t="s">
        <v>1771</v>
      </c>
      <c r="K390" s="153" t="s">
        <v>1090</v>
      </c>
      <c r="L390" s="570" t="str">
        <f t="shared" ca="1" si="5"/>
        <v>…</v>
      </c>
      <c r="M390" s="153" t="str">
        <f t="shared" ca="1" si="7"/>
        <v>…</v>
      </c>
      <c r="Q390" s="153" t="s">
        <v>1245</v>
      </c>
    </row>
    <row r="391" spans="1:17" ht="12.75" customHeight="1">
      <c r="A391" s="558" t="s">
        <v>1765</v>
      </c>
      <c r="B391" s="558" t="s">
        <v>3097</v>
      </c>
      <c r="C391" s="558" t="s">
        <v>3103</v>
      </c>
      <c r="D391" s="153" t="str">
        <f t="shared" si="4"/>
        <v>select country</v>
      </c>
      <c r="E391" s="153">
        <f t="shared" si="6"/>
        <v>2013</v>
      </c>
      <c r="F391" s="153" t="s">
        <v>1248</v>
      </c>
      <c r="G391" s="482" t="s">
        <v>977</v>
      </c>
      <c r="H391" s="153" t="s">
        <v>810</v>
      </c>
      <c r="I391" s="153" t="s">
        <v>933</v>
      </c>
      <c r="J391" s="482" t="s">
        <v>1771</v>
      </c>
      <c r="K391" s="153" t="s">
        <v>978</v>
      </c>
      <c r="L391" s="570" t="str">
        <f t="shared" ca="1" si="5"/>
        <v>…</v>
      </c>
      <c r="M391" s="153" t="str">
        <f t="shared" ca="1" si="7"/>
        <v>…</v>
      </c>
      <c r="Q391" s="153" t="s">
        <v>1249</v>
      </c>
    </row>
    <row r="392" spans="1:17">
      <c r="A392" s="558" t="s">
        <v>1765</v>
      </c>
      <c r="B392" s="558" t="s">
        <v>997</v>
      </c>
      <c r="C392" s="558" t="s">
        <v>998</v>
      </c>
      <c r="D392" s="153" t="str">
        <f t="shared" si="4"/>
        <v>select country</v>
      </c>
      <c r="E392" s="153">
        <f t="shared" si="6"/>
        <v>2013</v>
      </c>
      <c r="F392" s="153" t="s">
        <v>1250</v>
      </c>
      <c r="G392" s="482" t="s">
        <v>1203</v>
      </c>
      <c r="H392" s="153" t="s">
        <v>810</v>
      </c>
      <c r="I392" s="153" t="s">
        <v>933</v>
      </c>
      <c r="J392" s="482" t="s">
        <v>1771</v>
      </c>
      <c r="K392" s="153" t="s">
        <v>1090</v>
      </c>
      <c r="L392" s="570" t="str">
        <f t="shared" ca="1" si="5"/>
        <v>…</v>
      </c>
      <c r="M392" s="153" t="str">
        <f t="shared" ca="1" si="7"/>
        <v>…</v>
      </c>
      <c r="Q392" s="153" t="s">
        <v>3962</v>
      </c>
    </row>
    <row r="393" spans="1:17" ht="12.75" customHeight="1">
      <c r="A393" s="558" t="s">
        <v>1765</v>
      </c>
      <c r="B393" s="558" t="s">
        <v>3098</v>
      </c>
      <c r="C393" s="558" t="s">
        <v>3104</v>
      </c>
      <c r="D393" s="153" t="str">
        <f t="shared" si="4"/>
        <v>select country</v>
      </c>
      <c r="E393" s="153">
        <f t="shared" si="6"/>
        <v>2013</v>
      </c>
      <c r="F393" s="153" t="s">
        <v>1252</v>
      </c>
      <c r="G393" s="482" t="s">
        <v>1030</v>
      </c>
      <c r="H393" s="153" t="s">
        <v>810</v>
      </c>
      <c r="J393" s="482" t="s">
        <v>1771</v>
      </c>
      <c r="K393" s="153" t="s">
        <v>1090</v>
      </c>
      <c r="L393" s="570" t="str">
        <f t="shared" ca="1" si="5"/>
        <v>…</v>
      </c>
      <c r="M393" s="153" t="str">
        <f t="shared" ca="1" si="7"/>
        <v>…</v>
      </c>
      <c r="Q393" s="153" t="s">
        <v>1253</v>
      </c>
    </row>
    <row r="394" spans="1:17" ht="12.75" customHeight="1">
      <c r="A394" s="558" t="s">
        <v>1765</v>
      </c>
      <c r="B394" s="558" t="s">
        <v>1024</v>
      </c>
      <c r="C394" s="558" t="s">
        <v>1025</v>
      </c>
      <c r="D394" s="153" t="str">
        <f t="shared" ref="D394:D465" si="39">H$2</f>
        <v>select country</v>
      </c>
      <c r="E394" s="153">
        <f t="shared" si="6"/>
        <v>2013</v>
      </c>
      <c r="F394" s="153" t="s">
        <v>1254</v>
      </c>
      <c r="G394" s="153" t="s">
        <v>1037</v>
      </c>
      <c r="H394" s="153" t="s">
        <v>810</v>
      </c>
      <c r="J394" s="482" t="s">
        <v>1771</v>
      </c>
      <c r="K394" s="153" t="s">
        <v>1090</v>
      </c>
      <c r="L394" s="570" t="str">
        <f t="shared" ref="L394:L465" ca="1" si="40">IF(ISNUMBER(INDIRECT("'"&amp;A394&amp;"'!"&amp;B394)),INDIRECT("'"&amp;A394&amp;"'!"&amp;B394),"…")</f>
        <v>…</v>
      </c>
      <c r="M394" s="153" t="str">
        <f t="shared" ca="1" si="7"/>
        <v>…</v>
      </c>
      <c r="Q394" s="153" t="s">
        <v>1255</v>
      </c>
    </row>
    <row r="395" spans="1:17" ht="12.75" customHeight="1">
      <c r="A395" s="558" t="s">
        <v>1765</v>
      </c>
      <c r="B395" s="558" t="s">
        <v>3099</v>
      </c>
      <c r="C395" s="558" t="s">
        <v>3105</v>
      </c>
      <c r="D395" s="153" t="str">
        <f t="shared" si="39"/>
        <v>select country</v>
      </c>
      <c r="E395" s="153">
        <f t="shared" si="6"/>
        <v>2013</v>
      </c>
      <c r="F395" s="153" t="s">
        <v>1256</v>
      </c>
      <c r="G395" s="482" t="s">
        <v>1531</v>
      </c>
      <c r="H395" s="153" t="s">
        <v>810</v>
      </c>
      <c r="J395" s="482" t="s">
        <v>1771</v>
      </c>
      <c r="K395" s="153" t="s">
        <v>978</v>
      </c>
      <c r="L395" s="570" t="str">
        <f t="shared" ca="1" si="40"/>
        <v>…</v>
      </c>
      <c r="M395" s="153" t="str">
        <f t="shared" ca="1" si="7"/>
        <v>…</v>
      </c>
      <c r="Q395" s="153" t="s">
        <v>1257</v>
      </c>
    </row>
    <row r="396" spans="1:17" ht="12.75" customHeight="1">
      <c r="A396" s="558" t="s">
        <v>1765</v>
      </c>
      <c r="B396" s="558" t="s">
        <v>3100</v>
      </c>
      <c r="C396" s="558" t="s">
        <v>3106</v>
      </c>
      <c r="D396" s="153" t="str">
        <f t="shared" si="39"/>
        <v>select country</v>
      </c>
      <c r="E396" s="153">
        <f t="shared" si="6"/>
        <v>2013</v>
      </c>
      <c r="F396" s="153" t="s">
        <v>1260</v>
      </c>
      <c r="G396" s="153" t="s">
        <v>1066</v>
      </c>
      <c r="H396" s="153" t="s">
        <v>810</v>
      </c>
      <c r="J396" s="482" t="s">
        <v>1771</v>
      </c>
      <c r="K396" s="153" t="s">
        <v>978</v>
      </c>
      <c r="L396" s="570" t="str">
        <f t="shared" ca="1" si="40"/>
        <v>…</v>
      </c>
      <c r="M396" s="153" t="str">
        <f t="shared" ca="1" si="7"/>
        <v>…</v>
      </c>
      <c r="Q396" s="153" t="s">
        <v>1261</v>
      </c>
    </row>
    <row r="397" spans="1:17" ht="12.75" customHeight="1">
      <c r="A397" s="558" t="s">
        <v>1765</v>
      </c>
      <c r="B397" s="558" t="s">
        <v>1270</v>
      </c>
      <c r="C397" s="558" t="s">
        <v>1271</v>
      </c>
      <c r="D397" s="153" t="str">
        <f t="shared" si="39"/>
        <v>select country</v>
      </c>
      <c r="E397" s="153">
        <f t="shared" ref="E397:E468" si="41">$H$3</f>
        <v>2013</v>
      </c>
      <c r="F397" s="153" t="s">
        <v>1264</v>
      </c>
      <c r="G397" s="153" t="s">
        <v>991</v>
      </c>
      <c r="H397" s="153" t="s">
        <v>810</v>
      </c>
      <c r="I397" s="482" t="s">
        <v>857</v>
      </c>
      <c r="J397" s="482" t="s">
        <v>1771</v>
      </c>
      <c r="K397" s="153" t="s">
        <v>1090</v>
      </c>
      <c r="L397" s="570" t="str">
        <f t="shared" ca="1" si="40"/>
        <v>…</v>
      </c>
      <c r="M397" s="153" t="str">
        <f t="shared" ref="M397:M468" ca="1" si="42">IF(OR(INDIRECT("'"&amp;A397&amp;"'!"&amp;C397)="A",INDIRECT("'"&amp;A397&amp;"'!"&amp;C397)="B",INDIRECT("'"&amp;A397&amp;"'!"&amp;C397)="C",INDIRECT("'"&amp;A397&amp;"'!"&amp;C397)="D",INDIRECT("'"&amp;A397&amp;"'!"&amp;C397)="O"),
INDIRECT("'"&amp;A397&amp;"'!"&amp;C397),"…")</f>
        <v>…</v>
      </c>
      <c r="Q397" s="153" t="s">
        <v>1265</v>
      </c>
    </row>
    <row r="398" spans="1:17" ht="12.75" customHeight="1">
      <c r="A398" s="558" t="s">
        <v>1765</v>
      </c>
      <c r="B398" s="558" t="s">
        <v>3101</v>
      </c>
      <c r="C398" s="558" t="s">
        <v>3107</v>
      </c>
      <c r="D398" s="153" t="str">
        <f t="shared" si="39"/>
        <v>select country</v>
      </c>
      <c r="E398" s="153">
        <f t="shared" si="41"/>
        <v>2013</v>
      </c>
      <c r="F398" s="153" t="s">
        <v>1268</v>
      </c>
      <c r="G398" s="482" t="s">
        <v>1004</v>
      </c>
      <c r="H398" s="153" t="s">
        <v>810</v>
      </c>
      <c r="I398" s="482" t="s">
        <v>857</v>
      </c>
      <c r="J398" s="482" t="s">
        <v>1771</v>
      </c>
      <c r="K398" s="153" t="s">
        <v>1090</v>
      </c>
      <c r="L398" s="570" t="str">
        <f t="shared" ca="1" si="40"/>
        <v>…</v>
      </c>
      <c r="M398" s="153" t="str">
        <f t="shared" ca="1" si="42"/>
        <v>…</v>
      </c>
      <c r="Q398" s="153" t="s">
        <v>1269</v>
      </c>
    </row>
    <row r="399" spans="1:17" ht="12.75" customHeight="1">
      <c r="A399" s="558" t="s">
        <v>1765</v>
      </c>
      <c r="B399" s="558" t="s">
        <v>1274</v>
      </c>
      <c r="C399" s="558" t="s">
        <v>1275</v>
      </c>
      <c r="D399" s="153" t="str">
        <f t="shared" si="39"/>
        <v>select country</v>
      </c>
      <c r="E399" s="153">
        <f t="shared" si="41"/>
        <v>2013</v>
      </c>
      <c r="F399" s="153" t="s">
        <v>1272</v>
      </c>
      <c r="G399" s="482" t="s">
        <v>1121</v>
      </c>
      <c r="H399" s="153" t="s">
        <v>810</v>
      </c>
      <c r="I399" s="482" t="s">
        <v>857</v>
      </c>
      <c r="J399" s="482" t="s">
        <v>1771</v>
      </c>
      <c r="K399" s="153" t="s">
        <v>1090</v>
      </c>
      <c r="L399" s="570" t="str">
        <f t="shared" ca="1" si="40"/>
        <v>…</v>
      </c>
      <c r="M399" s="153" t="str">
        <f t="shared" ca="1" si="42"/>
        <v>…</v>
      </c>
      <c r="Q399" s="153" t="s">
        <v>1273</v>
      </c>
    </row>
    <row r="400" spans="1:17" ht="12.75" customHeight="1">
      <c r="A400" s="558" t="s">
        <v>1765</v>
      </c>
      <c r="B400" s="558" t="s">
        <v>3102</v>
      </c>
      <c r="C400" s="558" t="s">
        <v>3108</v>
      </c>
      <c r="D400" s="153" t="str">
        <f t="shared" si="39"/>
        <v>select country</v>
      </c>
      <c r="E400" s="153">
        <f t="shared" si="41"/>
        <v>2013</v>
      </c>
      <c r="F400" s="153" t="s">
        <v>1276</v>
      </c>
      <c r="G400" s="482" t="s">
        <v>1017</v>
      </c>
      <c r="H400" s="153" t="s">
        <v>810</v>
      </c>
      <c r="I400" s="153" t="s">
        <v>1018</v>
      </c>
      <c r="J400" s="482" t="s">
        <v>1771</v>
      </c>
      <c r="K400" s="153" t="s">
        <v>1090</v>
      </c>
      <c r="L400" s="570" t="str">
        <f t="shared" ca="1" si="40"/>
        <v>…</v>
      </c>
      <c r="M400" s="153" t="str">
        <f t="shared" ca="1" si="42"/>
        <v>…</v>
      </c>
      <c r="Q400" s="153" t="s">
        <v>1277</v>
      </c>
    </row>
    <row r="401" spans="1:17" ht="12" customHeight="1">
      <c r="A401" s="558" t="s">
        <v>1765</v>
      </c>
      <c r="B401" s="558" t="s">
        <v>1278</v>
      </c>
      <c r="C401" s="558" t="s">
        <v>1279</v>
      </c>
      <c r="D401" s="153" t="str">
        <f t="shared" si="39"/>
        <v>select country</v>
      </c>
      <c r="E401" s="153">
        <f t="shared" si="41"/>
        <v>2013</v>
      </c>
      <c r="F401" s="482" t="s">
        <v>3781</v>
      </c>
      <c r="G401" s="482" t="s">
        <v>1089</v>
      </c>
      <c r="H401" s="153" t="s">
        <v>810</v>
      </c>
      <c r="I401" s="153" t="s">
        <v>1772</v>
      </c>
      <c r="J401" s="574" t="s">
        <v>1681</v>
      </c>
      <c r="K401" s="153" t="s">
        <v>1090</v>
      </c>
      <c r="L401" s="570" t="str">
        <f ca="1">IF(ISNUMBER(INDIRECT("'"&amp;A401&amp;"'!"&amp;B401)),INDIRECT("'"&amp;A401&amp;"'!"&amp;B401),"…")</f>
        <v>…</v>
      </c>
      <c r="M401" s="153" t="str">
        <f ca="1">IF(OR(INDIRECT("'"&amp;A401&amp;"'!"&amp;C401)="A",INDIRECT("'"&amp;A401&amp;"'!"&amp;C401)="B",INDIRECT("'"&amp;A401&amp;"'!"&amp;C401)="C",INDIRECT("'"&amp;A401&amp;"'!"&amp;C401)="D",INDIRECT("'"&amp;A401&amp;"'!"&amp;C401)="O"),
INDIRECT("'"&amp;A401&amp;"'!"&amp;C401),"…")</f>
        <v>…</v>
      </c>
      <c r="Q401" s="482" t="s">
        <v>4011</v>
      </c>
    </row>
    <row r="402" spans="1:17" ht="12.75" customHeight="1">
      <c r="A402" s="558" t="s">
        <v>1765</v>
      </c>
      <c r="B402" s="558" t="s">
        <v>1280</v>
      </c>
      <c r="C402" s="558" t="s">
        <v>1281</v>
      </c>
      <c r="D402" s="153" t="str">
        <f t="shared" si="39"/>
        <v>select country</v>
      </c>
      <c r="E402" s="153">
        <f t="shared" si="41"/>
        <v>2013</v>
      </c>
      <c r="F402" s="482" t="s">
        <v>3109</v>
      </c>
      <c r="G402" s="482" t="s">
        <v>1089</v>
      </c>
      <c r="H402" s="153" t="s">
        <v>810</v>
      </c>
      <c r="I402" s="153" t="s">
        <v>1772</v>
      </c>
      <c r="J402" s="574" t="s">
        <v>1681</v>
      </c>
      <c r="K402" s="153" t="s">
        <v>1090</v>
      </c>
      <c r="L402" s="570" t="str">
        <f ca="1">IF(ISNUMBER(INDIRECT("'"&amp;A402&amp;"'!"&amp;B402)),INDIRECT("'"&amp;A402&amp;"'!"&amp;B402),"…")</f>
        <v>…</v>
      </c>
      <c r="M402" s="153" t="str">
        <f t="shared" ca="1" si="42"/>
        <v>…</v>
      </c>
      <c r="Q402" s="482" t="s">
        <v>4012</v>
      </c>
    </row>
    <row r="403" spans="1:17" ht="12.75" customHeight="1">
      <c r="A403" s="558" t="s">
        <v>1765</v>
      </c>
      <c r="B403" s="558" t="s">
        <v>1282</v>
      </c>
      <c r="C403" s="558" t="s">
        <v>1283</v>
      </c>
      <c r="D403" s="153" t="str">
        <f t="shared" si="39"/>
        <v>select country</v>
      </c>
      <c r="E403" s="153">
        <f t="shared" si="41"/>
        <v>2013</v>
      </c>
      <c r="F403" s="482" t="s">
        <v>3809</v>
      </c>
      <c r="G403" s="482" t="s">
        <v>1089</v>
      </c>
      <c r="H403" s="153" t="s">
        <v>810</v>
      </c>
      <c r="I403" s="153" t="s">
        <v>2222</v>
      </c>
      <c r="J403" s="574" t="s">
        <v>1681</v>
      </c>
      <c r="K403" s="153" t="s">
        <v>1090</v>
      </c>
      <c r="L403" s="570" t="str">
        <f ca="1">IF(ISNUMBER(INDIRECT("'"&amp;A403&amp;"'!"&amp;B403)),INDIRECT("'"&amp;A403&amp;"'!"&amp;B403),"…")</f>
        <v>…</v>
      </c>
      <c r="M403" s="153" t="str">
        <f t="shared" ca="1" si="42"/>
        <v>…</v>
      </c>
      <c r="Q403" s="482" t="s">
        <v>4013</v>
      </c>
    </row>
    <row r="404" spans="1:17" ht="12.75" customHeight="1">
      <c r="A404" s="558" t="s">
        <v>1765</v>
      </c>
      <c r="B404" s="558" t="s">
        <v>3111</v>
      </c>
      <c r="C404" s="558" t="s">
        <v>3118</v>
      </c>
      <c r="D404" s="153" t="str">
        <f t="shared" si="39"/>
        <v>select country</v>
      </c>
      <c r="E404" s="153">
        <f t="shared" si="41"/>
        <v>2013</v>
      </c>
      <c r="F404" s="482" t="s">
        <v>3110</v>
      </c>
      <c r="G404" s="482" t="s">
        <v>1089</v>
      </c>
      <c r="H404" s="153" t="s">
        <v>810</v>
      </c>
      <c r="I404" s="153" t="s">
        <v>2222</v>
      </c>
      <c r="J404" s="574" t="s">
        <v>1681</v>
      </c>
      <c r="K404" s="153" t="s">
        <v>1090</v>
      </c>
      <c r="L404" s="570" t="str">
        <f ca="1">IF(ISNUMBER(INDIRECT("'"&amp;A404&amp;"'!"&amp;B404)),INDIRECT("'"&amp;A404&amp;"'!"&amp;B404),"…")</f>
        <v>…</v>
      </c>
      <c r="M404" s="153" t="str">
        <f t="shared" ca="1" si="42"/>
        <v>…</v>
      </c>
      <c r="Q404" s="482" t="s">
        <v>4014</v>
      </c>
    </row>
    <row r="405" spans="1:17" ht="12.75" customHeight="1">
      <c r="A405" s="558" t="s">
        <v>1765</v>
      </c>
      <c r="B405" s="558" t="s">
        <v>1286</v>
      </c>
      <c r="C405" s="558" t="s">
        <v>1151</v>
      </c>
      <c r="D405" s="153" t="str">
        <f t="shared" si="39"/>
        <v>select country</v>
      </c>
      <c r="E405" s="153">
        <f t="shared" si="41"/>
        <v>2013</v>
      </c>
      <c r="F405" s="153" t="s">
        <v>1284</v>
      </c>
      <c r="G405" s="482" t="s">
        <v>1089</v>
      </c>
      <c r="H405" s="153" t="s">
        <v>810</v>
      </c>
      <c r="J405" s="482" t="s">
        <v>1681</v>
      </c>
      <c r="K405" s="153" t="s">
        <v>1090</v>
      </c>
      <c r="L405" s="570" t="str">
        <f t="shared" ca="1" si="40"/>
        <v>…</v>
      </c>
      <c r="M405" s="153" t="str">
        <f t="shared" ca="1" si="42"/>
        <v>…</v>
      </c>
      <c r="Q405" s="153" t="s">
        <v>3970</v>
      </c>
    </row>
    <row r="406" spans="1:17" ht="12.75" customHeight="1">
      <c r="A406" s="558" t="s">
        <v>1765</v>
      </c>
      <c r="B406" s="558" t="s">
        <v>1292</v>
      </c>
      <c r="C406" s="558" t="s">
        <v>1155</v>
      </c>
      <c r="D406" s="153" t="str">
        <f t="shared" si="39"/>
        <v>select country</v>
      </c>
      <c r="E406" s="153">
        <f t="shared" si="41"/>
        <v>2013</v>
      </c>
      <c r="F406" s="153" t="s">
        <v>1287</v>
      </c>
      <c r="G406" s="482" t="s">
        <v>932</v>
      </c>
      <c r="H406" s="153" t="s">
        <v>810</v>
      </c>
      <c r="I406" s="153" t="s">
        <v>933</v>
      </c>
      <c r="J406" s="482" t="s">
        <v>1681</v>
      </c>
      <c r="K406" s="153" t="s">
        <v>1090</v>
      </c>
      <c r="L406" s="570" t="str">
        <f t="shared" ca="1" si="40"/>
        <v>…</v>
      </c>
      <c r="M406" s="153" t="str">
        <f t="shared" ca="1" si="42"/>
        <v>…</v>
      </c>
      <c r="Q406" s="153" t="s">
        <v>1288</v>
      </c>
    </row>
    <row r="407" spans="1:17" ht="12.75" customHeight="1">
      <c r="A407" s="558" t="s">
        <v>1765</v>
      </c>
      <c r="B407" s="558" t="s">
        <v>1295</v>
      </c>
      <c r="C407" s="558" t="s">
        <v>1296</v>
      </c>
      <c r="D407" s="153" t="str">
        <f t="shared" si="39"/>
        <v>select country</v>
      </c>
      <c r="E407" s="153">
        <f t="shared" si="41"/>
        <v>2013</v>
      </c>
      <c r="F407" s="153" t="s">
        <v>1290</v>
      </c>
      <c r="G407" s="482" t="s">
        <v>946</v>
      </c>
      <c r="H407" s="153" t="s">
        <v>810</v>
      </c>
      <c r="I407" s="153" t="s">
        <v>933</v>
      </c>
      <c r="J407" s="482" t="s">
        <v>1681</v>
      </c>
      <c r="K407" s="153" t="s">
        <v>1090</v>
      </c>
      <c r="L407" s="570" t="str">
        <f t="shared" ca="1" si="40"/>
        <v>…</v>
      </c>
      <c r="M407" s="153" t="str">
        <f t="shared" ca="1" si="42"/>
        <v>…</v>
      </c>
      <c r="Q407" s="153" t="s">
        <v>1291</v>
      </c>
    </row>
    <row r="408" spans="1:17" ht="12.75" customHeight="1">
      <c r="A408" s="558" t="s">
        <v>1765</v>
      </c>
      <c r="B408" s="558" t="s">
        <v>1299</v>
      </c>
      <c r="C408" s="558" t="s">
        <v>1159</v>
      </c>
      <c r="D408" s="153" t="str">
        <f t="shared" si="39"/>
        <v>select country</v>
      </c>
      <c r="E408" s="153">
        <f t="shared" si="41"/>
        <v>2013</v>
      </c>
      <c r="F408" s="153" t="s">
        <v>1293</v>
      </c>
      <c r="G408" s="482" t="s">
        <v>959</v>
      </c>
      <c r="H408" s="153" t="s">
        <v>810</v>
      </c>
      <c r="I408" s="153" t="s">
        <v>933</v>
      </c>
      <c r="J408" s="482" t="s">
        <v>1681</v>
      </c>
      <c r="K408" s="153" t="s">
        <v>1090</v>
      </c>
      <c r="L408" s="570" t="str">
        <f t="shared" ca="1" si="40"/>
        <v>…</v>
      </c>
      <c r="M408" s="153" t="str">
        <f t="shared" ca="1" si="42"/>
        <v>…</v>
      </c>
      <c r="Q408" s="153" t="s">
        <v>1294</v>
      </c>
    </row>
    <row r="409" spans="1:17" ht="12.75" customHeight="1">
      <c r="A409" s="558" t="s">
        <v>1765</v>
      </c>
      <c r="B409" s="558" t="s">
        <v>1302</v>
      </c>
      <c r="C409" s="558" t="s">
        <v>1163</v>
      </c>
      <c r="D409" s="153" t="str">
        <f t="shared" si="39"/>
        <v>select country</v>
      </c>
      <c r="E409" s="153">
        <f t="shared" si="41"/>
        <v>2013</v>
      </c>
      <c r="F409" s="153" t="s">
        <v>1297</v>
      </c>
      <c r="G409" s="482" t="s">
        <v>1112</v>
      </c>
      <c r="H409" s="153" t="s">
        <v>810</v>
      </c>
      <c r="I409" s="153" t="s">
        <v>933</v>
      </c>
      <c r="J409" s="482" t="s">
        <v>1681</v>
      </c>
      <c r="K409" s="153" t="s">
        <v>1090</v>
      </c>
      <c r="L409" s="570" t="str">
        <f t="shared" ca="1" si="40"/>
        <v>…</v>
      </c>
      <c r="M409" s="153" t="str">
        <f t="shared" ca="1" si="42"/>
        <v>…</v>
      </c>
      <c r="Q409" s="153" t="s">
        <v>1298</v>
      </c>
    </row>
    <row r="410" spans="1:17" ht="12.75" customHeight="1">
      <c r="A410" s="558" t="s">
        <v>1765</v>
      </c>
      <c r="B410" s="558" t="s">
        <v>1305</v>
      </c>
      <c r="C410" s="558" t="s">
        <v>1167</v>
      </c>
      <c r="D410" s="153" t="str">
        <f t="shared" si="39"/>
        <v>select country</v>
      </c>
      <c r="E410" s="153">
        <f t="shared" si="41"/>
        <v>2013</v>
      </c>
      <c r="F410" s="153" t="s">
        <v>1300</v>
      </c>
      <c r="G410" s="482" t="s">
        <v>972</v>
      </c>
      <c r="H410" s="153" t="s">
        <v>810</v>
      </c>
      <c r="I410" s="153" t="s">
        <v>933</v>
      </c>
      <c r="J410" s="482" t="s">
        <v>1681</v>
      </c>
      <c r="K410" s="153" t="s">
        <v>1090</v>
      </c>
      <c r="L410" s="570" t="str">
        <f t="shared" ca="1" si="40"/>
        <v>…</v>
      </c>
      <c r="M410" s="153" t="str">
        <f t="shared" ca="1" si="42"/>
        <v>…</v>
      </c>
      <c r="Q410" s="153" t="s">
        <v>1301</v>
      </c>
    </row>
    <row r="411" spans="1:17" ht="12.75" customHeight="1">
      <c r="A411" s="558" t="s">
        <v>1765</v>
      </c>
      <c r="B411" s="558" t="s">
        <v>3112</v>
      </c>
      <c r="C411" s="558" t="s">
        <v>1171</v>
      </c>
      <c r="D411" s="153" t="str">
        <f t="shared" si="39"/>
        <v>select country</v>
      </c>
      <c r="E411" s="153">
        <f t="shared" si="41"/>
        <v>2013</v>
      </c>
      <c r="F411" s="153" t="s">
        <v>1303</v>
      </c>
      <c r="G411" s="482" t="s">
        <v>977</v>
      </c>
      <c r="H411" s="153" t="s">
        <v>810</v>
      </c>
      <c r="I411" s="153" t="s">
        <v>933</v>
      </c>
      <c r="J411" s="482" t="s">
        <v>1681</v>
      </c>
      <c r="K411" s="153" t="s">
        <v>978</v>
      </c>
      <c r="L411" s="570" t="str">
        <f t="shared" ca="1" si="40"/>
        <v>…</v>
      </c>
      <c r="M411" s="153" t="str">
        <f t="shared" ca="1" si="42"/>
        <v>…</v>
      </c>
      <c r="Q411" s="153" t="s">
        <v>1304</v>
      </c>
    </row>
    <row r="412" spans="1:17">
      <c r="A412" s="558" t="s">
        <v>1765</v>
      </c>
      <c r="B412" s="558" t="s">
        <v>1308</v>
      </c>
      <c r="C412" s="558" t="s">
        <v>1309</v>
      </c>
      <c r="D412" s="153" t="str">
        <f t="shared" si="39"/>
        <v>select country</v>
      </c>
      <c r="E412" s="153">
        <f t="shared" si="41"/>
        <v>2013</v>
      </c>
      <c r="F412" s="153" t="s">
        <v>1306</v>
      </c>
      <c r="G412" s="482" t="s">
        <v>1203</v>
      </c>
      <c r="H412" s="153" t="s">
        <v>810</v>
      </c>
      <c r="I412" s="153" t="s">
        <v>933</v>
      </c>
      <c r="J412" s="482" t="s">
        <v>1681</v>
      </c>
      <c r="K412" s="153" t="s">
        <v>1090</v>
      </c>
      <c r="L412" s="570" t="str">
        <f t="shared" ca="1" si="40"/>
        <v>…</v>
      </c>
      <c r="M412" s="153" t="str">
        <f t="shared" ca="1" si="42"/>
        <v>…</v>
      </c>
      <c r="Q412" s="153" t="s">
        <v>3963</v>
      </c>
    </row>
    <row r="413" spans="1:17" ht="12.75" customHeight="1">
      <c r="A413" s="558" t="s">
        <v>1765</v>
      </c>
      <c r="B413" s="558" t="s">
        <v>3113</v>
      </c>
      <c r="C413" s="558" t="s">
        <v>3119</v>
      </c>
      <c r="D413" s="153" t="str">
        <f t="shared" si="39"/>
        <v>select country</v>
      </c>
      <c r="E413" s="153">
        <f t="shared" si="41"/>
        <v>2013</v>
      </c>
      <c r="F413" s="153" t="s">
        <v>1310</v>
      </c>
      <c r="G413" s="482" t="s">
        <v>1030</v>
      </c>
      <c r="H413" s="153" t="s">
        <v>810</v>
      </c>
      <c r="J413" s="482" t="s">
        <v>1681</v>
      </c>
      <c r="K413" s="153" t="s">
        <v>1090</v>
      </c>
      <c r="L413" s="570" t="str">
        <f t="shared" ca="1" si="40"/>
        <v>…</v>
      </c>
      <c r="M413" s="153" t="str">
        <f t="shared" ca="1" si="42"/>
        <v>…</v>
      </c>
      <c r="Q413" s="153" t="s">
        <v>1311</v>
      </c>
    </row>
    <row r="414" spans="1:17" ht="12.75" customHeight="1">
      <c r="A414" s="558" t="s">
        <v>1765</v>
      </c>
      <c r="B414" s="558" t="s">
        <v>1316</v>
      </c>
      <c r="C414" s="558" t="s">
        <v>1317</v>
      </c>
      <c r="D414" s="153" t="str">
        <f t="shared" si="39"/>
        <v>select country</v>
      </c>
      <c r="E414" s="153">
        <f t="shared" si="41"/>
        <v>2013</v>
      </c>
      <c r="F414" s="153" t="s">
        <v>1314</v>
      </c>
      <c r="G414" s="153" t="s">
        <v>1037</v>
      </c>
      <c r="H414" s="153" t="s">
        <v>810</v>
      </c>
      <c r="J414" s="482" t="s">
        <v>1681</v>
      </c>
      <c r="K414" s="153" t="s">
        <v>1090</v>
      </c>
      <c r="L414" s="570" t="str">
        <f t="shared" ca="1" si="40"/>
        <v>…</v>
      </c>
      <c r="M414" s="153" t="str">
        <f t="shared" ca="1" si="42"/>
        <v>…</v>
      </c>
      <c r="Q414" s="153" t="s">
        <v>1315</v>
      </c>
    </row>
    <row r="415" spans="1:17" ht="12.75" customHeight="1">
      <c r="A415" s="558" t="s">
        <v>1765</v>
      </c>
      <c r="B415" s="558" t="s">
        <v>3114</v>
      </c>
      <c r="C415" s="558" t="s">
        <v>1177</v>
      </c>
      <c r="D415" s="153" t="str">
        <f t="shared" si="39"/>
        <v>select country</v>
      </c>
      <c r="E415" s="153">
        <f t="shared" si="41"/>
        <v>2013</v>
      </c>
      <c r="F415" s="153" t="s">
        <v>1318</v>
      </c>
      <c r="G415" s="482" t="s">
        <v>1531</v>
      </c>
      <c r="H415" s="153" t="s">
        <v>810</v>
      </c>
      <c r="J415" s="482" t="s">
        <v>1681</v>
      </c>
      <c r="K415" s="153" t="s">
        <v>978</v>
      </c>
      <c r="L415" s="570" t="str">
        <f t="shared" ca="1" si="40"/>
        <v>…</v>
      </c>
      <c r="M415" s="153" t="str">
        <f t="shared" ca="1" si="42"/>
        <v>…</v>
      </c>
      <c r="Q415" s="153" t="s">
        <v>1319</v>
      </c>
    </row>
    <row r="416" spans="1:17" ht="12.75" customHeight="1">
      <c r="A416" s="558" t="s">
        <v>1765</v>
      </c>
      <c r="B416" s="558" t="s">
        <v>3115</v>
      </c>
      <c r="C416" s="558" t="s">
        <v>1181</v>
      </c>
      <c r="D416" s="153" t="str">
        <f t="shared" si="39"/>
        <v>select country</v>
      </c>
      <c r="E416" s="153">
        <f t="shared" si="41"/>
        <v>2013</v>
      </c>
      <c r="F416" s="153" t="s">
        <v>1321</v>
      </c>
      <c r="G416" s="153" t="s">
        <v>1066</v>
      </c>
      <c r="H416" s="153" t="s">
        <v>810</v>
      </c>
      <c r="J416" s="482" t="s">
        <v>1681</v>
      </c>
      <c r="K416" s="153" t="s">
        <v>978</v>
      </c>
      <c r="L416" s="570" t="str">
        <f t="shared" ca="1" si="40"/>
        <v>…</v>
      </c>
      <c r="M416" s="153" t="str">
        <f t="shared" ca="1" si="42"/>
        <v>…</v>
      </c>
      <c r="Q416" s="153" t="s">
        <v>1322</v>
      </c>
    </row>
    <row r="417" spans="1:17" ht="12.75" customHeight="1">
      <c r="A417" s="558" t="s">
        <v>1765</v>
      </c>
      <c r="B417" s="558" t="s">
        <v>1331</v>
      </c>
      <c r="C417" s="558" t="s">
        <v>1332</v>
      </c>
      <c r="D417" s="153" t="str">
        <f t="shared" si="39"/>
        <v>select country</v>
      </c>
      <c r="E417" s="153">
        <f t="shared" si="41"/>
        <v>2013</v>
      </c>
      <c r="F417" s="153" t="s">
        <v>1325</v>
      </c>
      <c r="G417" s="153" t="s">
        <v>991</v>
      </c>
      <c r="H417" s="153" t="s">
        <v>810</v>
      </c>
      <c r="I417" s="482" t="s">
        <v>857</v>
      </c>
      <c r="J417" s="482" t="s">
        <v>1681</v>
      </c>
      <c r="K417" s="153" t="s">
        <v>1090</v>
      </c>
      <c r="L417" s="570" t="str">
        <f t="shared" ca="1" si="40"/>
        <v>…</v>
      </c>
      <c r="M417" s="153" t="str">
        <f t="shared" ca="1" si="42"/>
        <v>…</v>
      </c>
      <c r="Q417" s="153" t="s">
        <v>1326</v>
      </c>
    </row>
    <row r="418" spans="1:17" ht="12.75" customHeight="1">
      <c r="A418" s="558" t="s">
        <v>1765</v>
      </c>
      <c r="B418" s="558" t="s">
        <v>3116</v>
      </c>
      <c r="C418" s="558" t="s">
        <v>3120</v>
      </c>
      <c r="D418" s="153" t="str">
        <f t="shared" si="39"/>
        <v>select country</v>
      </c>
      <c r="E418" s="153">
        <f t="shared" si="41"/>
        <v>2013</v>
      </c>
      <c r="F418" s="153" t="s">
        <v>1329</v>
      </c>
      <c r="G418" s="482" t="s">
        <v>1004</v>
      </c>
      <c r="H418" s="153" t="s">
        <v>810</v>
      </c>
      <c r="I418" s="482" t="s">
        <v>857</v>
      </c>
      <c r="J418" s="482" t="s">
        <v>1681</v>
      </c>
      <c r="K418" s="153" t="s">
        <v>1090</v>
      </c>
      <c r="L418" s="570" t="str">
        <f t="shared" ca="1" si="40"/>
        <v>…</v>
      </c>
      <c r="M418" s="153" t="str">
        <f t="shared" ca="1" si="42"/>
        <v>…</v>
      </c>
      <c r="Q418" s="153" t="s">
        <v>1330</v>
      </c>
    </row>
    <row r="419" spans="1:17" ht="12.75" customHeight="1">
      <c r="A419" s="558" t="s">
        <v>1765</v>
      </c>
      <c r="B419" s="558" t="s">
        <v>1335</v>
      </c>
      <c r="C419" s="558" t="s">
        <v>1336</v>
      </c>
      <c r="D419" s="153" t="str">
        <f t="shared" si="39"/>
        <v>select country</v>
      </c>
      <c r="E419" s="153">
        <f t="shared" si="41"/>
        <v>2013</v>
      </c>
      <c r="F419" s="153" t="s">
        <v>1333</v>
      </c>
      <c r="G419" s="482" t="s">
        <v>1121</v>
      </c>
      <c r="H419" s="153" t="s">
        <v>810</v>
      </c>
      <c r="I419" s="482" t="s">
        <v>857</v>
      </c>
      <c r="J419" s="482" t="s">
        <v>1681</v>
      </c>
      <c r="K419" s="153" t="s">
        <v>1090</v>
      </c>
      <c r="L419" s="570" t="str">
        <f t="shared" ca="1" si="40"/>
        <v>…</v>
      </c>
      <c r="M419" s="153" t="str">
        <f t="shared" ca="1" si="42"/>
        <v>…</v>
      </c>
      <c r="Q419" s="153" t="s">
        <v>1334</v>
      </c>
    </row>
    <row r="420" spans="1:17" ht="12.75" customHeight="1">
      <c r="A420" s="558" t="s">
        <v>1765</v>
      </c>
      <c r="B420" s="558" t="s">
        <v>3117</v>
      </c>
      <c r="C420" s="558" t="s">
        <v>3121</v>
      </c>
      <c r="D420" s="153" t="str">
        <f t="shared" si="39"/>
        <v>select country</v>
      </c>
      <c r="E420" s="153">
        <f t="shared" si="41"/>
        <v>2013</v>
      </c>
      <c r="F420" s="153" t="s">
        <v>1337</v>
      </c>
      <c r="G420" s="482" t="s">
        <v>1017</v>
      </c>
      <c r="H420" s="153" t="s">
        <v>810</v>
      </c>
      <c r="I420" s="153" t="s">
        <v>1018</v>
      </c>
      <c r="J420" s="482" t="s">
        <v>1681</v>
      </c>
      <c r="K420" s="153" t="s">
        <v>1090</v>
      </c>
      <c r="L420" s="570" t="str">
        <f t="shared" ca="1" si="40"/>
        <v>…</v>
      </c>
      <c r="M420" s="153" t="str">
        <f t="shared" ca="1" si="42"/>
        <v>…</v>
      </c>
      <c r="Q420" s="153" t="s">
        <v>1338</v>
      </c>
    </row>
    <row r="421" spans="1:17" ht="12" customHeight="1">
      <c r="A421" s="558" t="s">
        <v>1765</v>
      </c>
      <c r="B421" s="558" t="s">
        <v>1366</v>
      </c>
      <c r="C421" s="558" t="s">
        <v>1367</v>
      </c>
      <c r="D421" s="153" t="str">
        <f t="shared" ref="D421:D424" si="43">H$2</f>
        <v>select country</v>
      </c>
      <c r="E421" s="153">
        <f t="shared" si="41"/>
        <v>2013</v>
      </c>
      <c r="F421" s="482" t="s">
        <v>3782</v>
      </c>
      <c r="G421" s="482" t="s">
        <v>1089</v>
      </c>
      <c r="H421" s="153" t="s">
        <v>810</v>
      </c>
      <c r="I421" s="153" t="s">
        <v>1772</v>
      </c>
      <c r="J421" s="574" t="s">
        <v>1340</v>
      </c>
      <c r="K421" s="153" t="s">
        <v>1090</v>
      </c>
      <c r="L421" s="570" t="str">
        <f ca="1">IF(ISNUMBER(INDIRECT("'"&amp;A421&amp;"'!"&amp;B421)),INDIRECT("'"&amp;A421&amp;"'!"&amp;B421),"…")</f>
        <v>…</v>
      </c>
      <c r="M421" s="153" t="str">
        <f ca="1">IF(OR(INDIRECT("'"&amp;A421&amp;"'!"&amp;C421)="A",INDIRECT("'"&amp;A421&amp;"'!"&amp;C421)="B",INDIRECT("'"&amp;A421&amp;"'!"&amp;C421)="C",INDIRECT("'"&amp;A421&amp;"'!"&amp;C421)="D",INDIRECT("'"&amp;A421&amp;"'!"&amp;C421)="O"),
INDIRECT("'"&amp;A421&amp;"'!"&amp;C421),"…")</f>
        <v>…</v>
      </c>
      <c r="Q421" s="482" t="s">
        <v>4007</v>
      </c>
    </row>
    <row r="422" spans="1:17" ht="12.75" customHeight="1">
      <c r="A422" s="558" t="s">
        <v>1765</v>
      </c>
      <c r="B422" s="558" t="s">
        <v>1369</v>
      </c>
      <c r="C422" s="558" t="s">
        <v>1370</v>
      </c>
      <c r="D422" s="153" t="str">
        <f t="shared" si="43"/>
        <v>select country</v>
      </c>
      <c r="E422" s="153">
        <f t="shared" si="41"/>
        <v>2013</v>
      </c>
      <c r="F422" s="482" t="s">
        <v>3122</v>
      </c>
      <c r="G422" s="482" t="s">
        <v>1089</v>
      </c>
      <c r="H422" s="153" t="s">
        <v>810</v>
      </c>
      <c r="I422" s="153" t="s">
        <v>1772</v>
      </c>
      <c r="J422" s="574" t="s">
        <v>1340</v>
      </c>
      <c r="K422" s="153" t="s">
        <v>1090</v>
      </c>
      <c r="L422" s="570" t="str">
        <f ca="1">IF(ISNUMBER(INDIRECT("'"&amp;A422&amp;"'!"&amp;B422)),INDIRECT("'"&amp;A422&amp;"'!"&amp;B422),"…")</f>
        <v>…</v>
      </c>
      <c r="M422" s="153" t="str">
        <f t="shared" ref="M422:M424" ca="1" si="44">IF(OR(INDIRECT("'"&amp;A422&amp;"'!"&amp;C422)="A",INDIRECT("'"&amp;A422&amp;"'!"&amp;C422)="B",INDIRECT("'"&amp;A422&amp;"'!"&amp;C422)="C",INDIRECT("'"&amp;A422&amp;"'!"&amp;C422)="D",INDIRECT("'"&amp;A422&amp;"'!"&amp;C422)="O"),
INDIRECT("'"&amp;A422&amp;"'!"&amp;C422),"…")</f>
        <v>…</v>
      </c>
      <c r="Q422" s="482" t="s">
        <v>4008</v>
      </c>
    </row>
    <row r="423" spans="1:17" ht="12.75" customHeight="1">
      <c r="A423" s="558" t="s">
        <v>1765</v>
      </c>
      <c r="B423" s="558" t="s">
        <v>1371</v>
      </c>
      <c r="C423" s="558" t="s">
        <v>1372</v>
      </c>
      <c r="D423" s="153" t="str">
        <f t="shared" si="43"/>
        <v>select country</v>
      </c>
      <c r="E423" s="153">
        <f t="shared" si="41"/>
        <v>2013</v>
      </c>
      <c r="F423" s="482" t="s">
        <v>3810</v>
      </c>
      <c r="G423" s="482" t="s">
        <v>1089</v>
      </c>
      <c r="H423" s="153" t="s">
        <v>810</v>
      </c>
      <c r="I423" s="153" t="s">
        <v>2222</v>
      </c>
      <c r="J423" s="574" t="s">
        <v>1340</v>
      </c>
      <c r="K423" s="153" t="s">
        <v>1090</v>
      </c>
      <c r="L423" s="570" t="str">
        <f ca="1">IF(ISNUMBER(INDIRECT("'"&amp;A423&amp;"'!"&amp;B423)),INDIRECT("'"&amp;A423&amp;"'!"&amp;B423),"…")</f>
        <v>…</v>
      </c>
      <c r="M423" s="153" t="str">
        <f t="shared" ca="1" si="44"/>
        <v>…</v>
      </c>
      <c r="Q423" s="482" t="s">
        <v>4009</v>
      </c>
    </row>
    <row r="424" spans="1:17" ht="12.75" customHeight="1">
      <c r="A424" s="558" t="s">
        <v>1765</v>
      </c>
      <c r="B424" s="558" t="s">
        <v>3124</v>
      </c>
      <c r="C424" s="558" t="s">
        <v>3131</v>
      </c>
      <c r="D424" s="153" t="str">
        <f t="shared" si="43"/>
        <v>select country</v>
      </c>
      <c r="E424" s="153">
        <f t="shared" si="41"/>
        <v>2013</v>
      </c>
      <c r="F424" s="482" t="s">
        <v>3123</v>
      </c>
      <c r="G424" s="482" t="s">
        <v>1089</v>
      </c>
      <c r="H424" s="153" t="s">
        <v>810</v>
      </c>
      <c r="I424" s="153" t="s">
        <v>2222</v>
      </c>
      <c r="J424" s="574" t="s">
        <v>1340</v>
      </c>
      <c r="K424" s="153" t="s">
        <v>1090</v>
      </c>
      <c r="L424" s="570" t="str">
        <f ca="1">IF(ISNUMBER(INDIRECT("'"&amp;A424&amp;"'!"&amp;B424)),INDIRECT("'"&amp;A424&amp;"'!"&amp;B424),"…")</f>
        <v>…</v>
      </c>
      <c r="M424" s="153" t="str">
        <f t="shared" ca="1" si="44"/>
        <v>…</v>
      </c>
      <c r="Q424" s="482" t="s">
        <v>4010</v>
      </c>
    </row>
    <row r="425" spans="1:17" ht="12.75" customHeight="1">
      <c r="A425" s="558" t="s">
        <v>1765</v>
      </c>
      <c r="B425" s="558" t="s">
        <v>1375</v>
      </c>
      <c r="C425" s="558" t="s">
        <v>1376</v>
      </c>
      <c r="D425" s="153" t="str">
        <f t="shared" si="39"/>
        <v>select country</v>
      </c>
      <c r="E425" s="153">
        <f t="shared" si="41"/>
        <v>2013</v>
      </c>
      <c r="F425" s="153" t="s">
        <v>1343</v>
      </c>
      <c r="G425" s="482" t="s">
        <v>1089</v>
      </c>
      <c r="H425" s="153" t="s">
        <v>810</v>
      </c>
      <c r="J425" s="482" t="s">
        <v>1340</v>
      </c>
      <c r="K425" s="153" t="s">
        <v>1090</v>
      </c>
      <c r="L425" s="570" t="str">
        <f t="shared" ca="1" si="40"/>
        <v>…</v>
      </c>
      <c r="M425" s="153" t="str">
        <f t="shared" ca="1" si="42"/>
        <v>…</v>
      </c>
      <c r="Q425" s="153" t="s">
        <v>3971</v>
      </c>
    </row>
    <row r="426" spans="1:17" ht="12.75" customHeight="1">
      <c r="A426" s="558" t="s">
        <v>1765</v>
      </c>
      <c r="B426" s="558" t="s">
        <v>1381</v>
      </c>
      <c r="C426" s="558" t="s">
        <v>1382</v>
      </c>
      <c r="D426" s="153" t="str">
        <f t="shared" si="39"/>
        <v>select country</v>
      </c>
      <c r="E426" s="153">
        <f t="shared" si="41"/>
        <v>2013</v>
      </c>
      <c r="F426" s="153" t="s">
        <v>1346</v>
      </c>
      <c r="G426" s="482" t="s">
        <v>932</v>
      </c>
      <c r="H426" s="153" t="s">
        <v>810</v>
      </c>
      <c r="I426" s="153" t="s">
        <v>933</v>
      </c>
      <c r="J426" s="482" t="s">
        <v>1340</v>
      </c>
      <c r="K426" s="153" t="s">
        <v>1090</v>
      </c>
      <c r="L426" s="570" t="str">
        <f t="shared" ca="1" si="40"/>
        <v>…</v>
      </c>
      <c r="M426" s="153" t="str">
        <f t="shared" ca="1" si="42"/>
        <v>…</v>
      </c>
      <c r="Q426" s="153" t="s">
        <v>3972</v>
      </c>
    </row>
    <row r="427" spans="1:17" ht="12.75" customHeight="1">
      <c r="A427" s="558" t="s">
        <v>1765</v>
      </c>
      <c r="B427" s="558" t="s">
        <v>1384</v>
      </c>
      <c r="C427" s="558" t="s">
        <v>1385</v>
      </c>
      <c r="D427" s="153" t="str">
        <f t="shared" si="39"/>
        <v>select country</v>
      </c>
      <c r="E427" s="153">
        <f t="shared" si="41"/>
        <v>2013</v>
      </c>
      <c r="F427" s="153" t="s">
        <v>1347</v>
      </c>
      <c r="G427" s="482" t="s">
        <v>946</v>
      </c>
      <c r="H427" s="153" t="s">
        <v>810</v>
      </c>
      <c r="I427" s="153" t="s">
        <v>933</v>
      </c>
      <c r="J427" s="482" t="s">
        <v>1340</v>
      </c>
      <c r="K427" s="153" t="s">
        <v>1090</v>
      </c>
      <c r="L427" s="570" t="str">
        <f t="shared" ca="1" si="40"/>
        <v>…</v>
      </c>
      <c r="M427" s="153" t="str">
        <f t="shared" ca="1" si="42"/>
        <v>…</v>
      </c>
      <c r="Q427" s="153" t="s">
        <v>3973</v>
      </c>
    </row>
    <row r="428" spans="1:17" ht="12.75" customHeight="1">
      <c r="A428" s="558" t="s">
        <v>1765</v>
      </c>
      <c r="B428" s="558" t="s">
        <v>1387</v>
      </c>
      <c r="C428" s="558" t="s">
        <v>1388</v>
      </c>
      <c r="D428" s="153" t="str">
        <f t="shared" si="39"/>
        <v>select country</v>
      </c>
      <c r="E428" s="153">
        <f t="shared" si="41"/>
        <v>2013</v>
      </c>
      <c r="F428" s="153" t="s">
        <v>1348</v>
      </c>
      <c r="G428" s="482" t="s">
        <v>959</v>
      </c>
      <c r="H428" s="153" t="s">
        <v>810</v>
      </c>
      <c r="I428" s="153" t="s">
        <v>933</v>
      </c>
      <c r="J428" s="482" t="s">
        <v>1340</v>
      </c>
      <c r="K428" s="153" t="s">
        <v>1090</v>
      </c>
      <c r="L428" s="570" t="str">
        <f t="shared" ca="1" si="40"/>
        <v>…</v>
      </c>
      <c r="M428" s="153" t="str">
        <f t="shared" ca="1" si="42"/>
        <v>…</v>
      </c>
      <c r="Q428" s="153" t="s">
        <v>3974</v>
      </c>
    </row>
    <row r="429" spans="1:17" ht="12.75" customHeight="1">
      <c r="A429" s="558" t="s">
        <v>1765</v>
      </c>
      <c r="B429" s="558" t="s">
        <v>1390</v>
      </c>
      <c r="C429" s="558" t="s">
        <v>1391</v>
      </c>
      <c r="D429" s="153" t="str">
        <f t="shared" si="39"/>
        <v>select country</v>
      </c>
      <c r="E429" s="153">
        <f t="shared" si="41"/>
        <v>2013</v>
      </c>
      <c r="F429" s="153" t="s">
        <v>1349</v>
      </c>
      <c r="G429" s="482" t="s">
        <v>1112</v>
      </c>
      <c r="H429" s="153" t="s">
        <v>810</v>
      </c>
      <c r="I429" s="153" t="s">
        <v>933</v>
      </c>
      <c r="J429" s="482" t="s">
        <v>1340</v>
      </c>
      <c r="K429" s="153" t="s">
        <v>1090</v>
      </c>
      <c r="L429" s="570" t="str">
        <f t="shared" ca="1" si="40"/>
        <v>…</v>
      </c>
      <c r="M429" s="153" t="str">
        <f t="shared" ca="1" si="42"/>
        <v>…</v>
      </c>
      <c r="Q429" s="153" t="s">
        <v>3975</v>
      </c>
    </row>
    <row r="430" spans="1:17" ht="12.75" customHeight="1">
      <c r="A430" s="558" t="s">
        <v>1765</v>
      </c>
      <c r="B430" s="558" t="s">
        <v>1394</v>
      </c>
      <c r="C430" s="558" t="s">
        <v>1395</v>
      </c>
      <c r="D430" s="153" t="str">
        <f t="shared" si="39"/>
        <v>select country</v>
      </c>
      <c r="E430" s="153">
        <f t="shared" si="41"/>
        <v>2013</v>
      </c>
      <c r="F430" s="153" t="s">
        <v>1350</v>
      </c>
      <c r="G430" s="482" t="s">
        <v>972</v>
      </c>
      <c r="H430" s="153" t="s">
        <v>810</v>
      </c>
      <c r="I430" s="153" t="s">
        <v>933</v>
      </c>
      <c r="J430" s="482" t="s">
        <v>1340</v>
      </c>
      <c r="K430" s="153" t="s">
        <v>1090</v>
      </c>
      <c r="L430" s="570" t="str">
        <f t="shared" ca="1" si="40"/>
        <v>…</v>
      </c>
      <c r="M430" s="153" t="str">
        <f t="shared" ca="1" si="42"/>
        <v>…</v>
      </c>
      <c r="Q430" s="153" t="s">
        <v>3976</v>
      </c>
    </row>
    <row r="431" spans="1:17" ht="12.75" customHeight="1">
      <c r="A431" s="558" t="s">
        <v>1765</v>
      </c>
      <c r="B431" s="558" t="s">
        <v>3125</v>
      </c>
      <c r="C431" s="558" t="s">
        <v>3132</v>
      </c>
      <c r="D431" s="153" t="str">
        <f t="shared" si="39"/>
        <v>select country</v>
      </c>
      <c r="E431" s="153">
        <f t="shared" si="41"/>
        <v>2013</v>
      </c>
      <c r="F431" s="153" t="s">
        <v>1351</v>
      </c>
      <c r="G431" s="482" t="s">
        <v>977</v>
      </c>
      <c r="H431" s="153" t="s">
        <v>810</v>
      </c>
      <c r="I431" s="153" t="s">
        <v>933</v>
      </c>
      <c r="J431" s="482" t="s">
        <v>1340</v>
      </c>
      <c r="K431" s="153" t="s">
        <v>978</v>
      </c>
      <c r="L431" s="570" t="str">
        <f t="shared" ca="1" si="40"/>
        <v>…</v>
      </c>
      <c r="M431" s="153" t="str">
        <f t="shared" ca="1" si="42"/>
        <v>…</v>
      </c>
      <c r="Q431" s="153" t="s">
        <v>3977</v>
      </c>
    </row>
    <row r="432" spans="1:17">
      <c r="A432" s="558" t="s">
        <v>1765</v>
      </c>
      <c r="B432" s="558" t="s">
        <v>1398</v>
      </c>
      <c r="C432" s="558" t="s">
        <v>1399</v>
      </c>
      <c r="D432" s="153" t="str">
        <f t="shared" si="39"/>
        <v>select country</v>
      </c>
      <c r="E432" s="153">
        <f t="shared" si="41"/>
        <v>2013</v>
      </c>
      <c r="F432" s="153" t="s">
        <v>1353</v>
      </c>
      <c r="G432" s="482" t="s">
        <v>1203</v>
      </c>
      <c r="H432" s="153" t="s">
        <v>810</v>
      </c>
      <c r="I432" s="153" t="s">
        <v>933</v>
      </c>
      <c r="J432" s="482" t="s">
        <v>1340</v>
      </c>
      <c r="K432" s="153" t="s">
        <v>1090</v>
      </c>
      <c r="L432" s="570" t="str">
        <f t="shared" ca="1" si="40"/>
        <v>…</v>
      </c>
      <c r="M432" s="153" t="str">
        <f t="shared" ca="1" si="42"/>
        <v>…</v>
      </c>
      <c r="Q432" s="153" t="s">
        <v>3978</v>
      </c>
    </row>
    <row r="433" spans="1:17" ht="12.75" customHeight="1">
      <c r="A433" s="558" t="s">
        <v>1765</v>
      </c>
      <c r="B433" s="558" t="s">
        <v>3126</v>
      </c>
      <c r="C433" s="558" t="s">
        <v>3133</v>
      </c>
      <c r="D433" s="153" t="str">
        <f t="shared" si="39"/>
        <v>select country</v>
      </c>
      <c r="E433" s="153">
        <f t="shared" si="41"/>
        <v>2013</v>
      </c>
      <c r="F433" s="153" t="s">
        <v>1355</v>
      </c>
      <c r="G433" s="482" t="s">
        <v>1030</v>
      </c>
      <c r="H433" s="153" t="s">
        <v>810</v>
      </c>
      <c r="J433" s="482" t="s">
        <v>1340</v>
      </c>
      <c r="K433" s="153" t="s">
        <v>1090</v>
      </c>
      <c r="L433" s="570" t="str">
        <f t="shared" ca="1" si="40"/>
        <v>…</v>
      </c>
      <c r="M433" s="153" t="str">
        <f t="shared" ca="1" si="42"/>
        <v>…</v>
      </c>
      <c r="Q433" s="153" t="s">
        <v>3979</v>
      </c>
    </row>
    <row r="434" spans="1:17" ht="12.75" customHeight="1">
      <c r="A434" s="558" t="s">
        <v>1765</v>
      </c>
      <c r="B434" s="558" t="s">
        <v>1404</v>
      </c>
      <c r="C434" s="558" t="s">
        <v>1405</v>
      </c>
      <c r="D434" s="153" t="str">
        <f t="shared" si="39"/>
        <v>select country</v>
      </c>
      <c r="E434" s="153">
        <f t="shared" si="41"/>
        <v>2013</v>
      </c>
      <c r="F434" s="153" t="s">
        <v>1356</v>
      </c>
      <c r="G434" s="153" t="s">
        <v>1037</v>
      </c>
      <c r="H434" s="153" t="s">
        <v>810</v>
      </c>
      <c r="J434" s="482" t="s">
        <v>1340</v>
      </c>
      <c r="K434" s="153" t="s">
        <v>1090</v>
      </c>
      <c r="L434" s="570" t="str">
        <f t="shared" ca="1" si="40"/>
        <v>…</v>
      </c>
      <c r="M434" s="153" t="str">
        <f t="shared" ca="1" si="42"/>
        <v>…</v>
      </c>
      <c r="Q434" s="153" t="s">
        <v>3980</v>
      </c>
    </row>
    <row r="435" spans="1:17" ht="12.75" customHeight="1">
      <c r="A435" s="558" t="s">
        <v>1765</v>
      </c>
      <c r="B435" s="558" t="s">
        <v>3127</v>
      </c>
      <c r="C435" s="558" t="s">
        <v>3134</v>
      </c>
      <c r="D435" s="153" t="str">
        <f t="shared" si="39"/>
        <v>select country</v>
      </c>
      <c r="E435" s="153">
        <f t="shared" si="41"/>
        <v>2013</v>
      </c>
      <c r="F435" s="153" t="s">
        <v>1357</v>
      </c>
      <c r="G435" s="482" t="s">
        <v>1531</v>
      </c>
      <c r="H435" s="153" t="s">
        <v>810</v>
      </c>
      <c r="J435" s="482" t="s">
        <v>1340</v>
      </c>
      <c r="K435" s="153" t="s">
        <v>978</v>
      </c>
      <c r="L435" s="570" t="str">
        <f t="shared" ca="1" si="40"/>
        <v>…</v>
      </c>
      <c r="M435" s="153" t="str">
        <f t="shared" ca="1" si="42"/>
        <v>…</v>
      </c>
      <c r="Q435" s="153" t="s">
        <v>3981</v>
      </c>
    </row>
    <row r="436" spans="1:17" ht="12.75" customHeight="1">
      <c r="A436" s="558" t="s">
        <v>1765</v>
      </c>
      <c r="B436" s="558" t="s">
        <v>3128</v>
      </c>
      <c r="C436" s="558" t="s">
        <v>3135</v>
      </c>
      <c r="D436" s="153" t="str">
        <f t="shared" si="39"/>
        <v>select country</v>
      </c>
      <c r="E436" s="153">
        <f t="shared" si="41"/>
        <v>2013</v>
      </c>
      <c r="F436" s="153" t="s">
        <v>1359</v>
      </c>
      <c r="G436" s="153" t="s">
        <v>1066</v>
      </c>
      <c r="H436" s="153" t="s">
        <v>810</v>
      </c>
      <c r="J436" s="482" t="s">
        <v>1340</v>
      </c>
      <c r="K436" s="153" t="s">
        <v>978</v>
      </c>
      <c r="L436" s="570" t="str">
        <f t="shared" ca="1" si="40"/>
        <v>…</v>
      </c>
      <c r="M436" s="153" t="str">
        <f t="shared" ca="1" si="42"/>
        <v>…</v>
      </c>
      <c r="Q436" s="153" t="s">
        <v>3982</v>
      </c>
    </row>
    <row r="437" spans="1:17" ht="12.75" customHeight="1">
      <c r="A437" s="558" t="s">
        <v>1765</v>
      </c>
      <c r="B437" s="558" t="s">
        <v>1416</v>
      </c>
      <c r="C437" s="558" t="s">
        <v>1417</v>
      </c>
      <c r="D437" s="153" t="str">
        <f t="shared" si="39"/>
        <v>select country</v>
      </c>
      <c r="E437" s="153">
        <f t="shared" si="41"/>
        <v>2013</v>
      </c>
      <c r="F437" s="153" t="s">
        <v>1361</v>
      </c>
      <c r="G437" s="153" t="s">
        <v>991</v>
      </c>
      <c r="H437" s="153" t="s">
        <v>810</v>
      </c>
      <c r="I437" s="482" t="s">
        <v>857</v>
      </c>
      <c r="J437" s="482" t="s">
        <v>1340</v>
      </c>
      <c r="K437" s="153" t="s">
        <v>1090</v>
      </c>
      <c r="L437" s="570" t="str">
        <f t="shared" ca="1" si="40"/>
        <v>…</v>
      </c>
      <c r="M437" s="153" t="str">
        <f t="shared" ca="1" si="42"/>
        <v>…</v>
      </c>
      <c r="Q437" s="153" t="s">
        <v>3983</v>
      </c>
    </row>
    <row r="438" spans="1:17" ht="12.75" customHeight="1">
      <c r="A438" s="558" t="s">
        <v>1765</v>
      </c>
      <c r="B438" s="558" t="s">
        <v>3129</v>
      </c>
      <c r="C438" s="558" t="s">
        <v>3136</v>
      </c>
      <c r="D438" s="153" t="str">
        <f t="shared" si="39"/>
        <v>select country</v>
      </c>
      <c r="E438" s="153">
        <f t="shared" si="41"/>
        <v>2013</v>
      </c>
      <c r="F438" s="153" t="s">
        <v>1362</v>
      </c>
      <c r="G438" s="482" t="s">
        <v>1004</v>
      </c>
      <c r="H438" s="153" t="s">
        <v>810</v>
      </c>
      <c r="I438" s="482" t="s">
        <v>857</v>
      </c>
      <c r="J438" s="482" t="s">
        <v>1340</v>
      </c>
      <c r="K438" s="153" t="s">
        <v>1090</v>
      </c>
      <c r="L438" s="570" t="str">
        <f t="shared" ca="1" si="40"/>
        <v>…</v>
      </c>
      <c r="M438" s="153" t="str">
        <f t="shared" ca="1" si="42"/>
        <v>…</v>
      </c>
      <c r="Q438" s="153" t="s">
        <v>3984</v>
      </c>
    </row>
    <row r="439" spans="1:17" ht="12.75" customHeight="1">
      <c r="A439" s="558" t="s">
        <v>1765</v>
      </c>
      <c r="B439" s="558" t="s">
        <v>1419</v>
      </c>
      <c r="C439" s="558" t="s">
        <v>1420</v>
      </c>
      <c r="D439" s="153" t="str">
        <f t="shared" si="39"/>
        <v>select country</v>
      </c>
      <c r="E439" s="153">
        <f t="shared" si="41"/>
        <v>2013</v>
      </c>
      <c r="F439" s="153" t="s">
        <v>1363</v>
      </c>
      <c r="G439" s="482" t="s">
        <v>1121</v>
      </c>
      <c r="H439" s="153" t="s">
        <v>810</v>
      </c>
      <c r="I439" s="482" t="s">
        <v>857</v>
      </c>
      <c r="J439" s="482" t="s">
        <v>1340</v>
      </c>
      <c r="K439" s="153" t="s">
        <v>1090</v>
      </c>
      <c r="L439" s="570" t="str">
        <f t="shared" ca="1" si="40"/>
        <v>…</v>
      </c>
      <c r="M439" s="153" t="str">
        <f t="shared" ca="1" si="42"/>
        <v>…</v>
      </c>
      <c r="Q439" s="153" t="s">
        <v>3985</v>
      </c>
    </row>
    <row r="440" spans="1:17" ht="12.75" customHeight="1">
      <c r="A440" s="558" t="s">
        <v>1765</v>
      </c>
      <c r="B440" s="558" t="s">
        <v>3130</v>
      </c>
      <c r="C440" s="558" t="s">
        <v>3137</v>
      </c>
      <c r="D440" s="153" t="str">
        <f t="shared" si="39"/>
        <v>select country</v>
      </c>
      <c r="E440" s="153">
        <f t="shared" si="41"/>
        <v>2013</v>
      </c>
      <c r="F440" s="153" t="s">
        <v>1365</v>
      </c>
      <c r="G440" s="482" t="s">
        <v>1017</v>
      </c>
      <c r="H440" s="153" t="s">
        <v>810</v>
      </c>
      <c r="I440" s="153" t="s">
        <v>1018</v>
      </c>
      <c r="J440" s="482" t="s">
        <v>1340</v>
      </c>
      <c r="K440" s="153" t="s">
        <v>1090</v>
      </c>
      <c r="L440" s="570" t="str">
        <f t="shared" ca="1" si="40"/>
        <v>…</v>
      </c>
      <c r="M440" s="153" t="str">
        <f t="shared" ca="1" si="42"/>
        <v>…</v>
      </c>
      <c r="Q440" s="153" t="s">
        <v>3986</v>
      </c>
    </row>
    <row r="441" spans="1:17" ht="12" customHeight="1">
      <c r="A441" s="558" t="s">
        <v>1765</v>
      </c>
      <c r="B441" s="558" t="s">
        <v>1422</v>
      </c>
      <c r="C441" s="558" t="s">
        <v>1423</v>
      </c>
      <c r="D441" s="153" t="str">
        <f t="shared" si="39"/>
        <v>select country</v>
      </c>
      <c r="E441" s="153">
        <f t="shared" si="41"/>
        <v>2013</v>
      </c>
      <c r="F441" s="482" t="s">
        <v>3783</v>
      </c>
      <c r="G441" s="482" t="s">
        <v>1089</v>
      </c>
      <c r="H441" s="153" t="s">
        <v>810</v>
      </c>
      <c r="I441" s="153" t="s">
        <v>1772</v>
      </c>
      <c r="J441" s="574" t="s">
        <v>1368</v>
      </c>
      <c r="K441" s="153" t="s">
        <v>1090</v>
      </c>
      <c r="L441" s="570" t="str">
        <f ca="1">IF(ISNUMBER(INDIRECT("'"&amp;A441&amp;"'!"&amp;B441)),INDIRECT("'"&amp;A441&amp;"'!"&amp;B441),"…")</f>
        <v>…</v>
      </c>
      <c r="M441" s="153" t="str">
        <f ca="1">IF(OR(INDIRECT("'"&amp;A441&amp;"'!"&amp;C441)="A",INDIRECT("'"&amp;A441&amp;"'!"&amp;C441)="B",INDIRECT("'"&amp;A441&amp;"'!"&amp;C441)="C",INDIRECT("'"&amp;A441&amp;"'!"&amp;C441)="D",INDIRECT("'"&amp;A441&amp;"'!"&amp;C441)="O"),
INDIRECT("'"&amp;A441&amp;"'!"&amp;C441),"…")</f>
        <v>…</v>
      </c>
      <c r="Q441" s="482" t="s">
        <v>4003</v>
      </c>
    </row>
    <row r="442" spans="1:17" ht="12.75" customHeight="1">
      <c r="A442" s="558" t="s">
        <v>1765</v>
      </c>
      <c r="B442" s="558" t="s">
        <v>1425</v>
      </c>
      <c r="C442" s="558" t="s">
        <v>1426</v>
      </c>
      <c r="D442" s="153" t="str">
        <f t="shared" si="39"/>
        <v>select country</v>
      </c>
      <c r="E442" s="153">
        <f t="shared" si="41"/>
        <v>2013</v>
      </c>
      <c r="F442" s="482" t="s">
        <v>3138</v>
      </c>
      <c r="G442" s="482" t="s">
        <v>1089</v>
      </c>
      <c r="H442" s="153" t="s">
        <v>810</v>
      </c>
      <c r="I442" s="153" t="s">
        <v>1772</v>
      </c>
      <c r="J442" s="574" t="s">
        <v>1368</v>
      </c>
      <c r="K442" s="153" t="s">
        <v>1090</v>
      </c>
      <c r="L442" s="570" t="str">
        <f ca="1">IF(ISNUMBER(INDIRECT("'"&amp;A442&amp;"'!"&amp;B442)),INDIRECT("'"&amp;A442&amp;"'!"&amp;B442),"…")</f>
        <v>…</v>
      </c>
      <c r="M442" s="153" t="str">
        <f t="shared" ref="M442:M444" ca="1" si="45">IF(OR(INDIRECT("'"&amp;A442&amp;"'!"&amp;C442)="A",INDIRECT("'"&amp;A442&amp;"'!"&amp;C442)="B",INDIRECT("'"&amp;A442&amp;"'!"&amp;C442)="C",INDIRECT("'"&amp;A442&amp;"'!"&amp;C442)="D",INDIRECT("'"&amp;A442&amp;"'!"&amp;C442)="O"),
INDIRECT("'"&amp;A442&amp;"'!"&amp;C442),"…")</f>
        <v>…</v>
      </c>
      <c r="Q442" s="482" t="s">
        <v>4004</v>
      </c>
    </row>
    <row r="443" spans="1:17" ht="12.75" customHeight="1">
      <c r="A443" s="558" t="s">
        <v>1765</v>
      </c>
      <c r="B443" s="558" t="s">
        <v>1427</v>
      </c>
      <c r="C443" s="558" t="s">
        <v>1428</v>
      </c>
      <c r="D443" s="153" t="str">
        <f t="shared" si="39"/>
        <v>select country</v>
      </c>
      <c r="E443" s="153">
        <f t="shared" si="41"/>
        <v>2013</v>
      </c>
      <c r="F443" s="482" t="s">
        <v>3811</v>
      </c>
      <c r="G443" s="482" t="s">
        <v>1089</v>
      </c>
      <c r="H443" s="153" t="s">
        <v>810</v>
      </c>
      <c r="I443" s="153" t="s">
        <v>2222</v>
      </c>
      <c r="J443" s="574" t="s">
        <v>1368</v>
      </c>
      <c r="K443" s="153" t="s">
        <v>1090</v>
      </c>
      <c r="L443" s="570" t="str">
        <f ca="1">IF(ISNUMBER(INDIRECT("'"&amp;A443&amp;"'!"&amp;B443)),INDIRECT("'"&amp;A443&amp;"'!"&amp;B443),"…")</f>
        <v>…</v>
      </c>
      <c r="M443" s="153" t="str">
        <f t="shared" ca="1" si="45"/>
        <v>…</v>
      </c>
      <c r="Q443" s="482" t="s">
        <v>4005</v>
      </c>
    </row>
    <row r="444" spans="1:17" ht="12.75" customHeight="1">
      <c r="A444" s="558" t="s">
        <v>1765</v>
      </c>
      <c r="B444" s="558" t="s">
        <v>3140</v>
      </c>
      <c r="C444" s="558" t="s">
        <v>3147</v>
      </c>
      <c r="D444" s="153" t="str">
        <f t="shared" si="39"/>
        <v>select country</v>
      </c>
      <c r="E444" s="153">
        <f t="shared" si="41"/>
        <v>2013</v>
      </c>
      <c r="F444" s="482" t="s">
        <v>3139</v>
      </c>
      <c r="G444" s="482" t="s">
        <v>1089</v>
      </c>
      <c r="H444" s="153" t="s">
        <v>810</v>
      </c>
      <c r="I444" s="153" t="s">
        <v>2222</v>
      </c>
      <c r="J444" s="574" t="s">
        <v>1368</v>
      </c>
      <c r="K444" s="153" t="s">
        <v>1090</v>
      </c>
      <c r="L444" s="570" t="str">
        <f ca="1">IF(ISNUMBER(INDIRECT("'"&amp;A444&amp;"'!"&amp;B444)),INDIRECT("'"&amp;A444&amp;"'!"&amp;B444),"…")</f>
        <v>…</v>
      </c>
      <c r="M444" s="153" t="str">
        <f t="shared" ca="1" si="45"/>
        <v>…</v>
      </c>
      <c r="Q444" s="482" t="s">
        <v>4006</v>
      </c>
    </row>
    <row r="445" spans="1:17" ht="12.75" customHeight="1">
      <c r="A445" s="558" t="s">
        <v>1765</v>
      </c>
      <c r="B445" s="558" t="s">
        <v>1431</v>
      </c>
      <c r="C445" s="558" t="s">
        <v>1432</v>
      </c>
      <c r="D445" s="153" t="str">
        <f t="shared" si="39"/>
        <v>select country</v>
      </c>
      <c r="E445" s="153">
        <f t="shared" si="41"/>
        <v>2013</v>
      </c>
      <c r="F445" s="153" t="s">
        <v>1373</v>
      </c>
      <c r="G445" s="482" t="s">
        <v>1089</v>
      </c>
      <c r="H445" s="153" t="s">
        <v>810</v>
      </c>
      <c r="I445" s="482"/>
      <c r="J445" s="482" t="s">
        <v>1368</v>
      </c>
      <c r="K445" s="153" t="s">
        <v>1090</v>
      </c>
      <c r="L445" s="570" t="str">
        <f t="shared" ca="1" si="40"/>
        <v>…</v>
      </c>
      <c r="M445" s="153" t="str">
        <f t="shared" ca="1" si="42"/>
        <v>…</v>
      </c>
      <c r="Q445" s="153" t="s">
        <v>4000</v>
      </c>
    </row>
    <row r="446" spans="1:17" ht="12.75" customHeight="1">
      <c r="A446" s="558" t="s">
        <v>1765</v>
      </c>
      <c r="B446" s="558" t="s">
        <v>1436</v>
      </c>
      <c r="C446" s="558" t="s">
        <v>1437</v>
      </c>
      <c r="D446" s="153" t="str">
        <f t="shared" si="39"/>
        <v>select country</v>
      </c>
      <c r="E446" s="153">
        <f t="shared" si="41"/>
        <v>2013</v>
      </c>
      <c r="F446" s="153" t="s">
        <v>1377</v>
      </c>
      <c r="G446" s="482" t="s">
        <v>932</v>
      </c>
      <c r="H446" s="153" t="s">
        <v>810</v>
      </c>
      <c r="I446" s="153" t="s">
        <v>933</v>
      </c>
      <c r="J446" s="482" t="s">
        <v>1368</v>
      </c>
      <c r="K446" s="153" t="s">
        <v>1090</v>
      </c>
      <c r="L446" s="570" t="str">
        <f t="shared" ca="1" si="40"/>
        <v>…</v>
      </c>
      <c r="M446" s="153" t="str">
        <f t="shared" ca="1" si="42"/>
        <v>…</v>
      </c>
      <c r="Q446" s="153" t="s">
        <v>4001</v>
      </c>
    </row>
    <row r="447" spans="1:17" ht="12.75" customHeight="1">
      <c r="A447" s="558" t="s">
        <v>1765</v>
      </c>
      <c r="B447" s="558" t="s">
        <v>62</v>
      </c>
      <c r="C447" s="558" t="s">
        <v>63</v>
      </c>
      <c r="D447" s="153" t="str">
        <f t="shared" si="39"/>
        <v>select country</v>
      </c>
      <c r="E447" s="153">
        <f t="shared" si="41"/>
        <v>2013</v>
      </c>
      <c r="F447" s="153" t="s">
        <v>1380</v>
      </c>
      <c r="G447" s="482" t="s">
        <v>946</v>
      </c>
      <c r="H447" s="153" t="s">
        <v>810</v>
      </c>
      <c r="I447" s="153" t="s">
        <v>933</v>
      </c>
      <c r="J447" s="482" t="s">
        <v>1368</v>
      </c>
      <c r="K447" s="153" t="s">
        <v>1090</v>
      </c>
      <c r="L447" s="570" t="str">
        <f t="shared" ca="1" si="40"/>
        <v>…</v>
      </c>
      <c r="M447" s="153" t="str">
        <f t="shared" ca="1" si="42"/>
        <v>…</v>
      </c>
      <c r="Q447" s="153" t="s">
        <v>3987</v>
      </c>
    </row>
    <row r="448" spans="1:17" ht="12.75" customHeight="1">
      <c r="A448" s="558" t="s">
        <v>1765</v>
      </c>
      <c r="B448" s="558" t="s">
        <v>65</v>
      </c>
      <c r="C448" s="558" t="s">
        <v>66</v>
      </c>
      <c r="D448" s="153" t="str">
        <f t="shared" si="39"/>
        <v>select country</v>
      </c>
      <c r="E448" s="153">
        <f t="shared" si="41"/>
        <v>2013</v>
      </c>
      <c r="F448" s="153" t="s">
        <v>1383</v>
      </c>
      <c r="G448" s="482" t="s">
        <v>959</v>
      </c>
      <c r="H448" s="153" t="s">
        <v>810</v>
      </c>
      <c r="I448" s="153" t="s">
        <v>933</v>
      </c>
      <c r="J448" s="482" t="s">
        <v>1368</v>
      </c>
      <c r="K448" s="153" t="s">
        <v>1090</v>
      </c>
      <c r="L448" s="570" t="str">
        <f t="shared" ca="1" si="40"/>
        <v>…</v>
      </c>
      <c r="M448" s="153" t="str">
        <f t="shared" ca="1" si="42"/>
        <v>…</v>
      </c>
      <c r="Q448" s="153" t="s">
        <v>3988</v>
      </c>
    </row>
    <row r="449" spans="1:17" ht="12.75" customHeight="1">
      <c r="A449" s="558" t="s">
        <v>1765</v>
      </c>
      <c r="B449" s="558" t="s">
        <v>68</v>
      </c>
      <c r="C449" s="558" t="s">
        <v>69</v>
      </c>
      <c r="D449" s="153" t="str">
        <f t="shared" si="39"/>
        <v>select country</v>
      </c>
      <c r="E449" s="153">
        <f t="shared" si="41"/>
        <v>2013</v>
      </c>
      <c r="F449" s="153" t="s">
        <v>1386</v>
      </c>
      <c r="G449" s="482" t="s">
        <v>1112</v>
      </c>
      <c r="H449" s="153" t="s">
        <v>810</v>
      </c>
      <c r="I449" s="153" t="s">
        <v>933</v>
      </c>
      <c r="J449" s="482" t="s">
        <v>1368</v>
      </c>
      <c r="K449" s="153" t="s">
        <v>1090</v>
      </c>
      <c r="L449" s="570" t="str">
        <f t="shared" ca="1" si="40"/>
        <v>…</v>
      </c>
      <c r="M449" s="153" t="str">
        <f t="shared" ca="1" si="42"/>
        <v>…</v>
      </c>
      <c r="Q449" s="153" t="s">
        <v>3989</v>
      </c>
    </row>
    <row r="450" spans="1:17" ht="12.75" customHeight="1">
      <c r="A450" s="558" t="s">
        <v>1765</v>
      </c>
      <c r="B450" s="558" t="s">
        <v>72</v>
      </c>
      <c r="C450" s="558" t="s">
        <v>73</v>
      </c>
      <c r="D450" s="153" t="str">
        <f t="shared" si="39"/>
        <v>select country</v>
      </c>
      <c r="E450" s="153">
        <f t="shared" si="41"/>
        <v>2013</v>
      </c>
      <c r="F450" s="153" t="s">
        <v>1389</v>
      </c>
      <c r="G450" s="482" t="s">
        <v>972</v>
      </c>
      <c r="H450" s="153" t="s">
        <v>810</v>
      </c>
      <c r="I450" s="153" t="s">
        <v>933</v>
      </c>
      <c r="J450" s="482" t="s">
        <v>1368</v>
      </c>
      <c r="K450" s="153" t="s">
        <v>1090</v>
      </c>
      <c r="L450" s="570" t="str">
        <f t="shared" ca="1" si="40"/>
        <v>…</v>
      </c>
      <c r="M450" s="153" t="str">
        <f t="shared" ca="1" si="42"/>
        <v>…</v>
      </c>
      <c r="Q450" s="153" t="s">
        <v>3990</v>
      </c>
    </row>
    <row r="451" spans="1:17" ht="12.75" customHeight="1">
      <c r="A451" s="558" t="s">
        <v>1765</v>
      </c>
      <c r="B451" s="558" t="s">
        <v>3141</v>
      </c>
      <c r="C451" s="558" t="s">
        <v>3148</v>
      </c>
      <c r="D451" s="153" t="str">
        <f t="shared" si="39"/>
        <v>select country</v>
      </c>
      <c r="E451" s="153">
        <f t="shared" si="41"/>
        <v>2013</v>
      </c>
      <c r="F451" s="153" t="s">
        <v>1392</v>
      </c>
      <c r="G451" s="482" t="s">
        <v>977</v>
      </c>
      <c r="H451" s="153" t="s">
        <v>810</v>
      </c>
      <c r="I451" s="153" t="s">
        <v>933</v>
      </c>
      <c r="J451" s="482" t="s">
        <v>1368</v>
      </c>
      <c r="K451" s="153" t="s">
        <v>978</v>
      </c>
      <c r="L451" s="570" t="str">
        <f t="shared" ca="1" si="40"/>
        <v>…</v>
      </c>
      <c r="M451" s="153" t="str">
        <f t="shared" ca="1" si="42"/>
        <v>…</v>
      </c>
      <c r="Q451" s="153" t="s">
        <v>3991</v>
      </c>
    </row>
    <row r="452" spans="1:17">
      <c r="A452" s="558" t="s">
        <v>1765</v>
      </c>
      <c r="B452" s="558" t="s">
        <v>76</v>
      </c>
      <c r="C452" s="558" t="s">
        <v>77</v>
      </c>
      <c r="D452" s="153" t="str">
        <f t="shared" si="39"/>
        <v>select country</v>
      </c>
      <c r="E452" s="153">
        <f t="shared" si="41"/>
        <v>2013</v>
      </c>
      <c r="F452" s="153" t="s">
        <v>1396</v>
      </c>
      <c r="G452" s="482" t="s">
        <v>1203</v>
      </c>
      <c r="H452" s="153" t="s">
        <v>810</v>
      </c>
      <c r="I452" s="153" t="s">
        <v>933</v>
      </c>
      <c r="J452" s="482" t="s">
        <v>1368</v>
      </c>
      <c r="K452" s="153" t="s">
        <v>1090</v>
      </c>
      <c r="L452" s="570" t="str">
        <f t="shared" ca="1" si="40"/>
        <v>…</v>
      </c>
      <c r="M452" s="153" t="str">
        <f t="shared" ca="1" si="42"/>
        <v>…</v>
      </c>
      <c r="Q452" s="153" t="s">
        <v>3992</v>
      </c>
    </row>
    <row r="453" spans="1:17" ht="12.75" customHeight="1">
      <c r="A453" s="558" t="s">
        <v>1765</v>
      </c>
      <c r="B453" s="558" t="s">
        <v>3142</v>
      </c>
      <c r="C453" s="558" t="s">
        <v>3149</v>
      </c>
      <c r="D453" s="153" t="str">
        <f t="shared" si="39"/>
        <v>select country</v>
      </c>
      <c r="E453" s="153">
        <f t="shared" si="41"/>
        <v>2013</v>
      </c>
      <c r="F453" s="153" t="s">
        <v>1400</v>
      </c>
      <c r="G453" s="482" t="s">
        <v>1030</v>
      </c>
      <c r="H453" s="153" t="s">
        <v>810</v>
      </c>
      <c r="J453" s="482" t="s">
        <v>1368</v>
      </c>
      <c r="K453" s="153" t="s">
        <v>1090</v>
      </c>
      <c r="L453" s="570" t="str">
        <f t="shared" ca="1" si="40"/>
        <v>…</v>
      </c>
      <c r="M453" s="153" t="str">
        <f t="shared" ca="1" si="42"/>
        <v>…</v>
      </c>
      <c r="Q453" s="153" t="s">
        <v>3993</v>
      </c>
    </row>
    <row r="454" spans="1:17" ht="12.75" customHeight="1">
      <c r="A454" s="558" t="s">
        <v>1765</v>
      </c>
      <c r="B454" s="558" t="s">
        <v>81</v>
      </c>
      <c r="C454" s="558" t="s">
        <v>82</v>
      </c>
      <c r="D454" s="153" t="str">
        <f t="shared" si="39"/>
        <v>select country</v>
      </c>
      <c r="E454" s="153">
        <f t="shared" si="41"/>
        <v>2013</v>
      </c>
      <c r="F454" s="153" t="s">
        <v>1403</v>
      </c>
      <c r="G454" s="153" t="s">
        <v>1037</v>
      </c>
      <c r="H454" s="153" t="s">
        <v>810</v>
      </c>
      <c r="J454" s="482" t="s">
        <v>1368</v>
      </c>
      <c r="K454" s="153" t="s">
        <v>1090</v>
      </c>
      <c r="L454" s="570" t="str">
        <f t="shared" ca="1" si="40"/>
        <v>…</v>
      </c>
      <c r="M454" s="153" t="str">
        <f t="shared" ca="1" si="42"/>
        <v>…</v>
      </c>
      <c r="Q454" s="153" t="s">
        <v>3994</v>
      </c>
    </row>
    <row r="455" spans="1:17" ht="12.75" customHeight="1">
      <c r="A455" s="558" t="s">
        <v>1765</v>
      </c>
      <c r="B455" s="558" t="s">
        <v>3143</v>
      </c>
      <c r="C455" s="558" t="s">
        <v>3150</v>
      </c>
      <c r="D455" s="153" t="str">
        <f t="shared" si="39"/>
        <v>select country</v>
      </c>
      <c r="E455" s="153">
        <f t="shared" si="41"/>
        <v>2013</v>
      </c>
      <c r="F455" s="153" t="s">
        <v>1406</v>
      </c>
      <c r="G455" s="482" t="s">
        <v>1531</v>
      </c>
      <c r="H455" s="153" t="s">
        <v>810</v>
      </c>
      <c r="J455" s="482" t="s">
        <v>1368</v>
      </c>
      <c r="K455" s="153" t="s">
        <v>978</v>
      </c>
      <c r="L455" s="570" t="str">
        <f t="shared" ca="1" si="40"/>
        <v>…</v>
      </c>
      <c r="M455" s="153" t="str">
        <f t="shared" ca="1" si="42"/>
        <v>…</v>
      </c>
      <c r="Q455" s="153" t="s">
        <v>3995</v>
      </c>
    </row>
    <row r="456" spans="1:17" ht="12.75" customHeight="1">
      <c r="A456" s="558" t="s">
        <v>1765</v>
      </c>
      <c r="B456" s="558" t="s">
        <v>3144</v>
      </c>
      <c r="C456" s="558" t="s">
        <v>3151</v>
      </c>
      <c r="D456" s="153" t="str">
        <f t="shared" si="39"/>
        <v>select country</v>
      </c>
      <c r="E456" s="153">
        <f t="shared" si="41"/>
        <v>2013</v>
      </c>
      <c r="F456" s="153" t="s">
        <v>1408</v>
      </c>
      <c r="G456" s="153" t="s">
        <v>1066</v>
      </c>
      <c r="H456" s="153" t="s">
        <v>810</v>
      </c>
      <c r="J456" s="482" t="s">
        <v>1368</v>
      </c>
      <c r="K456" s="153" t="s">
        <v>978</v>
      </c>
      <c r="L456" s="570" t="str">
        <f t="shared" ca="1" si="40"/>
        <v>…</v>
      </c>
      <c r="M456" s="153" t="str">
        <f t="shared" ca="1" si="42"/>
        <v>…</v>
      </c>
      <c r="Q456" s="153" t="s">
        <v>3996</v>
      </c>
    </row>
    <row r="457" spans="1:17" ht="12.75" customHeight="1">
      <c r="A457" s="558" t="s">
        <v>1765</v>
      </c>
      <c r="B457" s="558" t="s">
        <v>91</v>
      </c>
      <c r="C457" s="558" t="s">
        <v>92</v>
      </c>
      <c r="D457" s="153" t="str">
        <f t="shared" si="39"/>
        <v>select country</v>
      </c>
      <c r="E457" s="153">
        <f t="shared" si="41"/>
        <v>2013</v>
      </c>
      <c r="F457" s="153" t="s">
        <v>1412</v>
      </c>
      <c r="G457" s="153" t="s">
        <v>991</v>
      </c>
      <c r="H457" s="153" t="s">
        <v>810</v>
      </c>
      <c r="I457" s="482" t="s">
        <v>857</v>
      </c>
      <c r="J457" s="482" t="s">
        <v>1368</v>
      </c>
      <c r="K457" s="153" t="s">
        <v>1090</v>
      </c>
      <c r="L457" s="570" t="str">
        <f t="shared" ca="1" si="40"/>
        <v>…</v>
      </c>
      <c r="M457" s="153" t="str">
        <f t="shared" ca="1" si="42"/>
        <v>…</v>
      </c>
      <c r="Q457" s="153" t="s">
        <v>3997</v>
      </c>
    </row>
    <row r="458" spans="1:17" ht="12.75" customHeight="1">
      <c r="A458" s="558" t="s">
        <v>1765</v>
      </c>
      <c r="B458" s="558" t="s">
        <v>3145</v>
      </c>
      <c r="C458" s="558" t="s">
        <v>3152</v>
      </c>
      <c r="D458" s="153" t="str">
        <f t="shared" si="39"/>
        <v>select country</v>
      </c>
      <c r="E458" s="153">
        <f t="shared" si="41"/>
        <v>2013</v>
      </c>
      <c r="F458" s="153" t="s">
        <v>1415</v>
      </c>
      <c r="G458" s="482" t="s">
        <v>1004</v>
      </c>
      <c r="H458" s="153" t="s">
        <v>810</v>
      </c>
      <c r="I458" s="482" t="s">
        <v>857</v>
      </c>
      <c r="J458" s="482" t="s">
        <v>1368</v>
      </c>
      <c r="K458" s="153" t="s">
        <v>1090</v>
      </c>
      <c r="L458" s="570" t="str">
        <f t="shared" ca="1" si="40"/>
        <v>…</v>
      </c>
      <c r="M458" s="153" t="str">
        <f t="shared" ca="1" si="42"/>
        <v>…</v>
      </c>
      <c r="Q458" s="153" t="s">
        <v>3998</v>
      </c>
    </row>
    <row r="459" spans="1:17" ht="12.75" customHeight="1">
      <c r="A459" s="558" t="s">
        <v>1765</v>
      </c>
      <c r="B459" s="558" t="s">
        <v>94</v>
      </c>
      <c r="C459" s="558" t="s">
        <v>95</v>
      </c>
      <c r="D459" s="153" t="str">
        <f t="shared" si="39"/>
        <v>select country</v>
      </c>
      <c r="E459" s="153">
        <f t="shared" si="41"/>
        <v>2013</v>
      </c>
      <c r="F459" s="153" t="s">
        <v>1418</v>
      </c>
      <c r="G459" s="482" t="s">
        <v>1121</v>
      </c>
      <c r="H459" s="153" t="s">
        <v>810</v>
      </c>
      <c r="I459" s="482" t="s">
        <v>857</v>
      </c>
      <c r="J459" s="482" t="s">
        <v>1368</v>
      </c>
      <c r="K459" s="153" t="s">
        <v>1090</v>
      </c>
      <c r="L459" s="570" t="str">
        <f t="shared" ca="1" si="40"/>
        <v>…</v>
      </c>
      <c r="M459" s="153" t="str">
        <f t="shared" ca="1" si="42"/>
        <v>…</v>
      </c>
      <c r="Q459" s="153" t="s">
        <v>3999</v>
      </c>
    </row>
    <row r="460" spans="1:17" ht="12.75" customHeight="1">
      <c r="A460" s="558" t="s">
        <v>1765</v>
      </c>
      <c r="B460" s="558" t="s">
        <v>3146</v>
      </c>
      <c r="C460" s="558" t="s">
        <v>3153</v>
      </c>
      <c r="D460" s="153" t="str">
        <f t="shared" si="39"/>
        <v>select country</v>
      </c>
      <c r="E460" s="153">
        <f t="shared" si="41"/>
        <v>2013</v>
      </c>
      <c r="F460" s="153" t="s">
        <v>1421</v>
      </c>
      <c r="G460" s="482" t="s">
        <v>1017</v>
      </c>
      <c r="H460" s="153" t="s">
        <v>810</v>
      </c>
      <c r="I460" s="153" t="s">
        <v>1018</v>
      </c>
      <c r="J460" s="482" t="s">
        <v>1368</v>
      </c>
      <c r="K460" s="153" t="s">
        <v>1090</v>
      </c>
      <c r="L460" s="570" t="str">
        <f t="shared" ca="1" si="40"/>
        <v>…</v>
      </c>
      <c r="M460" s="153" t="str">
        <f t="shared" ca="1" si="42"/>
        <v>…</v>
      </c>
      <c r="Q460" s="153" t="s">
        <v>4002</v>
      </c>
    </row>
    <row r="461" spans="1:17" ht="12" customHeight="1">
      <c r="A461" s="558" t="s">
        <v>1765</v>
      </c>
      <c r="B461" s="558" t="s">
        <v>2281</v>
      </c>
      <c r="C461" s="558" t="s">
        <v>2282</v>
      </c>
      <c r="D461" s="153" t="str">
        <f t="shared" ref="D461:D464" si="46">H$2</f>
        <v>select country</v>
      </c>
      <c r="E461" s="153">
        <f t="shared" si="41"/>
        <v>2013</v>
      </c>
      <c r="F461" s="482" t="s">
        <v>3784</v>
      </c>
      <c r="G461" s="482" t="s">
        <v>1089</v>
      </c>
      <c r="H461" s="153" t="s">
        <v>810</v>
      </c>
      <c r="I461" s="153" t="s">
        <v>1772</v>
      </c>
      <c r="J461" s="574" t="s">
        <v>1424</v>
      </c>
      <c r="K461" s="153" t="s">
        <v>1090</v>
      </c>
      <c r="L461" s="570" t="str">
        <f ca="1">IF(ISNUMBER(INDIRECT("'"&amp;A461&amp;"'!"&amp;B461)),INDIRECT("'"&amp;A461&amp;"'!"&amp;B461),"…")</f>
        <v>…</v>
      </c>
      <c r="M461" s="153" t="str">
        <f ca="1">IF(OR(INDIRECT("'"&amp;A461&amp;"'!"&amp;C461)="A",INDIRECT("'"&amp;A461&amp;"'!"&amp;C461)="B",INDIRECT("'"&amp;A461&amp;"'!"&amp;C461)="C",INDIRECT("'"&amp;A461&amp;"'!"&amp;C461)="D",INDIRECT("'"&amp;A461&amp;"'!"&amp;C461)="O"),
INDIRECT("'"&amp;A461&amp;"'!"&amp;C461),"…")</f>
        <v>…</v>
      </c>
      <c r="Q461" s="482" t="s">
        <v>4023</v>
      </c>
    </row>
    <row r="462" spans="1:17" ht="12.75" customHeight="1">
      <c r="A462" s="558" t="s">
        <v>1765</v>
      </c>
      <c r="B462" s="558" t="s">
        <v>2284</v>
      </c>
      <c r="C462" s="558" t="s">
        <v>2285</v>
      </c>
      <c r="D462" s="153" t="str">
        <f t="shared" si="46"/>
        <v>select country</v>
      </c>
      <c r="E462" s="153">
        <f t="shared" si="41"/>
        <v>2013</v>
      </c>
      <c r="F462" s="482" t="s">
        <v>3154</v>
      </c>
      <c r="G462" s="482" t="s">
        <v>1089</v>
      </c>
      <c r="H462" s="153" t="s">
        <v>810</v>
      </c>
      <c r="I462" s="153" t="s">
        <v>1772</v>
      </c>
      <c r="J462" s="574" t="s">
        <v>1424</v>
      </c>
      <c r="K462" s="153" t="s">
        <v>1090</v>
      </c>
      <c r="L462" s="570" t="str">
        <f ca="1">IF(ISNUMBER(INDIRECT("'"&amp;A462&amp;"'!"&amp;B462)),INDIRECT("'"&amp;A462&amp;"'!"&amp;B462),"…")</f>
        <v>…</v>
      </c>
      <c r="M462" s="153" t="str">
        <f t="shared" ref="M462:M464" ca="1" si="47">IF(OR(INDIRECT("'"&amp;A462&amp;"'!"&amp;C462)="A",INDIRECT("'"&amp;A462&amp;"'!"&amp;C462)="B",INDIRECT("'"&amp;A462&amp;"'!"&amp;C462)="C",INDIRECT("'"&amp;A462&amp;"'!"&amp;C462)="D",INDIRECT("'"&amp;A462&amp;"'!"&amp;C462)="O"),
INDIRECT("'"&amp;A462&amp;"'!"&amp;C462),"…")</f>
        <v>…</v>
      </c>
      <c r="Q462" s="482" t="s">
        <v>4024</v>
      </c>
    </row>
    <row r="463" spans="1:17" ht="12.75" customHeight="1">
      <c r="A463" s="558" t="s">
        <v>1765</v>
      </c>
      <c r="B463" s="558" t="s">
        <v>2286</v>
      </c>
      <c r="C463" s="558" t="s">
        <v>2287</v>
      </c>
      <c r="D463" s="153" t="str">
        <f t="shared" si="46"/>
        <v>select country</v>
      </c>
      <c r="E463" s="153">
        <f t="shared" si="41"/>
        <v>2013</v>
      </c>
      <c r="F463" s="482" t="s">
        <v>3812</v>
      </c>
      <c r="G463" s="482" t="s">
        <v>1089</v>
      </c>
      <c r="H463" s="153" t="s">
        <v>810</v>
      </c>
      <c r="I463" s="153" t="s">
        <v>2222</v>
      </c>
      <c r="J463" s="574" t="s">
        <v>1424</v>
      </c>
      <c r="K463" s="153" t="s">
        <v>1090</v>
      </c>
      <c r="L463" s="570" t="str">
        <f ca="1">IF(ISNUMBER(INDIRECT("'"&amp;A463&amp;"'!"&amp;B463)),INDIRECT("'"&amp;A463&amp;"'!"&amp;B463),"…")</f>
        <v>…</v>
      </c>
      <c r="M463" s="153" t="str">
        <f t="shared" ca="1" si="47"/>
        <v>…</v>
      </c>
      <c r="Q463" s="482" t="s">
        <v>4025</v>
      </c>
    </row>
    <row r="464" spans="1:17" ht="12.75" customHeight="1">
      <c r="A464" s="558" t="s">
        <v>1765</v>
      </c>
      <c r="B464" s="558" t="s">
        <v>3156</v>
      </c>
      <c r="C464" s="558" t="s">
        <v>3157</v>
      </c>
      <c r="D464" s="153" t="str">
        <f t="shared" si="46"/>
        <v>select country</v>
      </c>
      <c r="E464" s="153">
        <f t="shared" si="41"/>
        <v>2013</v>
      </c>
      <c r="F464" s="482" t="s">
        <v>3155</v>
      </c>
      <c r="G464" s="482" t="s">
        <v>1089</v>
      </c>
      <c r="H464" s="153" t="s">
        <v>810</v>
      </c>
      <c r="I464" s="153" t="s">
        <v>2222</v>
      </c>
      <c r="J464" s="574" t="s">
        <v>1424</v>
      </c>
      <c r="K464" s="153" t="s">
        <v>1090</v>
      </c>
      <c r="L464" s="570" t="str">
        <f ca="1">IF(ISNUMBER(INDIRECT("'"&amp;A464&amp;"'!"&amp;B464)),INDIRECT("'"&amp;A464&amp;"'!"&amp;B464),"…")</f>
        <v>…</v>
      </c>
      <c r="M464" s="153" t="str">
        <f t="shared" ca="1" si="47"/>
        <v>…</v>
      </c>
      <c r="Q464" s="482" t="s">
        <v>4026</v>
      </c>
    </row>
    <row r="465" spans="1:17" ht="12.75" customHeight="1">
      <c r="A465" s="558" t="s">
        <v>1765</v>
      </c>
      <c r="B465" s="558" t="s">
        <v>2290</v>
      </c>
      <c r="C465" s="558" t="s">
        <v>2291</v>
      </c>
      <c r="D465" s="153" t="str">
        <f t="shared" si="39"/>
        <v>select country</v>
      </c>
      <c r="E465" s="153">
        <f t="shared" si="41"/>
        <v>2013</v>
      </c>
      <c r="F465" s="153" t="s">
        <v>1429</v>
      </c>
      <c r="G465" s="482" t="s">
        <v>1089</v>
      </c>
      <c r="H465" s="153" t="s">
        <v>810</v>
      </c>
      <c r="J465" s="482" t="s">
        <v>1424</v>
      </c>
      <c r="K465" s="153" t="s">
        <v>1090</v>
      </c>
      <c r="L465" s="570" t="str">
        <f t="shared" ca="1" si="40"/>
        <v>…</v>
      </c>
      <c r="M465" s="153" t="str">
        <f t="shared" ca="1" si="42"/>
        <v>…</v>
      </c>
      <c r="Q465" s="153" t="s">
        <v>4027</v>
      </c>
    </row>
    <row r="466" spans="1:17" ht="12.75" customHeight="1">
      <c r="A466" s="558" t="s">
        <v>1765</v>
      </c>
      <c r="B466" s="558" t="s">
        <v>2296</v>
      </c>
      <c r="C466" s="558" t="s">
        <v>2297</v>
      </c>
      <c r="D466" s="153" t="str">
        <f t="shared" ref="D466:D535" si="48">H$2</f>
        <v>select country</v>
      </c>
      <c r="E466" s="153">
        <f t="shared" si="41"/>
        <v>2013</v>
      </c>
      <c r="F466" s="153" t="s">
        <v>1433</v>
      </c>
      <c r="G466" s="482" t="s">
        <v>932</v>
      </c>
      <c r="H466" s="153" t="s">
        <v>810</v>
      </c>
      <c r="I466" s="153" t="s">
        <v>933</v>
      </c>
      <c r="J466" s="482" t="s">
        <v>1424</v>
      </c>
      <c r="K466" s="153" t="s">
        <v>1090</v>
      </c>
      <c r="L466" s="570" t="str">
        <f t="shared" ref="L466:L535" ca="1" si="49">IF(ISNUMBER(INDIRECT("'"&amp;A466&amp;"'!"&amp;B466)),INDIRECT("'"&amp;A466&amp;"'!"&amp;B466),"…")</f>
        <v>…</v>
      </c>
      <c r="M466" s="153" t="str">
        <f t="shared" ca="1" si="42"/>
        <v>…</v>
      </c>
      <c r="Q466" s="153" t="s">
        <v>4028</v>
      </c>
    </row>
    <row r="467" spans="1:17" ht="12.75" customHeight="1">
      <c r="A467" s="558" t="s">
        <v>1765</v>
      </c>
      <c r="B467" s="558" t="s">
        <v>2300</v>
      </c>
      <c r="C467" s="558" t="s">
        <v>2301</v>
      </c>
      <c r="D467" s="153" t="str">
        <f t="shared" si="48"/>
        <v>select country</v>
      </c>
      <c r="E467" s="153">
        <f t="shared" si="41"/>
        <v>2013</v>
      </c>
      <c r="F467" s="153" t="s">
        <v>1435</v>
      </c>
      <c r="G467" s="482" t="s">
        <v>946</v>
      </c>
      <c r="H467" s="153" t="s">
        <v>810</v>
      </c>
      <c r="I467" s="153" t="s">
        <v>933</v>
      </c>
      <c r="J467" s="482" t="s">
        <v>1424</v>
      </c>
      <c r="K467" s="153" t="s">
        <v>1090</v>
      </c>
      <c r="L467" s="570" t="str">
        <f t="shared" ca="1" si="49"/>
        <v>…</v>
      </c>
      <c r="M467" s="153" t="str">
        <f t="shared" ca="1" si="42"/>
        <v>…</v>
      </c>
      <c r="Q467" s="153" t="s">
        <v>4029</v>
      </c>
    </row>
    <row r="468" spans="1:17" ht="12.75" customHeight="1">
      <c r="A468" s="558" t="s">
        <v>1765</v>
      </c>
      <c r="B468" s="558" t="s">
        <v>2304</v>
      </c>
      <c r="C468" s="558" t="s">
        <v>2305</v>
      </c>
      <c r="D468" s="153" t="str">
        <f t="shared" si="48"/>
        <v>select country</v>
      </c>
      <c r="E468" s="153">
        <f t="shared" si="41"/>
        <v>2013</v>
      </c>
      <c r="F468" s="153" t="s">
        <v>61</v>
      </c>
      <c r="G468" s="482" t="s">
        <v>959</v>
      </c>
      <c r="H468" s="153" t="s">
        <v>810</v>
      </c>
      <c r="I468" s="153" t="s">
        <v>933</v>
      </c>
      <c r="J468" s="482" t="s">
        <v>1424</v>
      </c>
      <c r="K468" s="153" t="s">
        <v>1090</v>
      </c>
      <c r="L468" s="570" t="str">
        <f t="shared" ca="1" si="49"/>
        <v>…</v>
      </c>
      <c r="M468" s="153" t="str">
        <f t="shared" ca="1" si="42"/>
        <v>…</v>
      </c>
      <c r="Q468" s="153" t="s">
        <v>4030</v>
      </c>
    </row>
    <row r="469" spans="1:17" ht="12.75" customHeight="1">
      <c r="A469" s="558" t="s">
        <v>1765</v>
      </c>
      <c r="B469" s="558" t="s">
        <v>2308</v>
      </c>
      <c r="C469" s="558" t="s">
        <v>2309</v>
      </c>
      <c r="D469" s="153" t="str">
        <f t="shared" si="48"/>
        <v>select country</v>
      </c>
      <c r="E469" s="153">
        <f t="shared" ref="E469:E538" si="50">$H$3</f>
        <v>2013</v>
      </c>
      <c r="F469" s="153" t="s">
        <v>64</v>
      </c>
      <c r="G469" s="482" t="s">
        <v>1112</v>
      </c>
      <c r="H469" s="153" t="s">
        <v>810</v>
      </c>
      <c r="I469" s="153" t="s">
        <v>933</v>
      </c>
      <c r="J469" s="482" t="s">
        <v>1424</v>
      </c>
      <c r="K469" s="153" t="s">
        <v>1090</v>
      </c>
      <c r="L469" s="570" t="str">
        <f t="shared" ca="1" si="49"/>
        <v>…</v>
      </c>
      <c r="M469" s="153" t="str">
        <f t="shared" ref="M469:M538" ca="1" si="51">IF(OR(INDIRECT("'"&amp;A469&amp;"'!"&amp;C469)="A",INDIRECT("'"&amp;A469&amp;"'!"&amp;C469)="B",INDIRECT("'"&amp;A469&amp;"'!"&amp;C469)="C",INDIRECT("'"&amp;A469&amp;"'!"&amp;C469)="D",INDIRECT("'"&amp;A469&amp;"'!"&amp;C469)="O"),
INDIRECT("'"&amp;A469&amp;"'!"&amp;C469),"…")</f>
        <v>…</v>
      </c>
      <c r="Q469" s="153" t="s">
        <v>4031</v>
      </c>
    </row>
    <row r="470" spans="1:17" ht="12.75" customHeight="1">
      <c r="A470" s="558" t="s">
        <v>1765</v>
      </c>
      <c r="B470" s="558" t="s">
        <v>2312</v>
      </c>
      <c r="C470" s="558" t="s">
        <v>2313</v>
      </c>
      <c r="D470" s="153" t="str">
        <f t="shared" si="48"/>
        <v>select country</v>
      </c>
      <c r="E470" s="153">
        <f t="shared" si="50"/>
        <v>2013</v>
      </c>
      <c r="F470" s="153" t="s">
        <v>67</v>
      </c>
      <c r="G470" s="482" t="s">
        <v>972</v>
      </c>
      <c r="H470" s="153" t="s">
        <v>810</v>
      </c>
      <c r="I470" s="153" t="s">
        <v>933</v>
      </c>
      <c r="J470" s="482" t="s">
        <v>1424</v>
      </c>
      <c r="K470" s="153" t="s">
        <v>1090</v>
      </c>
      <c r="L470" s="570" t="str">
        <f t="shared" ca="1" si="49"/>
        <v>…</v>
      </c>
      <c r="M470" s="153" t="str">
        <f t="shared" ca="1" si="51"/>
        <v>…</v>
      </c>
      <c r="Q470" s="153" t="s">
        <v>4032</v>
      </c>
    </row>
    <row r="471" spans="1:17" ht="12.75" customHeight="1">
      <c r="A471" s="558" t="s">
        <v>1765</v>
      </c>
      <c r="B471" s="558" t="s">
        <v>3165</v>
      </c>
      <c r="C471" s="558" t="s">
        <v>3171</v>
      </c>
      <c r="D471" s="153" t="str">
        <f t="shared" si="48"/>
        <v>select country</v>
      </c>
      <c r="E471" s="153">
        <f t="shared" si="50"/>
        <v>2013</v>
      </c>
      <c r="F471" s="153" t="s">
        <v>70</v>
      </c>
      <c r="G471" s="482" t="s">
        <v>977</v>
      </c>
      <c r="H471" s="153" t="s">
        <v>810</v>
      </c>
      <c r="I471" s="153" t="s">
        <v>933</v>
      </c>
      <c r="J471" s="482" t="s">
        <v>1424</v>
      </c>
      <c r="K471" s="153" t="s">
        <v>978</v>
      </c>
      <c r="L471" s="570" t="str">
        <f t="shared" ca="1" si="49"/>
        <v>…</v>
      </c>
      <c r="M471" s="153" t="str">
        <f t="shared" ca="1" si="51"/>
        <v>…</v>
      </c>
      <c r="Q471" s="153" t="s">
        <v>4033</v>
      </c>
    </row>
    <row r="472" spans="1:17">
      <c r="A472" s="558" t="s">
        <v>1765</v>
      </c>
      <c r="B472" s="558" t="s">
        <v>2315</v>
      </c>
      <c r="C472" s="558" t="s">
        <v>2316</v>
      </c>
      <c r="D472" s="153" t="str">
        <f t="shared" si="48"/>
        <v>select country</v>
      </c>
      <c r="E472" s="153">
        <f t="shared" si="50"/>
        <v>2013</v>
      </c>
      <c r="F472" s="153" t="s">
        <v>74</v>
      </c>
      <c r="G472" s="482" t="s">
        <v>1203</v>
      </c>
      <c r="H472" s="153" t="s">
        <v>810</v>
      </c>
      <c r="I472" s="153" t="s">
        <v>933</v>
      </c>
      <c r="J472" s="482" t="s">
        <v>1424</v>
      </c>
      <c r="K472" s="153" t="s">
        <v>1090</v>
      </c>
      <c r="L472" s="570" t="str">
        <f t="shared" ca="1" si="49"/>
        <v>…</v>
      </c>
      <c r="M472" s="153" t="str">
        <f t="shared" ca="1" si="51"/>
        <v>…</v>
      </c>
      <c r="Q472" s="153" t="s">
        <v>4034</v>
      </c>
    </row>
    <row r="473" spans="1:17" ht="12.75" customHeight="1">
      <c r="A473" s="558" t="s">
        <v>1765</v>
      </c>
      <c r="B473" s="558" t="s">
        <v>3166</v>
      </c>
      <c r="C473" s="558" t="s">
        <v>3172</v>
      </c>
      <c r="D473" s="153" t="str">
        <f t="shared" si="48"/>
        <v>select country</v>
      </c>
      <c r="E473" s="153">
        <f t="shared" si="50"/>
        <v>2013</v>
      </c>
      <c r="F473" s="153" t="s">
        <v>78</v>
      </c>
      <c r="G473" s="482" t="s">
        <v>1030</v>
      </c>
      <c r="H473" s="153" t="s">
        <v>810</v>
      </c>
      <c r="J473" s="482" t="s">
        <v>1424</v>
      </c>
      <c r="K473" s="153" t="s">
        <v>1090</v>
      </c>
      <c r="L473" s="570" t="str">
        <f t="shared" ca="1" si="49"/>
        <v>…</v>
      </c>
      <c r="M473" s="153" t="str">
        <f t="shared" ca="1" si="51"/>
        <v>…</v>
      </c>
      <c r="Q473" s="153" t="s">
        <v>4035</v>
      </c>
    </row>
    <row r="474" spans="1:17" ht="12.75" customHeight="1">
      <c r="A474" s="558" t="s">
        <v>1765</v>
      </c>
      <c r="B474" s="558" t="s">
        <v>2322</v>
      </c>
      <c r="C474" s="558" t="s">
        <v>2323</v>
      </c>
      <c r="D474" s="153" t="str">
        <f t="shared" si="48"/>
        <v>select country</v>
      </c>
      <c r="E474" s="153">
        <f t="shared" si="50"/>
        <v>2013</v>
      </c>
      <c r="F474" s="153" t="s">
        <v>80</v>
      </c>
      <c r="G474" s="153" t="s">
        <v>1037</v>
      </c>
      <c r="H474" s="153" t="s">
        <v>810</v>
      </c>
      <c r="J474" s="482" t="s">
        <v>1424</v>
      </c>
      <c r="K474" s="153" t="s">
        <v>1090</v>
      </c>
      <c r="L474" s="570" t="str">
        <f t="shared" ca="1" si="49"/>
        <v>…</v>
      </c>
      <c r="M474" s="153" t="str">
        <f t="shared" ca="1" si="51"/>
        <v>…</v>
      </c>
      <c r="Q474" s="153" t="s">
        <v>4036</v>
      </c>
    </row>
    <row r="475" spans="1:17" ht="12.75" customHeight="1">
      <c r="A475" s="558" t="s">
        <v>1765</v>
      </c>
      <c r="B475" s="558" t="s">
        <v>3167</v>
      </c>
      <c r="C475" s="558" t="s">
        <v>3173</v>
      </c>
      <c r="D475" s="153" t="str">
        <f t="shared" si="48"/>
        <v>select country</v>
      </c>
      <c r="E475" s="153">
        <f t="shared" si="50"/>
        <v>2013</v>
      </c>
      <c r="F475" s="153" t="s">
        <v>83</v>
      </c>
      <c r="G475" s="482" t="s">
        <v>1531</v>
      </c>
      <c r="H475" s="153" t="s">
        <v>810</v>
      </c>
      <c r="J475" s="482" t="s">
        <v>1424</v>
      </c>
      <c r="K475" s="153" t="s">
        <v>978</v>
      </c>
      <c r="L475" s="570" t="str">
        <f t="shared" ca="1" si="49"/>
        <v>…</v>
      </c>
      <c r="M475" s="153" t="str">
        <f t="shared" ca="1" si="51"/>
        <v>…</v>
      </c>
      <c r="Q475" s="153" t="s">
        <v>4037</v>
      </c>
    </row>
    <row r="476" spans="1:17" ht="12.75" customHeight="1">
      <c r="A476" s="558" t="s">
        <v>1765</v>
      </c>
      <c r="B476" s="558" t="s">
        <v>3168</v>
      </c>
      <c r="C476" s="558" t="s">
        <v>3174</v>
      </c>
      <c r="D476" s="153" t="str">
        <f t="shared" si="48"/>
        <v>select country</v>
      </c>
      <c r="E476" s="153">
        <f t="shared" si="50"/>
        <v>2013</v>
      </c>
      <c r="F476" s="153" t="s">
        <v>85</v>
      </c>
      <c r="G476" s="153" t="s">
        <v>1066</v>
      </c>
      <c r="H476" s="153" t="s">
        <v>810</v>
      </c>
      <c r="J476" s="482" t="s">
        <v>1424</v>
      </c>
      <c r="K476" s="153" t="s">
        <v>978</v>
      </c>
      <c r="L476" s="570" t="str">
        <f t="shared" ca="1" si="49"/>
        <v>…</v>
      </c>
      <c r="M476" s="153" t="str">
        <f t="shared" ca="1" si="51"/>
        <v>…</v>
      </c>
      <c r="Q476" s="153" t="s">
        <v>4038</v>
      </c>
    </row>
    <row r="477" spans="1:17" ht="12.75" customHeight="1">
      <c r="A477" s="558" t="s">
        <v>1765</v>
      </c>
      <c r="B477" s="558" t="s">
        <v>2333</v>
      </c>
      <c r="C477" s="558" t="s">
        <v>2334</v>
      </c>
      <c r="D477" s="153" t="str">
        <f t="shared" si="48"/>
        <v>select country</v>
      </c>
      <c r="E477" s="153">
        <f t="shared" si="50"/>
        <v>2013</v>
      </c>
      <c r="F477" s="153" t="s">
        <v>88</v>
      </c>
      <c r="G477" s="153" t="s">
        <v>991</v>
      </c>
      <c r="H477" s="153" t="s">
        <v>810</v>
      </c>
      <c r="I477" s="482" t="s">
        <v>857</v>
      </c>
      <c r="J477" s="482" t="s">
        <v>1424</v>
      </c>
      <c r="K477" s="153" t="s">
        <v>1090</v>
      </c>
      <c r="L477" s="570" t="str">
        <f t="shared" ca="1" si="49"/>
        <v>…</v>
      </c>
      <c r="M477" s="153" t="str">
        <f t="shared" ca="1" si="51"/>
        <v>…</v>
      </c>
      <c r="Q477" s="153" t="s">
        <v>4039</v>
      </c>
    </row>
    <row r="478" spans="1:17" ht="12.75" customHeight="1">
      <c r="A478" s="558" t="s">
        <v>1765</v>
      </c>
      <c r="B478" s="558" t="s">
        <v>3169</v>
      </c>
      <c r="C478" s="558" t="s">
        <v>3175</v>
      </c>
      <c r="D478" s="153" t="str">
        <f t="shared" si="48"/>
        <v>select country</v>
      </c>
      <c r="E478" s="153">
        <f t="shared" si="50"/>
        <v>2013</v>
      </c>
      <c r="F478" s="153" t="s">
        <v>90</v>
      </c>
      <c r="G478" s="482" t="s">
        <v>1004</v>
      </c>
      <c r="H478" s="153" t="s">
        <v>810</v>
      </c>
      <c r="I478" s="482" t="s">
        <v>857</v>
      </c>
      <c r="J478" s="482" t="s">
        <v>1424</v>
      </c>
      <c r="K478" s="153" t="s">
        <v>1090</v>
      </c>
      <c r="L478" s="570" t="str">
        <f t="shared" ca="1" si="49"/>
        <v>…</v>
      </c>
      <c r="M478" s="153" t="str">
        <f t="shared" ca="1" si="51"/>
        <v>…</v>
      </c>
      <c r="Q478" s="153" t="s">
        <v>4040</v>
      </c>
    </row>
    <row r="479" spans="1:17" ht="12.75" customHeight="1">
      <c r="A479" s="558" t="s">
        <v>1765</v>
      </c>
      <c r="B479" s="558" t="s">
        <v>2337</v>
      </c>
      <c r="C479" s="558" t="s">
        <v>2338</v>
      </c>
      <c r="D479" s="153" t="str">
        <f t="shared" si="48"/>
        <v>select country</v>
      </c>
      <c r="E479" s="153">
        <f t="shared" si="50"/>
        <v>2013</v>
      </c>
      <c r="F479" s="153" t="s">
        <v>93</v>
      </c>
      <c r="G479" s="482" t="s">
        <v>1121</v>
      </c>
      <c r="H479" s="153" t="s">
        <v>810</v>
      </c>
      <c r="I479" s="482" t="s">
        <v>857</v>
      </c>
      <c r="J479" s="482" t="s">
        <v>1424</v>
      </c>
      <c r="K479" s="153" t="s">
        <v>1090</v>
      </c>
      <c r="L479" s="570" t="str">
        <f t="shared" ca="1" si="49"/>
        <v>…</v>
      </c>
      <c r="M479" s="153" t="str">
        <f t="shared" ca="1" si="51"/>
        <v>…</v>
      </c>
      <c r="Q479" s="153" t="s">
        <v>4041</v>
      </c>
    </row>
    <row r="480" spans="1:17" ht="12.75" customHeight="1">
      <c r="A480" s="558" t="s">
        <v>1765</v>
      </c>
      <c r="B480" s="558" t="s">
        <v>3170</v>
      </c>
      <c r="C480" s="558" t="s">
        <v>3176</v>
      </c>
      <c r="D480" s="153" t="str">
        <f t="shared" si="48"/>
        <v>select country</v>
      </c>
      <c r="E480" s="153">
        <f t="shared" si="50"/>
        <v>2013</v>
      </c>
      <c r="F480" s="153" t="s">
        <v>96</v>
      </c>
      <c r="G480" s="482" t="s">
        <v>1017</v>
      </c>
      <c r="H480" s="153" t="s">
        <v>810</v>
      </c>
      <c r="I480" s="153" t="s">
        <v>1018</v>
      </c>
      <c r="J480" s="482" t="s">
        <v>1424</v>
      </c>
      <c r="K480" s="153" t="s">
        <v>1090</v>
      </c>
      <c r="L480" s="570" t="str">
        <f t="shared" ca="1" si="49"/>
        <v>…</v>
      </c>
      <c r="M480" s="153" t="str">
        <f t="shared" ca="1" si="51"/>
        <v>…</v>
      </c>
      <c r="Q480" s="153" t="s">
        <v>4042</v>
      </c>
    </row>
    <row r="481" spans="1:17" ht="12" customHeight="1">
      <c r="A481" s="558" t="s">
        <v>1765</v>
      </c>
      <c r="B481" s="558" t="s">
        <v>223</v>
      </c>
      <c r="C481" s="558" t="s">
        <v>224</v>
      </c>
      <c r="D481" s="153" t="str">
        <f t="shared" si="48"/>
        <v>select country</v>
      </c>
      <c r="E481" s="153">
        <f t="shared" si="50"/>
        <v>2013</v>
      </c>
      <c r="F481" s="482" t="s">
        <v>3785</v>
      </c>
      <c r="G481" s="482" t="s">
        <v>1089</v>
      </c>
      <c r="H481" s="153" t="s">
        <v>810</v>
      </c>
      <c r="I481" s="153" t="s">
        <v>1772</v>
      </c>
      <c r="J481" s="574" t="s">
        <v>3161</v>
      </c>
      <c r="K481" s="153" t="s">
        <v>1090</v>
      </c>
      <c r="L481" s="570" t="str">
        <f ca="1">IF(ISNUMBER(INDIRECT("'"&amp;A481&amp;"'!"&amp;B481)),INDIRECT("'"&amp;A481&amp;"'!"&amp;B481),"…")</f>
        <v>…</v>
      </c>
      <c r="M481" s="153" t="str">
        <f ca="1">IF(OR(INDIRECT("'"&amp;A481&amp;"'!"&amp;C481)="A",INDIRECT("'"&amp;A481&amp;"'!"&amp;C481)="B",INDIRECT("'"&amp;A481&amp;"'!"&amp;C481)="C",INDIRECT("'"&amp;A481&amp;"'!"&amp;C481)="D",INDIRECT("'"&amp;A481&amp;"'!"&amp;C481)="O"),
INDIRECT("'"&amp;A481&amp;"'!"&amp;C481),"…")</f>
        <v>…</v>
      </c>
      <c r="Q481" s="482" t="s">
        <v>3162</v>
      </c>
    </row>
    <row r="482" spans="1:17" ht="12.75" customHeight="1">
      <c r="A482" s="558" t="s">
        <v>1765</v>
      </c>
      <c r="B482" s="558" t="s">
        <v>226</v>
      </c>
      <c r="C482" s="558" t="s">
        <v>227</v>
      </c>
      <c r="D482" s="153" t="str">
        <f t="shared" si="48"/>
        <v>select country</v>
      </c>
      <c r="E482" s="153">
        <f t="shared" si="50"/>
        <v>2013</v>
      </c>
      <c r="F482" s="482" t="s">
        <v>3158</v>
      </c>
      <c r="G482" s="482" t="s">
        <v>1089</v>
      </c>
      <c r="H482" s="153" t="s">
        <v>810</v>
      </c>
      <c r="I482" s="153" t="s">
        <v>2222</v>
      </c>
      <c r="J482" s="574" t="s">
        <v>3161</v>
      </c>
      <c r="K482" s="153" t="s">
        <v>1090</v>
      </c>
      <c r="L482" s="570" t="str">
        <f ca="1">IF(ISNUMBER(INDIRECT("'"&amp;A482&amp;"'!"&amp;B482)),INDIRECT("'"&amp;A482&amp;"'!"&amp;B482),"…")</f>
        <v>…</v>
      </c>
      <c r="M482" s="153" t="str">
        <f t="shared" ref="M482:M484" ca="1" si="52">IF(OR(INDIRECT("'"&amp;A482&amp;"'!"&amp;C482)="A",INDIRECT("'"&amp;A482&amp;"'!"&amp;C482)="B",INDIRECT("'"&amp;A482&amp;"'!"&amp;C482)="C",INDIRECT("'"&amp;A482&amp;"'!"&amp;C482)="D",INDIRECT("'"&amp;A482&amp;"'!"&amp;C482)="O"),
INDIRECT("'"&amp;A482&amp;"'!"&amp;C482),"…")</f>
        <v>…</v>
      </c>
      <c r="Q482" s="482" t="s">
        <v>3163</v>
      </c>
    </row>
    <row r="483" spans="1:17" ht="12.75" customHeight="1">
      <c r="A483" s="558" t="s">
        <v>1765</v>
      </c>
      <c r="B483" s="558" t="s">
        <v>228</v>
      </c>
      <c r="C483" s="558" t="s">
        <v>229</v>
      </c>
      <c r="D483" s="153" t="str">
        <f t="shared" si="48"/>
        <v>select country</v>
      </c>
      <c r="E483" s="153">
        <f t="shared" si="50"/>
        <v>2013</v>
      </c>
      <c r="F483" s="482" t="s">
        <v>3813</v>
      </c>
      <c r="G483" s="482" t="s">
        <v>1089</v>
      </c>
      <c r="H483" s="153" t="s">
        <v>810</v>
      </c>
      <c r="I483" s="153" t="s">
        <v>2222</v>
      </c>
      <c r="J483" s="574" t="s">
        <v>3161</v>
      </c>
      <c r="K483" s="153" t="s">
        <v>1090</v>
      </c>
      <c r="L483" s="570" t="str">
        <f ca="1">IF(ISNUMBER(INDIRECT("'"&amp;A483&amp;"'!"&amp;B483)),INDIRECT("'"&amp;A483&amp;"'!"&amp;B483),"…")</f>
        <v>…</v>
      </c>
      <c r="M483" s="153" t="str">
        <f t="shared" ca="1" si="52"/>
        <v>…</v>
      </c>
      <c r="Q483" s="482" t="s">
        <v>3163</v>
      </c>
    </row>
    <row r="484" spans="1:17" ht="12.75" customHeight="1">
      <c r="A484" s="558" t="s">
        <v>1765</v>
      </c>
      <c r="B484" s="558" t="s">
        <v>3160</v>
      </c>
      <c r="C484" s="558" t="s">
        <v>3164</v>
      </c>
      <c r="D484" s="153" t="str">
        <f t="shared" si="48"/>
        <v>select country</v>
      </c>
      <c r="E484" s="153">
        <f t="shared" si="50"/>
        <v>2013</v>
      </c>
      <c r="F484" s="482" t="s">
        <v>3159</v>
      </c>
      <c r="G484" s="482" t="s">
        <v>1089</v>
      </c>
      <c r="H484" s="153" t="s">
        <v>810</v>
      </c>
      <c r="I484" s="153" t="s">
        <v>2222</v>
      </c>
      <c r="J484" s="574" t="s">
        <v>3161</v>
      </c>
      <c r="K484" s="153" t="s">
        <v>1090</v>
      </c>
      <c r="L484" s="570" t="str">
        <f ca="1">IF(ISNUMBER(INDIRECT("'"&amp;A484&amp;"'!"&amp;B484)),INDIRECT("'"&amp;A484&amp;"'!"&amp;B484),"…")</f>
        <v>…</v>
      </c>
      <c r="M484" s="153" t="str">
        <f t="shared" ca="1" si="52"/>
        <v>…</v>
      </c>
      <c r="Q484" s="482" t="s">
        <v>3163</v>
      </c>
    </row>
    <row r="485" spans="1:17" ht="12.75" customHeight="1">
      <c r="A485" s="558" t="s">
        <v>1765</v>
      </c>
      <c r="B485" s="558" t="s">
        <v>232</v>
      </c>
      <c r="C485" s="558" t="s">
        <v>233</v>
      </c>
      <c r="D485" s="153" t="str">
        <f t="shared" si="48"/>
        <v>select country</v>
      </c>
      <c r="E485" s="153">
        <f t="shared" si="50"/>
        <v>2013</v>
      </c>
      <c r="F485" s="153" t="s">
        <v>103</v>
      </c>
      <c r="G485" s="482" t="s">
        <v>1089</v>
      </c>
      <c r="H485" s="153" t="s">
        <v>810</v>
      </c>
      <c r="J485" s="482" t="s">
        <v>1616</v>
      </c>
      <c r="K485" s="153" t="s">
        <v>1090</v>
      </c>
      <c r="L485" s="570" t="str">
        <f t="shared" ca="1" si="49"/>
        <v>…</v>
      </c>
      <c r="M485" s="153" t="str">
        <f t="shared" ca="1" si="51"/>
        <v>…</v>
      </c>
      <c r="Q485" s="153" t="s">
        <v>104</v>
      </c>
    </row>
    <row r="486" spans="1:17" ht="12.75" customHeight="1">
      <c r="A486" s="558" t="s">
        <v>1765</v>
      </c>
      <c r="B486" s="558" t="s">
        <v>239</v>
      </c>
      <c r="C486" s="558" t="s">
        <v>240</v>
      </c>
      <c r="D486" s="153" t="str">
        <f t="shared" si="48"/>
        <v>select country</v>
      </c>
      <c r="E486" s="153">
        <f t="shared" si="50"/>
        <v>2013</v>
      </c>
      <c r="F486" s="153" t="s">
        <v>107</v>
      </c>
      <c r="G486" s="482" t="s">
        <v>932</v>
      </c>
      <c r="H486" s="153" t="s">
        <v>810</v>
      </c>
      <c r="I486" s="153" t="s">
        <v>933</v>
      </c>
      <c r="J486" s="482" t="s">
        <v>1616</v>
      </c>
      <c r="K486" s="153" t="s">
        <v>1090</v>
      </c>
      <c r="L486" s="570" t="str">
        <f t="shared" ca="1" si="49"/>
        <v>…</v>
      </c>
      <c r="M486" s="153" t="str">
        <f t="shared" ca="1" si="51"/>
        <v>…</v>
      </c>
      <c r="Q486" s="153" t="s">
        <v>108</v>
      </c>
    </row>
    <row r="487" spans="1:17" ht="12.75" customHeight="1">
      <c r="A487" s="558" t="s">
        <v>1765</v>
      </c>
      <c r="B487" s="558" t="s">
        <v>243</v>
      </c>
      <c r="C487" s="558" t="s">
        <v>244</v>
      </c>
      <c r="D487" s="153" t="str">
        <f t="shared" si="48"/>
        <v>select country</v>
      </c>
      <c r="E487" s="153">
        <f t="shared" si="50"/>
        <v>2013</v>
      </c>
      <c r="F487" s="153" t="s">
        <v>111</v>
      </c>
      <c r="G487" s="482" t="s">
        <v>946</v>
      </c>
      <c r="H487" s="153" t="s">
        <v>810</v>
      </c>
      <c r="I487" s="153" t="s">
        <v>933</v>
      </c>
      <c r="J487" s="482" t="s">
        <v>1616</v>
      </c>
      <c r="K487" s="153" t="s">
        <v>1090</v>
      </c>
      <c r="L487" s="570" t="str">
        <f t="shared" ca="1" si="49"/>
        <v>…</v>
      </c>
      <c r="M487" s="153" t="str">
        <f t="shared" ca="1" si="51"/>
        <v>…</v>
      </c>
      <c r="Q487" s="153" t="s">
        <v>112</v>
      </c>
    </row>
    <row r="488" spans="1:17" ht="12.75" customHeight="1">
      <c r="A488" s="558" t="s">
        <v>1765</v>
      </c>
      <c r="B488" s="558" t="s">
        <v>247</v>
      </c>
      <c r="C488" s="558" t="s">
        <v>248</v>
      </c>
      <c r="D488" s="153" t="str">
        <f t="shared" si="48"/>
        <v>select country</v>
      </c>
      <c r="E488" s="153">
        <f t="shared" si="50"/>
        <v>2013</v>
      </c>
      <c r="F488" s="153" t="s">
        <v>115</v>
      </c>
      <c r="G488" s="482" t="s">
        <v>959</v>
      </c>
      <c r="H488" s="153" t="s">
        <v>810</v>
      </c>
      <c r="I488" s="153" t="s">
        <v>933</v>
      </c>
      <c r="J488" s="482" t="s">
        <v>1616</v>
      </c>
      <c r="K488" s="153" t="s">
        <v>1090</v>
      </c>
      <c r="L488" s="570" t="str">
        <f t="shared" ca="1" si="49"/>
        <v>…</v>
      </c>
      <c r="M488" s="153" t="str">
        <f t="shared" ca="1" si="51"/>
        <v>…</v>
      </c>
      <c r="Q488" s="153" t="s">
        <v>116</v>
      </c>
    </row>
    <row r="489" spans="1:17" ht="12.75" customHeight="1">
      <c r="A489" s="558" t="s">
        <v>1765</v>
      </c>
      <c r="B489" s="558" t="s">
        <v>251</v>
      </c>
      <c r="C489" s="558" t="s">
        <v>252</v>
      </c>
      <c r="D489" s="153" t="str">
        <f t="shared" si="48"/>
        <v>select country</v>
      </c>
      <c r="E489" s="153">
        <f t="shared" si="50"/>
        <v>2013</v>
      </c>
      <c r="F489" s="153" t="s">
        <v>119</v>
      </c>
      <c r="G489" s="482" t="s">
        <v>1112</v>
      </c>
      <c r="H489" s="153" t="s">
        <v>810</v>
      </c>
      <c r="I489" s="153" t="s">
        <v>933</v>
      </c>
      <c r="J489" s="482" t="s">
        <v>1616</v>
      </c>
      <c r="K489" s="153" t="s">
        <v>1090</v>
      </c>
      <c r="L489" s="570" t="str">
        <f t="shared" ca="1" si="49"/>
        <v>…</v>
      </c>
      <c r="M489" s="153" t="str">
        <f t="shared" ca="1" si="51"/>
        <v>…</v>
      </c>
      <c r="Q489" s="153" t="s">
        <v>120</v>
      </c>
    </row>
    <row r="490" spans="1:17" ht="12.75" customHeight="1">
      <c r="A490" s="558" t="s">
        <v>1765</v>
      </c>
      <c r="B490" s="558" t="s">
        <v>255</v>
      </c>
      <c r="C490" s="558" t="s">
        <v>256</v>
      </c>
      <c r="D490" s="153" t="str">
        <f t="shared" si="48"/>
        <v>select country</v>
      </c>
      <c r="E490" s="153">
        <f t="shared" si="50"/>
        <v>2013</v>
      </c>
      <c r="F490" s="153" t="s">
        <v>123</v>
      </c>
      <c r="G490" s="482" t="s">
        <v>972</v>
      </c>
      <c r="H490" s="153" t="s">
        <v>810</v>
      </c>
      <c r="I490" s="153" t="s">
        <v>933</v>
      </c>
      <c r="J490" s="482" t="s">
        <v>1616</v>
      </c>
      <c r="K490" s="153" t="s">
        <v>1090</v>
      </c>
      <c r="L490" s="570" t="str">
        <f t="shared" ca="1" si="49"/>
        <v>…</v>
      </c>
      <c r="M490" s="153" t="str">
        <f t="shared" ca="1" si="51"/>
        <v>…</v>
      </c>
      <c r="Q490" s="153" t="s">
        <v>124</v>
      </c>
    </row>
    <row r="491" spans="1:17" ht="12.75" customHeight="1">
      <c r="A491" s="558" t="s">
        <v>1765</v>
      </c>
      <c r="B491" s="558" t="s">
        <v>3177</v>
      </c>
      <c r="C491" s="558" t="s">
        <v>3181</v>
      </c>
      <c r="D491" s="153" t="str">
        <f t="shared" si="48"/>
        <v>select country</v>
      </c>
      <c r="E491" s="153">
        <f t="shared" si="50"/>
        <v>2013</v>
      </c>
      <c r="F491" s="153" t="s">
        <v>127</v>
      </c>
      <c r="G491" s="482" t="s">
        <v>977</v>
      </c>
      <c r="H491" s="153" t="s">
        <v>810</v>
      </c>
      <c r="I491" s="153" t="s">
        <v>933</v>
      </c>
      <c r="J491" s="482" t="s">
        <v>1616</v>
      </c>
      <c r="K491" s="153" t="s">
        <v>978</v>
      </c>
      <c r="L491" s="570" t="str">
        <f t="shared" ca="1" si="49"/>
        <v>…</v>
      </c>
      <c r="M491" s="153" t="str">
        <f t="shared" ca="1" si="51"/>
        <v>…</v>
      </c>
      <c r="Q491" s="153" t="s">
        <v>128</v>
      </c>
    </row>
    <row r="492" spans="1:17">
      <c r="A492" s="558" t="s">
        <v>1765</v>
      </c>
      <c r="B492" s="558" t="s">
        <v>259</v>
      </c>
      <c r="C492" s="558" t="s">
        <v>260</v>
      </c>
      <c r="D492" s="153" t="str">
        <f t="shared" si="48"/>
        <v>select country</v>
      </c>
      <c r="E492" s="153">
        <f t="shared" si="50"/>
        <v>2013</v>
      </c>
      <c r="F492" s="153" t="s">
        <v>131</v>
      </c>
      <c r="G492" s="482" t="s">
        <v>1203</v>
      </c>
      <c r="H492" s="153" t="s">
        <v>810</v>
      </c>
      <c r="I492" s="153" t="s">
        <v>933</v>
      </c>
      <c r="J492" s="482" t="s">
        <v>1616</v>
      </c>
      <c r="K492" s="153" t="s">
        <v>1090</v>
      </c>
      <c r="L492" s="570" t="str">
        <f t="shared" ca="1" si="49"/>
        <v>…</v>
      </c>
      <c r="M492" s="153" t="str">
        <f t="shared" ca="1" si="51"/>
        <v>…</v>
      </c>
      <c r="Q492" s="153" t="s">
        <v>3964</v>
      </c>
    </row>
    <row r="493" spans="1:17" ht="12.75" customHeight="1">
      <c r="A493" s="558" t="s">
        <v>1765</v>
      </c>
      <c r="B493" s="558" t="s">
        <v>266</v>
      </c>
      <c r="C493" s="558" t="s">
        <v>267</v>
      </c>
      <c r="D493" s="153" t="str">
        <f t="shared" si="48"/>
        <v>select country</v>
      </c>
      <c r="E493" s="153">
        <f t="shared" si="50"/>
        <v>2013</v>
      </c>
      <c r="F493" s="153" t="s">
        <v>135</v>
      </c>
      <c r="G493" s="482" t="s">
        <v>1030</v>
      </c>
      <c r="H493" s="153" t="s">
        <v>810</v>
      </c>
      <c r="J493" s="482" t="s">
        <v>1616</v>
      </c>
      <c r="K493" s="153" t="s">
        <v>1090</v>
      </c>
      <c r="L493" s="570" t="str">
        <f t="shared" ca="1" si="49"/>
        <v>…</v>
      </c>
      <c r="M493" s="153" t="str">
        <f t="shared" ca="1" si="51"/>
        <v>…</v>
      </c>
      <c r="Q493" s="153" t="s">
        <v>136</v>
      </c>
    </row>
    <row r="494" spans="1:17" ht="12.75" customHeight="1">
      <c r="A494" s="558" t="s">
        <v>1765</v>
      </c>
      <c r="B494" s="558" t="s">
        <v>270</v>
      </c>
      <c r="C494" s="558" t="s">
        <v>271</v>
      </c>
      <c r="D494" s="153" t="str">
        <f t="shared" si="48"/>
        <v>select country</v>
      </c>
      <c r="E494" s="153">
        <f t="shared" si="50"/>
        <v>2013</v>
      </c>
      <c r="F494" s="153" t="s">
        <v>139</v>
      </c>
      <c r="G494" s="153" t="s">
        <v>1037</v>
      </c>
      <c r="H494" s="153" t="s">
        <v>810</v>
      </c>
      <c r="J494" s="482" t="s">
        <v>1616</v>
      </c>
      <c r="K494" s="153" t="s">
        <v>1090</v>
      </c>
      <c r="L494" s="570" t="str">
        <f t="shared" ca="1" si="49"/>
        <v>…</v>
      </c>
      <c r="M494" s="153" t="str">
        <f t="shared" ca="1" si="51"/>
        <v>…</v>
      </c>
      <c r="Q494" s="153" t="s">
        <v>140</v>
      </c>
    </row>
    <row r="495" spans="1:17" ht="12.75" customHeight="1">
      <c r="A495" s="558" t="s">
        <v>1765</v>
      </c>
      <c r="B495" s="482" t="s">
        <v>3937</v>
      </c>
      <c r="C495" s="153" t="s">
        <v>274</v>
      </c>
      <c r="D495" s="153" t="str">
        <f t="shared" si="48"/>
        <v>select country</v>
      </c>
      <c r="E495" s="153">
        <f t="shared" si="50"/>
        <v>2013</v>
      </c>
      <c r="F495" s="153" t="s">
        <v>143</v>
      </c>
      <c r="G495" s="482" t="s">
        <v>1715</v>
      </c>
      <c r="H495" s="153" t="s">
        <v>810</v>
      </c>
      <c r="J495" s="482" t="s">
        <v>1616</v>
      </c>
      <c r="K495" s="153" t="s">
        <v>1090</v>
      </c>
      <c r="L495" s="570" t="str">
        <f t="shared" ref="L495:L504" ca="1" si="53">IF(ISNUMBER(INDIRECT("'"&amp;A495&amp;"'!"&amp;B495)),INDIRECT("'"&amp;A495&amp;"'!"&amp;B495),"…")</f>
        <v>…</v>
      </c>
      <c r="M495" s="153" t="str">
        <f t="shared" ref="M495:M504" ca="1" si="54">IF(OR(INDIRECT("'"&amp;A495&amp;"'!"&amp;C495)="A",INDIRECT("'"&amp;A495&amp;"'!"&amp;C495)="B",INDIRECT("'"&amp;A495&amp;"'!"&amp;C495)="C",INDIRECT("'"&amp;A495&amp;"'!"&amp;C495)="D",INDIRECT("'"&amp;A495&amp;"'!"&amp;C495)="O"),
INDIRECT("'"&amp;A495&amp;"'!"&amp;C495),"…")</f>
        <v>…</v>
      </c>
      <c r="Q495" s="153" t="s">
        <v>144</v>
      </c>
    </row>
    <row r="496" spans="1:17" ht="12.75" customHeight="1">
      <c r="A496" s="558" t="s">
        <v>1765</v>
      </c>
      <c r="B496" s="558" t="s">
        <v>277</v>
      </c>
      <c r="C496" s="558" t="s">
        <v>278</v>
      </c>
      <c r="D496" s="153" t="str">
        <f t="shared" si="48"/>
        <v>select country</v>
      </c>
      <c r="E496" s="153">
        <f t="shared" si="50"/>
        <v>2013</v>
      </c>
      <c r="F496" s="153" t="s">
        <v>147</v>
      </c>
      <c r="G496" s="482" t="s">
        <v>1531</v>
      </c>
      <c r="H496" s="153" t="s">
        <v>810</v>
      </c>
      <c r="J496" s="482" t="s">
        <v>1616</v>
      </c>
      <c r="K496" s="153" t="s">
        <v>978</v>
      </c>
      <c r="L496" s="570" t="str">
        <f t="shared" ca="1" si="53"/>
        <v>…</v>
      </c>
      <c r="M496" s="153" t="str">
        <f t="shared" ca="1" si="54"/>
        <v>…</v>
      </c>
      <c r="Q496" s="153" t="s">
        <v>148</v>
      </c>
    </row>
    <row r="497" spans="1:17" ht="12.75" customHeight="1">
      <c r="A497" s="558" t="s">
        <v>1765</v>
      </c>
      <c r="B497" s="558" t="s">
        <v>3178</v>
      </c>
      <c r="C497" s="558" t="s">
        <v>3182</v>
      </c>
      <c r="D497" s="153" t="str">
        <f t="shared" si="48"/>
        <v>select country</v>
      </c>
      <c r="E497" s="153">
        <f t="shared" si="50"/>
        <v>2013</v>
      </c>
      <c r="F497" s="153" t="s">
        <v>149</v>
      </c>
      <c r="G497" s="153" t="s">
        <v>1066</v>
      </c>
      <c r="H497" s="153" t="s">
        <v>810</v>
      </c>
      <c r="J497" s="482" t="s">
        <v>1616</v>
      </c>
      <c r="K497" s="153" t="s">
        <v>978</v>
      </c>
      <c r="L497" s="570" t="str">
        <f t="shared" ca="1" si="53"/>
        <v>…</v>
      </c>
      <c r="M497" s="153" t="str">
        <f t="shared" ca="1" si="54"/>
        <v>…</v>
      </c>
      <c r="Q497" s="153" t="s">
        <v>150</v>
      </c>
    </row>
    <row r="498" spans="1:17" ht="12.75" customHeight="1">
      <c r="A498" s="558" t="s">
        <v>1765</v>
      </c>
      <c r="B498" s="153" t="s">
        <v>281</v>
      </c>
      <c r="C498" s="153" t="s">
        <v>282</v>
      </c>
      <c r="D498" s="153" t="str">
        <f t="shared" si="48"/>
        <v>select country</v>
      </c>
      <c r="E498" s="153">
        <f t="shared" si="50"/>
        <v>2013</v>
      </c>
      <c r="F498" s="153" t="s">
        <v>153</v>
      </c>
      <c r="G498" s="482" t="s">
        <v>1077</v>
      </c>
      <c r="H498" s="153" t="s">
        <v>810</v>
      </c>
      <c r="J498" s="482" t="s">
        <v>1616</v>
      </c>
      <c r="K498" s="153" t="s">
        <v>978</v>
      </c>
      <c r="L498" s="570" t="str">
        <f t="shared" ca="1" si="53"/>
        <v>…</v>
      </c>
      <c r="M498" s="153" t="str">
        <f t="shared" ca="1" si="54"/>
        <v>…</v>
      </c>
      <c r="Q498" s="153" t="s">
        <v>154</v>
      </c>
    </row>
    <row r="499" spans="1:17" ht="12.75" customHeight="1">
      <c r="A499" s="558" t="s">
        <v>1765</v>
      </c>
      <c r="B499" s="558" t="s">
        <v>288</v>
      </c>
      <c r="C499" s="558" t="s">
        <v>289</v>
      </c>
      <c r="D499" s="153" t="str">
        <f t="shared" si="48"/>
        <v>select country</v>
      </c>
      <c r="E499" s="153">
        <f t="shared" si="50"/>
        <v>2013</v>
      </c>
      <c r="F499" s="153" t="s">
        <v>157</v>
      </c>
      <c r="G499" s="153" t="s">
        <v>991</v>
      </c>
      <c r="H499" s="153" t="s">
        <v>810</v>
      </c>
      <c r="I499" s="482" t="s">
        <v>857</v>
      </c>
      <c r="J499" s="482" t="s">
        <v>1616</v>
      </c>
      <c r="K499" s="153" t="s">
        <v>1090</v>
      </c>
      <c r="L499" s="570" t="str">
        <f t="shared" ca="1" si="53"/>
        <v>…</v>
      </c>
      <c r="M499" s="153" t="str">
        <f t="shared" ca="1" si="54"/>
        <v>…</v>
      </c>
      <c r="Q499" s="153" t="s">
        <v>158</v>
      </c>
    </row>
    <row r="500" spans="1:17" ht="12.75" customHeight="1">
      <c r="A500" s="558" t="s">
        <v>1765</v>
      </c>
      <c r="B500" s="558" t="s">
        <v>3179</v>
      </c>
      <c r="C500" s="558" t="s">
        <v>3183</v>
      </c>
      <c r="D500" s="153" t="str">
        <f t="shared" si="48"/>
        <v>select country</v>
      </c>
      <c r="E500" s="153">
        <f t="shared" si="50"/>
        <v>2013</v>
      </c>
      <c r="F500" s="153" t="s">
        <v>161</v>
      </c>
      <c r="G500" s="482" t="s">
        <v>1004</v>
      </c>
      <c r="H500" s="153" t="s">
        <v>810</v>
      </c>
      <c r="I500" s="482" t="s">
        <v>857</v>
      </c>
      <c r="J500" s="482" t="s">
        <v>1616</v>
      </c>
      <c r="K500" s="153" t="s">
        <v>1090</v>
      </c>
      <c r="L500" s="570" t="str">
        <f t="shared" ca="1" si="53"/>
        <v>…</v>
      </c>
      <c r="M500" s="153" t="str">
        <f t="shared" ca="1" si="54"/>
        <v>…</v>
      </c>
      <c r="Q500" s="153" t="s">
        <v>162</v>
      </c>
    </row>
    <row r="501" spans="1:17" ht="12.75" customHeight="1">
      <c r="A501" s="558" t="s">
        <v>1765</v>
      </c>
      <c r="B501" s="558" t="s">
        <v>292</v>
      </c>
      <c r="C501" s="558" t="s">
        <v>293</v>
      </c>
      <c r="D501" s="153" t="str">
        <f t="shared" si="48"/>
        <v>select country</v>
      </c>
      <c r="E501" s="153">
        <f t="shared" si="50"/>
        <v>2013</v>
      </c>
      <c r="F501" s="153" t="s">
        <v>165</v>
      </c>
      <c r="G501" s="482" t="s">
        <v>1121</v>
      </c>
      <c r="H501" s="153" t="s">
        <v>810</v>
      </c>
      <c r="I501" s="482" t="s">
        <v>857</v>
      </c>
      <c r="J501" s="482" t="s">
        <v>1616</v>
      </c>
      <c r="K501" s="153" t="s">
        <v>1090</v>
      </c>
      <c r="L501" s="570" t="str">
        <f t="shared" ca="1" si="53"/>
        <v>…</v>
      </c>
      <c r="M501" s="153" t="str">
        <f t="shared" ca="1" si="54"/>
        <v>…</v>
      </c>
      <c r="Q501" s="153" t="s">
        <v>166</v>
      </c>
    </row>
    <row r="502" spans="1:17" ht="12.75" customHeight="1">
      <c r="A502" s="558" t="s">
        <v>1765</v>
      </c>
      <c r="B502" s="558" t="s">
        <v>3180</v>
      </c>
      <c r="C502" s="558" t="s">
        <v>3184</v>
      </c>
      <c r="D502" s="153" t="str">
        <f t="shared" si="48"/>
        <v>select country</v>
      </c>
      <c r="E502" s="153">
        <f t="shared" si="50"/>
        <v>2013</v>
      </c>
      <c r="F502" s="153" t="s">
        <v>169</v>
      </c>
      <c r="G502" s="482" t="s">
        <v>1017</v>
      </c>
      <c r="H502" s="153" t="s">
        <v>810</v>
      </c>
      <c r="I502" s="153" t="s">
        <v>1018</v>
      </c>
      <c r="J502" s="482" t="s">
        <v>1616</v>
      </c>
      <c r="K502" s="153" t="s">
        <v>1090</v>
      </c>
      <c r="L502" s="570" t="str">
        <f t="shared" ca="1" si="53"/>
        <v>…</v>
      </c>
      <c r="M502" s="153" t="str">
        <f t="shared" ca="1" si="54"/>
        <v>…</v>
      </c>
      <c r="Q502" s="153" t="s">
        <v>170</v>
      </c>
    </row>
    <row r="503" spans="1:17" ht="12" customHeight="1">
      <c r="A503" s="558" t="s">
        <v>1765</v>
      </c>
      <c r="B503" s="558" t="s">
        <v>2781</v>
      </c>
      <c r="C503" s="558" t="s">
        <v>2796</v>
      </c>
      <c r="D503" s="153" t="str">
        <f t="shared" ref="D503:D506" si="55">H$2</f>
        <v>select country</v>
      </c>
      <c r="E503" s="153">
        <f t="shared" si="50"/>
        <v>2013</v>
      </c>
      <c r="F503" s="482" t="s">
        <v>3786</v>
      </c>
      <c r="G503" s="482" t="s">
        <v>1089</v>
      </c>
      <c r="H503" s="153" t="s">
        <v>810</v>
      </c>
      <c r="I503" s="153" t="s">
        <v>1772</v>
      </c>
      <c r="J503" s="574" t="s">
        <v>3161</v>
      </c>
      <c r="K503" s="153" t="s">
        <v>1090</v>
      </c>
      <c r="L503" s="570" t="str">
        <f t="shared" ca="1" si="53"/>
        <v>…</v>
      </c>
      <c r="M503" s="153" t="str">
        <f t="shared" ca="1" si="54"/>
        <v>…</v>
      </c>
      <c r="Q503" s="482" t="s">
        <v>3162</v>
      </c>
    </row>
    <row r="504" spans="1:17" ht="12.75" customHeight="1">
      <c r="A504" s="558" t="s">
        <v>1765</v>
      </c>
      <c r="B504" s="558" t="s">
        <v>2782</v>
      </c>
      <c r="C504" s="558" t="s">
        <v>2797</v>
      </c>
      <c r="D504" s="153" t="str">
        <f t="shared" si="55"/>
        <v>select country</v>
      </c>
      <c r="E504" s="153">
        <f t="shared" si="50"/>
        <v>2013</v>
      </c>
      <c r="F504" s="482" t="s">
        <v>3185</v>
      </c>
      <c r="G504" s="482" t="s">
        <v>1089</v>
      </c>
      <c r="H504" s="153" t="s">
        <v>810</v>
      </c>
      <c r="I504" s="153" t="s">
        <v>2222</v>
      </c>
      <c r="J504" s="574" t="s">
        <v>3161</v>
      </c>
      <c r="K504" s="153" t="s">
        <v>1090</v>
      </c>
      <c r="L504" s="570" t="str">
        <f t="shared" ca="1" si="53"/>
        <v>…</v>
      </c>
      <c r="M504" s="153" t="str">
        <f t="shared" ca="1" si="54"/>
        <v>…</v>
      </c>
      <c r="Q504" s="482" t="s">
        <v>3163</v>
      </c>
    </row>
    <row r="505" spans="1:17" ht="12.75" customHeight="1">
      <c r="A505" s="558" t="s">
        <v>1765</v>
      </c>
      <c r="B505" s="558" t="s">
        <v>2783</v>
      </c>
      <c r="C505" s="558" t="s">
        <v>2798</v>
      </c>
      <c r="D505" s="153" t="str">
        <f t="shared" si="55"/>
        <v>select country</v>
      </c>
      <c r="E505" s="153">
        <f t="shared" si="50"/>
        <v>2013</v>
      </c>
      <c r="F505" s="482" t="s">
        <v>3814</v>
      </c>
      <c r="G505" s="482" t="s">
        <v>1089</v>
      </c>
      <c r="H505" s="153" t="s">
        <v>810</v>
      </c>
      <c r="I505" s="153" t="s">
        <v>2222</v>
      </c>
      <c r="J505" s="574" t="s">
        <v>3161</v>
      </c>
      <c r="K505" s="153" t="s">
        <v>1090</v>
      </c>
      <c r="L505" s="570" t="str">
        <f ca="1">IF(ISNUMBER(INDIRECT("'"&amp;A505&amp;"'!"&amp;B505)),INDIRECT("'"&amp;A505&amp;"'!"&amp;B505),"…")</f>
        <v>…</v>
      </c>
      <c r="M505" s="153" t="str">
        <f t="shared" ref="M505:M506" ca="1" si="56">IF(OR(INDIRECT("'"&amp;A505&amp;"'!"&amp;C505)="A",INDIRECT("'"&amp;A505&amp;"'!"&amp;C505)="B",INDIRECT("'"&amp;A505&amp;"'!"&amp;C505)="C",INDIRECT("'"&amp;A505&amp;"'!"&amp;C505)="D",INDIRECT("'"&amp;A505&amp;"'!"&amp;C505)="O"),
INDIRECT("'"&amp;A505&amp;"'!"&amp;C505),"…")</f>
        <v>…</v>
      </c>
      <c r="Q505" s="482" t="s">
        <v>3163</v>
      </c>
    </row>
    <row r="506" spans="1:17" ht="12.75" customHeight="1">
      <c r="A506" s="558" t="s">
        <v>1765</v>
      </c>
      <c r="B506" s="558" t="s">
        <v>3187</v>
      </c>
      <c r="C506" s="558" t="s">
        <v>3192</v>
      </c>
      <c r="D506" s="153" t="str">
        <f t="shared" si="55"/>
        <v>select country</v>
      </c>
      <c r="E506" s="153">
        <f t="shared" si="50"/>
        <v>2013</v>
      </c>
      <c r="F506" s="482" t="s">
        <v>3186</v>
      </c>
      <c r="G506" s="482" t="s">
        <v>1089</v>
      </c>
      <c r="H506" s="153" t="s">
        <v>810</v>
      </c>
      <c r="I506" s="153" t="s">
        <v>2222</v>
      </c>
      <c r="J506" s="574" t="s">
        <v>3161</v>
      </c>
      <c r="K506" s="153" t="s">
        <v>1090</v>
      </c>
      <c r="L506" s="570" t="str">
        <f ca="1">IF(ISNUMBER(INDIRECT("'"&amp;A506&amp;"'!"&amp;B506)),INDIRECT("'"&amp;A506&amp;"'!"&amp;B506),"…")</f>
        <v>…</v>
      </c>
      <c r="M506" s="153" t="str">
        <f t="shared" ca="1" si="56"/>
        <v>…</v>
      </c>
      <c r="Q506" s="482" t="s">
        <v>3163</v>
      </c>
    </row>
    <row r="507" spans="1:17" ht="12.75" customHeight="1">
      <c r="A507" s="558" t="s">
        <v>1765</v>
      </c>
      <c r="B507" s="558" t="s">
        <v>2784</v>
      </c>
      <c r="C507" s="558" t="s">
        <v>2799</v>
      </c>
      <c r="D507" s="153" t="str">
        <f t="shared" si="48"/>
        <v>select country</v>
      </c>
      <c r="E507" s="153">
        <f t="shared" si="50"/>
        <v>2013</v>
      </c>
      <c r="F507" s="153" t="s">
        <v>175</v>
      </c>
      <c r="G507" s="482" t="s">
        <v>1089</v>
      </c>
      <c r="H507" s="153" t="s">
        <v>810</v>
      </c>
      <c r="J507" s="482" t="s">
        <v>172</v>
      </c>
      <c r="K507" s="153" t="s">
        <v>1090</v>
      </c>
      <c r="L507" s="570" t="str">
        <f t="shared" ca="1" si="49"/>
        <v>…</v>
      </c>
      <c r="M507" s="153" t="str">
        <f t="shared" ca="1" si="51"/>
        <v>…</v>
      </c>
      <c r="Q507" s="153" t="s">
        <v>176</v>
      </c>
    </row>
    <row r="508" spans="1:17" ht="12.75" customHeight="1">
      <c r="A508" s="558" t="s">
        <v>1765</v>
      </c>
      <c r="B508" s="558" t="s">
        <v>2785</v>
      </c>
      <c r="C508" s="558" t="s">
        <v>2800</v>
      </c>
      <c r="D508" s="153" t="str">
        <f t="shared" si="48"/>
        <v>select country</v>
      </c>
      <c r="E508" s="153">
        <f t="shared" si="50"/>
        <v>2013</v>
      </c>
      <c r="F508" s="153" t="s">
        <v>178</v>
      </c>
      <c r="G508" s="482" t="s">
        <v>932</v>
      </c>
      <c r="H508" s="153" t="s">
        <v>810</v>
      </c>
      <c r="I508" s="153" t="s">
        <v>933</v>
      </c>
      <c r="J508" s="482" t="s">
        <v>172</v>
      </c>
      <c r="K508" s="153" t="s">
        <v>1090</v>
      </c>
      <c r="L508" s="570" t="str">
        <f t="shared" ca="1" si="49"/>
        <v>…</v>
      </c>
      <c r="M508" s="153" t="str">
        <f t="shared" ca="1" si="51"/>
        <v>…</v>
      </c>
      <c r="Q508" s="153" t="s">
        <v>179</v>
      </c>
    </row>
    <row r="509" spans="1:17" ht="12.75" customHeight="1">
      <c r="A509" s="558" t="s">
        <v>1765</v>
      </c>
      <c r="B509" s="558" t="s">
        <v>2786</v>
      </c>
      <c r="C509" s="558" t="s">
        <v>2801</v>
      </c>
      <c r="D509" s="153" t="str">
        <f t="shared" si="48"/>
        <v>select country</v>
      </c>
      <c r="E509" s="153">
        <f t="shared" si="50"/>
        <v>2013</v>
      </c>
      <c r="F509" s="153" t="s">
        <v>180</v>
      </c>
      <c r="G509" s="482" t="s">
        <v>946</v>
      </c>
      <c r="H509" s="153" t="s">
        <v>810</v>
      </c>
      <c r="I509" s="153" t="s">
        <v>933</v>
      </c>
      <c r="J509" s="482" t="s">
        <v>172</v>
      </c>
      <c r="K509" s="153" t="s">
        <v>1090</v>
      </c>
      <c r="L509" s="570" t="str">
        <f t="shared" ca="1" si="49"/>
        <v>…</v>
      </c>
      <c r="M509" s="153" t="str">
        <f t="shared" ca="1" si="51"/>
        <v>…</v>
      </c>
      <c r="Q509" s="153" t="s">
        <v>181</v>
      </c>
    </row>
    <row r="510" spans="1:17" ht="12.75" customHeight="1">
      <c r="A510" s="558" t="s">
        <v>1765</v>
      </c>
      <c r="B510" s="558" t="s">
        <v>2787</v>
      </c>
      <c r="C510" s="558" t="s">
        <v>2802</v>
      </c>
      <c r="D510" s="153" t="str">
        <f t="shared" si="48"/>
        <v>select country</v>
      </c>
      <c r="E510" s="153">
        <f t="shared" si="50"/>
        <v>2013</v>
      </c>
      <c r="F510" s="153" t="s">
        <v>183</v>
      </c>
      <c r="G510" s="482" t="s">
        <v>959</v>
      </c>
      <c r="H510" s="153" t="s">
        <v>810</v>
      </c>
      <c r="I510" s="153" t="s">
        <v>933</v>
      </c>
      <c r="J510" s="482" t="s">
        <v>172</v>
      </c>
      <c r="K510" s="153" t="s">
        <v>1090</v>
      </c>
      <c r="L510" s="570" t="str">
        <f t="shared" ca="1" si="49"/>
        <v>…</v>
      </c>
      <c r="M510" s="153" t="str">
        <f t="shared" ca="1" si="51"/>
        <v>…</v>
      </c>
      <c r="Q510" s="153" t="s">
        <v>184</v>
      </c>
    </row>
    <row r="511" spans="1:17" ht="12.75" customHeight="1">
      <c r="A511" s="558" t="s">
        <v>1765</v>
      </c>
      <c r="B511" s="558" t="s">
        <v>2788</v>
      </c>
      <c r="C511" s="558" t="s">
        <v>2803</v>
      </c>
      <c r="D511" s="153" t="str">
        <f t="shared" si="48"/>
        <v>select country</v>
      </c>
      <c r="E511" s="153">
        <f t="shared" si="50"/>
        <v>2013</v>
      </c>
      <c r="F511" s="153" t="s">
        <v>186</v>
      </c>
      <c r="G511" s="482" t="s">
        <v>1112</v>
      </c>
      <c r="H511" s="153" t="s">
        <v>810</v>
      </c>
      <c r="I511" s="153" t="s">
        <v>933</v>
      </c>
      <c r="J511" s="482" t="s">
        <v>172</v>
      </c>
      <c r="K511" s="153" t="s">
        <v>1090</v>
      </c>
      <c r="L511" s="570" t="str">
        <f t="shared" ca="1" si="49"/>
        <v>…</v>
      </c>
      <c r="M511" s="153" t="str">
        <f t="shared" ca="1" si="51"/>
        <v>…</v>
      </c>
      <c r="Q511" s="153" t="s">
        <v>187</v>
      </c>
    </row>
    <row r="512" spans="1:17" ht="12.75" customHeight="1">
      <c r="A512" s="558" t="s">
        <v>1765</v>
      </c>
      <c r="B512" s="558" t="s">
        <v>2789</v>
      </c>
      <c r="C512" s="558" t="s">
        <v>2804</v>
      </c>
      <c r="D512" s="153" t="str">
        <f t="shared" si="48"/>
        <v>select country</v>
      </c>
      <c r="E512" s="153">
        <f t="shared" si="50"/>
        <v>2013</v>
      </c>
      <c r="F512" s="153" t="s">
        <v>189</v>
      </c>
      <c r="G512" s="482" t="s">
        <v>972</v>
      </c>
      <c r="H512" s="153" t="s">
        <v>810</v>
      </c>
      <c r="I512" s="153" t="s">
        <v>933</v>
      </c>
      <c r="J512" s="482" t="s">
        <v>172</v>
      </c>
      <c r="K512" s="153" t="s">
        <v>1090</v>
      </c>
      <c r="L512" s="570" t="str">
        <f t="shared" ca="1" si="49"/>
        <v>…</v>
      </c>
      <c r="M512" s="153" t="str">
        <f t="shared" ca="1" si="51"/>
        <v>…</v>
      </c>
      <c r="Q512" s="153" t="s">
        <v>190</v>
      </c>
    </row>
    <row r="513" spans="1:17" ht="12.75" customHeight="1">
      <c r="A513" s="558" t="s">
        <v>1765</v>
      </c>
      <c r="B513" s="558" t="s">
        <v>3188</v>
      </c>
      <c r="C513" s="558" t="s">
        <v>3193</v>
      </c>
      <c r="D513" s="153" t="str">
        <f t="shared" si="48"/>
        <v>select country</v>
      </c>
      <c r="E513" s="153">
        <f t="shared" si="50"/>
        <v>2013</v>
      </c>
      <c r="F513" s="153" t="s">
        <v>192</v>
      </c>
      <c r="G513" s="482" t="s">
        <v>977</v>
      </c>
      <c r="H513" s="153" t="s">
        <v>810</v>
      </c>
      <c r="I513" s="153" t="s">
        <v>933</v>
      </c>
      <c r="J513" s="482" t="s">
        <v>172</v>
      </c>
      <c r="K513" s="153" t="s">
        <v>978</v>
      </c>
      <c r="L513" s="570" t="str">
        <f t="shared" ca="1" si="49"/>
        <v>…</v>
      </c>
      <c r="M513" s="153" t="str">
        <f t="shared" ca="1" si="51"/>
        <v>…</v>
      </c>
      <c r="Q513" s="153" t="s">
        <v>193</v>
      </c>
    </row>
    <row r="514" spans="1:17">
      <c r="A514" s="558" t="s">
        <v>1765</v>
      </c>
      <c r="B514" s="558" t="s">
        <v>2790</v>
      </c>
      <c r="C514" s="558" t="s">
        <v>2805</v>
      </c>
      <c r="D514" s="153" t="str">
        <f t="shared" si="48"/>
        <v>select country</v>
      </c>
      <c r="E514" s="153">
        <f t="shared" si="50"/>
        <v>2013</v>
      </c>
      <c r="F514" s="153" t="s">
        <v>195</v>
      </c>
      <c r="G514" s="482" t="s">
        <v>1203</v>
      </c>
      <c r="H514" s="153" t="s">
        <v>810</v>
      </c>
      <c r="I514" s="153" t="s">
        <v>933</v>
      </c>
      <c r="J514" s="482" t="s">
        <v>172</v>
      </c>
      <c r="K514" s="153" t="s">
        <v>1090</v>
      </c>
      <c r="L514" s="570" t="str">
        <f t="shared" ca="1" si="49"/>
        <v>…</v>
      </c>
      <c r="M514" s="153" t="str">
        <f t="shared" ca="1" si="51"/>
        <v>…</v>
      </c>
      <c r="Q514" s="153" t="s">
        <v>3965</v>
      </c>
    </row>
    <row r="515" spans="1:17" ht="12.75" customHeight="1">
      <c r="A515" s="558" t="s">
        <v>1765</v>
      </c>
      <c r="B515" s="558" t="s">
        <v>2791</v>
      </c>
      <c r="C515" s="558" t="s">
        <v>2806</v>
      </c>
      <c r="D515" s="153" t="str">
        <f t="shared" si="48"/>
        <v>select country</v>
      </c>
      <c r="E515" s="153">
        <f t="shared" si="50"/>
        <v>2013</v>
      </c>
      <c r="F515" s="153" t="s">
        <v>198</v>
      </c>
      <c r="G515" s="482" t="s">
        <v>1030</v>
      </c>
      <c r="H515" s="153" t="s">
        <v>810</v>
      </c>
      <c r="J515" s="482" t="s">
        <v>172</v>
      </c>
      <c r="K515" s="153" t="s">
        <v>1090</v>
      </c>
      <c r="L515" s="570" t="str">
        <f t="shared" ca="1" si="49"/>
        <v>…</v>
      </c>
      <c r="M515" s="153" t="str">
        <f t="shared" ca="1" si="51"/>
        <v>…</v>
      </c>
      <c r="Q515" s="153" t="s">
        <v>199</v>
      </c>
    </row>
    <row r="516" spans="1:17" ht="12.75" customHeight="1">
      <c r="A516" s="558" t="s">
        <v>1765</v>
      </c>
      <c r="B516" s="558" t="s">
        <v>2792</v>
      </c>
      <c r="C516" s="558" t="s">
        <v>2807</v>
      </c>
      <c r="D516" s="153" t="str">
        <f t="shared" si="48"/>
        <v>select country</v>
      </c>
      <c r="E516" s="153">
        <f t="shared" si="50"/>
        <v>2013</v>
      </c>
      <c r="F516" s="153" t="s">
        <v>200</v>
      </c>
      <c r="G516" s="153" t="s">
        <v>1037</v>
      </c>
      <c r="H516" s="153" t="s">
        <v>810</v>
      </c>
      <c r="J516" s="482" t="s">
        <v>172</v>
      </c>
      <c r="K516" s="153" t="s">
        <v>1090</v>
      </c>
      <c r="L516" s="570" t="str">
        <f t="shared" ca="1" si="49"/>
        <v>…</v>
      </c>
      <c r="M516" s="153" t="str">
        <f t="shared" ca="1" si="51"/>
        <v>…</v>
      </c>
      <c r="Q516" s="153" t="s">
        <v>201</v>
      </c>
    </row>
    <row r="517" spans="1:17" ht="12.75" customHeight="1">
      <c r="A517" s="558" t="s">
        <v>1765</v>
      </c>
      <c r="B517" s="482" t="s">
        <v>3938</v>
      </c>
      <c r="C517" s="153" t="s">
        <v>296</v>
      </c>
      <c r="D517" s="153" t="str">
        <f t="shared" si="48"/>
        <v>select country</v>
      </c>
      <c r="E517" s="153">
        <f t="shared" si="50"/>
        <v>2013</v>
      </c>
      <c r="F517" s="153" t="s">
        <v>203</v>
      </c>
      <c r="G517" s="482" t="s">
        <v>1715</v>
      </c>
      <c r="H517" s="153" t="s">
        <v>810</v>
      </c>
      <c r="J517" s="482" t="s">
        <v>172</v>
      </c>
      <c r="K517" s="153" t="s">
        <v>1090</v>
      </c>
      <c r="L517" s="570" t="str">
        <f t="shared" ca="1" si="49"/>
        <v>…</v>
      </c>
      <c r="M517" s="153" t="str">
        <f t="shared" ca="1" si="51"/>
        <v>…</v>
      </c>
      <c r="Q517" s="153" t="s">
        <v>204</v>
      </c>
    </row>
    <row r="518" spans="1:17" ht="12.75" customHeight="1">
      <c r="A518" s="558" t="s">
        <v>1765</v>
      </c>
      <c r="B518" s="558" t="s">
        <v>300</v>
      </c>
      <c r="C518" s="558" t="s">
        <v>301</v>
      </c>
      <c r="D518" s="153" t="str">
        <f t="shared" si="48"/>
        <v>select country</v>
      </c>
      <c r="E518" s="153">
        <f t="shared" si="50"/>
        <v>2013</v>
      </c>
      <c r="F518" s="153" t="s">
        <v>206</v>
      </c>
      <c r="G518" s="482" t="s">
        <v>1531</v>
      </c>
      <c r="H518" s="153" t="s">
        <v>810</v>
      </c>
      <c r="J518" s="482" t="s">
        <v>172</v>
      </c>
      <c r="K518" s="153" t="s">
        <v>978</v>
      </c>
      <c r="L518" s="570" t="str">
        <f t="shared" ca="1" si="49"/>
        <v>…</v>
      </c>
      <c r="M518" s="153" t="str">
        <f t="shared" ca="1" si="51"/>
        <v>…</v>
      </c>
      <c r="Q518" s="153" t="s">
        <v>207</v>
      </c>
    </row>
    <row r="519" spans="1:17" ht="12.75" customHeight="1">
      <c r="A519" s="558" t="s">
        <v>1765</v>
      </c>
      <c r="B519" s="558" t="s">
        <v>3189</v>
      </c>
      <c r="C519" s="558" t="s">
        <v>3194</v>
      </c>
      <c r="D519" s="153" t="str">
        <f t="shared" si="48"/>
        <v>select country</v>
      </c>
      <c r="E519" s="153">
        <f t="shared" si="50"/>
        <v>2013</v>
      </c>
      <c r="F519" s="153" t="s">
        <v>208</v>
      </c>
      <c r="G519" s="153" t="s">
        <v>1066</v>
      </c>
      <c r="H519" s="153" t="s">
        <v>810</v>
      </c>
      <c r="J519" s="482" t="s">
        <v>172</v>
      </c>
      <c r="K519" s="153" t="s">
        <v>978</v>
      </c>
      <c r="L519" s="570" t="str">
        <f t="shared" ca="1" si="49"/>
        <v>…</v>
      </c>
      <c r="M519" s="153" t="str">
        <f t="shared" ca="1" si="51"/>
        <v>…</v>
      </c>
      <c r="Q519" s="153" t="s">
        <v>209</v>
      </c>
    </row>
    <row r="520" spans="1:17" ht="12.75" customHeight="1">
      <c r="A520" s="558" t="s">
        <v>1765</v>
      </c>
      <c r="B520" s="153" t="s">
        <v>2793</v>
      </c>
      <c r="C520" s="153" t="s">
        <v>2808</v>
      </c>
      <c r="D520" s="153" t="str">
        <f t="shared" si="48"/>
        <v>select country</v>
      </c>
      <c r="E520" s="153">
        <f t="shared" si="50"/>
        <v>2013</v>
      </c>
      <c r="F520" s="153" t="s">
        <v>211</v>
      </c>
      <c r="G520" s="482" t="s">
        <v>1077</v>
      </c>
      <c r="H520" s="153" t="s">
        <v>810</v>
      </c>
      <c r="J520" s="482" t="s">
        <v>172</v>
      </c>
      <c r="K520" s="153" t="s">
        <v>978</v>
      </c>
      <c r="L520" s="570" t="str">
        <f t="shared" ca="1" si="49"/>
        <v>…</v>
      </c>
      <c r="M520" s="153" t="str">
        <f t="shared" ca="1" si="51"/>
        <v>…</v>
      </c>
      <c r="Q520" s="153" t="s">
        <v>212</v>
      </c>
    </row>
    <row r="521" spans="1:17" ht="12.75" customHeight="1">
      <c r="A521" s="558" t="s">
        <v>1765</v>
      </c>
      <c r="B521" s="558" t="s">
        <v>2794</v>
      </c>
      <c r="C521" s="558" t="s">
        <v>2809</v>
      </c>
      <c r="D521" s="153" t="str">
        <f t="shared" si="48"/>
        <v>select country</v>
      </c>
      <c r="E521" s="153">
        <f t="shared" si="50"/>
        <v>2013</v>
      </c>
      <c r="F521" s="153" t="s">
        <v>213</v>
      </c>
      <c r="G521" s="153" t="s">
        <v>991</v>
      </c>
      <c r="H521" s="153" t="s">
        <v>810</v>
      </c>
      <c r="I521" s="482" t="s">
        <v>857</v>
      </c>
      <c r="J521" s="482" t="s">
        <v>172</v>
      </c>
      <c r="K521" s="153" t="s">
        <v>1090</v>
      </c>
      <c r="L521" s="570" t="str">
        <f t="shared" ca="1" si="49"/>
        <v>…</v>
      </c>
      <c r="M521" s="153" t="str">
        <f t="shared" ca="1" si="51"/>
        <v>…</v>
      </c>
      <c r="Q521" s="153" t="s">
        <v>214</v>
      </c>
    </row>
    <row r="522" spans="1:17" ht="12.75" customHeight="1">
      <c r="A522" s="558" t="s">
        <v>1765</v>
      </c>
      <c r="B522" s="558" t="s">
        <v>3190</v>
      </c>
      <c r="C522" s="558" t="s">
        <v>3195</v>
      </c>
      <c r="D522" s="153" t="str">
        <f t="shared" si="48"/>
        <v>select country</v>
      </c>
      <c r="E522" s="153">
        <f t="shared" si="50"/>
        <v>2013</v>
      </c>
      <c r="F522" s="153" t="s">
        <v>215</v>
      </c>
      <c r="G522" s="482" t="s">
        <v>1004</v>
      </c>
      <c r="H522" s="153" t="s">
        <v>810</v>
      </c>
      <c r="I522" s="482" t="s">
        <v>857</v>
      </c>
      <c r="J522" s="482" t="s">
        <v>172</v>
      </c>
      <c r="K522" s="153" t="s">
        <v>1090</v>
      </c>
      <c r="L522" s="570" t="str">
        <f t="shared" ca="1" si="49"/>
        <v>…</v>
      </c>
      <c r="M522" s="153" t="str">
        <f t="shared" ca="1" si="51"/>
        <v>…</v>
      </c>
      <c r="Q522" s="153" t="s">
        <v>216</v>
      </c>
    </row>
    <row r="523" spans="1:17" ht="12.75" customHeight="1">
      <c r="A523" s="558" t="s">
        <v>1765</v>
      </c>
      <c r="B523" s="558" t="s">
        <v>2795</v>
      </c>
      <c r="C523" s="558" t="s">
        <v>2810</v>
      </c>
      <c r="D523" s="153" t="str">
        <f t="shared" si="48"/>
        <v>select country</v>
      </c>
      <c r="E523" s="153">
        <f t="shared" si="50"/>
        <v>2013</v>
      </c>
      <c r="F523" s="153" t="s">
        <v>218</v>
      </c>
      <c r="G523" s="482" t="s">
        <v>1121</v>
      </c>
      <c r="H523" s="153" t="s">
        <v>810</v>
      </c>
      <c r="I523" s="482" t="s">
        <v>857</v>
      </c>
      <c r="J523" s="482" t="s">
        <v>172</v>
      </c>
      <c r="K523" s="153" t="s">
        <v>1090</v>
      </c>
      <c r="L523" s="570" t="str">
        <f t="shared" ca="1" si="49"/>
        <v>…</v>
      </c>
      <c r="M523" s="153" t="str">
        <f t="shared" ca="1" si="51"/>
        <v>…</v>
      </c>
      <c r="Q523" s="153" t="s">
        <v>219</v>
      </c>
    </row>
    <row r="524" spans="1:17" ht="12.75" customHeight="1">
      <c r="A524" s="558" t="s">
        <v>1765</v>
      </c>
      <c r="B524" s="558" t="s">
        <v>3191</v>
      </c>
      <c r="C524" s="558" t="s">
        <v>3196</v>
      </c>
      <c r="D524" s="153" t="str">
        <f t="shared" si="48"/>
        <v>select country</v>
      </c>
      <c r="E524" s="153">
        <f t="shared" si="50"/>
        <v>2013</v>
      </c>
      <c r="F524" s="153" t="s">
        <v>221</v>
      </c>
      <c r="G524" s="482" t="s">
        <v>1017</v>
      </c>
      <c r="H524" s="153" t="s">
        <v>810</v>
      </c>
      <c r="I524" s="482" t="s">
        <v>1018</v>
      </c>
      <c r="J524" s="482" t="s">
        <v>172</v>
      </c>
      <c r="K524" s="153" t="s">
        <v>1090</v>
      </c>
      <c r="L524" s="570" t="str">
        <f t="shared" ca="1" si="49"/>
        <v>…</v>
      </c>
      <c r="M524" s="153" t="str">
        <f t="shared" ca="1" si="51"/>
        <v>…</v>
      </c>
      <c r="Q524" s="153" t="s">
        <v>222</v>
      </c>
    </row>
    <row r="525" spans="1:17" ht="12" customHeight="1">
      <c r="A525" s="558" t="s">
        <v>1765</v>
      </c>
      <c r="B525" s="558" t="s">
        <v>304</v>
      </c>
      <c r="C525" s="558" t="s">
        <v>305</v>
      </c>
      <c r="D525" s="153" t="str">
        <f t="shared" si="48"/>
        <v>select country</v>
      </c>
      <c r="E525" s="153">
        <f t="shared" si="50"/>
        <v>2013</v>
      </c>
      <c r="F525" s="482" t="s">
        <v>3787</v>
      </c>
      <c r="G525" s="482" t="s">
        <v>1089</v>
      </c>
      <c r="H525" s="153" t="s">
        <v>810</v>
      </c>
      <c r="I525" s="153" t="s">
        <v>1772</v>
      </c>
      <c r="J525" s="574" t="s">
        <v>3161</v>
      </c>
      <c r="K525" s="153" t="s">
        <v>1090</v>
      </c>
      <c r="L525" s="570" t="str">
        <f ca="1">IF(ISNUMBER(INDIRECT("'"&amp;A525&amp;"'!"&amp;B525)),INDIRECT("'"&amp;A525&amp;"'!"&amp;B525),"…")</f>
        <v>…</v>
      </c>
      <c r="M525" s="153" t="str">
        <f ca="1">IF(OR(INDIRECT("'"&amp;A525&amp;"'!"&amp;C525)="A",INDIRECT("'"&amp;A525&amp;"'!"&amp;C525)="B",INDIRECT("'"&amp;A525&amp;"'!"&amp;C525)="C",INDIRECT("'"&amp;A525&amp;"'!"&amp;C525)="D",INDIRECT("'"&amp;A525&amp;"'!"&amp;C525)="O"),
INDIRECT("'"&amp;A525&amp;"'!"&amp;C525),"…")</f>
        <v>…</v>
      </c>
      <c r="Q525" s="482" t="s">
        <v>3162</v>
      </c>
    </row>
    <row r="526" spans="1:17" ht="12.75" customHeight="1">
      <c r="A526" s="558" t="s">
        <v>1765</v>
      </c>
      <c r="B526" s="558" t="s">
        <v>306</v>
      </c>
      <c r="C526" s="558" t="s">
        <v>307</v>
      </c>
      <c r="D526" s="153" t="str">
        <f t="shared" si="48"/>
        <v>select country</v>
      </c>
      <c r="E526" s="153">
        <f t="shared" si="50"/>
        <v>2013</v>
      </c>
      <c r="F526" s="482" t="s">
        <v>3197</v>
      </c>
      <c r="G526" s="482" t="s">
        <v>1089</v>
      </c>
      <c r="H526" s="153" t="s">
        <v>810</v>
      </c>
      <c r="I526" s="153" t="s">
        <v>2222</v>
      </c>
      <c r="J526" s="574" t="s">
        <v>3161</v>
      </c>
      <c r="K526" s="153" t="s">
        <v>1090</v>
      </c>
      <c r="L526" s="570" t="str">
        <f ca="1">IF(ISNUMBER(INDIRECT("'"&amp;A526&amp;"'!"&amp;B526)),INDIRECT("'"&amp;A526&amp;"'!"&amp;B526),"…")</f>
        <v>…</v>
      </c>
      <c r="M526" s="153" t="str">
        <f t="shared" ref="M526:M528" ca="1" si="57">IF(OR(INDIRECT("'"&amp;A526&amp;"'!"&amp;C526)="A",INDIRECT("'"&amp;A526&amp;"'!"&amp;C526)="B",INDIRECT("'"&amp;A526&amp;"'!"&amp;C526)="C",INDIRECT("'"&amp;A526&amp;"'!"&amp;C526)="D",INDIRECT("'"&amp;A526&amp;"'!"&amp;C526)="O"),
INDIRECT("'"&amp;A526&amp;"'!"&amp;C526),"…")</f>
        <v>…</v>
      </c>
      <c r="Q526" s="482" t="s">
        <v>3163</v>
      </c>
    </row>
    <row r="527" spans="1:17" ht="12.75" customHeight="1">
      <c r="A527" s="558" t="s">
        <v>1765</v>
      </c>
      <c r="B527" s="558" t="s">
        <v>308</v>
      </c>
      <c r="C527" s="558" t="s">
        <v>309</v>
      </c>
      <c r="D527" s="153" t="str">
        <f t="shared" si="48"/>
        <v>select country</v>
      </c>
      <c r="E527" s="153">
        <f t="shared" si="50"/>
        <v>2013</v>
      </c>
      <c r="F527" s="482" t="s">
        <v>3815</v>
      </c>
      <c r="G527" s="482" t="s">
        <v>1089</v>
      </c>
      <c r="H527" s="153" t="s">
        <v>810</v>
      </c>
      <c r="I527" s="153" t="s">
        <v>2222</v>
      </c>
      <c r="J527" s="574" t="s">
        <v>3161</v>
      </c>
      <c r="K527" s="153" t="s">
        <v>1090</v>
      </c>
      <c r="L527" s="570" t="str">
        <f ca="1">IF(ISNUMBER(INDIRECT("'"&amp;A527&amp;"'!"&amp;B527)),INDIRECT("'"&amp;A527&amp;"'!"&amp;B527),"…")</f>
        <v>…</v>
      </c>
      <c r="M527" s="153" t="str">
        <f t="shared" ca="1" si="57"/>
        <v>…</v>
      </c>
      <c r="Q527" s="482" t="s">
        <v>3163</v>
      </c>
    </row>
    <row r="528" spans="1:17" ht="12.75" customHeight="1">
      <c r="A528" s="558" t="s">
        <v>1765</v>
      </c>
      <c r="B528" s="558" t="s">
        <v>3199</v>
      </c>
      <c r="C528" s="558" t="s">
        <v>3204</v>
      </c>
      <c r="D528" s="153" t="str">
        <f t="shared" si="48"/>
        <v>select country</v>
      </c>
      <c r="E528" s="153">
        <f t="shared" si="50"/>
        <v>2013</v>
      </c>
      <c r="F528" s="482" t="s">
        <v>3198</v>
      </c>
      <c r="G528" s="482" t="s">
        <v>1089</v>
      </c>
      <c r="H528" s="153" t="s">
        <v>810</v>
      </c>
      <c r="I528" s="153" t="s">
        <v>2222</v>
      </c>
      <c r="J528" s="574" t="s">
        <v>3161</v>
      </c>
      <c r="K528" s="153" t="s">
        <v>1090</v>
      </c>
      <c r="L528" s="570" t="str">
        <f ca="1">IF(ISNUMBER(INDIRECT("'"&amp;A528&amp;"'!"&amp;B528)),INDIRECT("'"&amp;A528&amp;"'!"&amp;B528),"…")</f>
        <v>…</v>
      </c>
      <c r="M528" s="153" t="str">
        <f t="shared" ca="1" si="57"/>
        <v>…</v>
      </c>
      <c r="Q528" s="482" t="s">
        <v>3163</v>
      </c>
    </row>
    <row r="529" spans="1:17" ht="12.75" customHeight="1">
      <c r="A529" s="558" t="s">
        <v>1765</v>
      </c>
      <c r="B529" s="558" t="s">
        <v>312</v>
      </c>
      <c r="C529" s="558" t="s">
        <v>313</v>
      </c>
      <c r="D529" s="153" t="str">
        <f t="shared" si="48"/>
        <v>select country</v>
      </c>
      <c r="E529" s="153">
        <f t="shared" si="50"/>
        <v>2013</v>
      </c>
      <c r="F529" s="153" t="s">
        <v>230</v>
      </c>
      <c r="G529" s="482" t="s">
        <v>1089</v>
      </c>
      <c r="H529" s="153" t="s">
        <v>810</v>
      </c>
      <c r="J529" s="482" t="s">
        <v>225</v>
      </c>
      <c r="K529" s="153" t="s">
        <v>1090</v>
      </c>
      <c r="L529" s="570" t="str">
        <f t="shared" ca="1" si="49"/>
        <v>…</v>
      </c>
      <c r="M529" s="153" t="str">
        <f t="shared" ca="1" si="51"/>
        <v>…</v>
      </c>
      <c r="Q529" s="153" t="s">
        <v>231</v>
      </c>
    </row>
    <row r="530" spans="1:17" ht="12.75" customHeight="1">
      <c r="A530" s="558" t="s">
        <v>1765</v>
      </c>
      <c r="B530" s="558" t="s">
        <v>318</v>
      </c>
      <c r="C530" s="558" t="s">
        <v>319</v>
      </c>
      <c r="D530" s="153" t="str">
        <f t="shared" si="48"/>
        <v>select country</v>
      </c>
      <c r="E530" s="153">
        <f t="shared" si="50"/>
        <v>2013</v>
      </c>
      <c r="F530" s="153" t="s">
        <v>234</v>
      </c>
      <c r="G530" s="482" t="s">
        <v>932</v>
      </c>
      <c r="H530" s="153" t="s">
        <v>810</v>
      </c>
      <c r="I530" s="153" t="s">
        <v>933</v>
      </c>
      <c r="J530" s="482" t="s">
        <v>225</v>
      </c>
      <c r="K530" s="153" t="s">
        <v>1090</v>
      </c>
      <c r="L530" s="570" t="str">
        <f t="shared" ca="1" si="49"/>
        <v>…</v>
      </c>
      <c r="M530" s="153" t="str">
        <f t="shared" ca="1" si="51"/>
        <v>…</v>
      </c>
      <c r="Q530" s="153" t="s">
        <v>235</v>
      </c>
    </row>
    <row r="531" spans="1:17" ht="12.75" customHeight="1">
      <c r="A531" s="558" t="s">
        <v>1765</v>
      </c>
      <c r="B531" s="558" t="s">
        <v>322</v>
      </c>
      <c r="C531" s="558" t="s">
        <v>323</v>
      </c>
      <c r="D531" s="153" t="str">
        <f t="shared" si="48"/>
        <v>select country</v>
      </c>
      <c r="E531" s="153">
        <f t="shared" si="50"/>
        <v>2013</v>
      </c>
      <c r="F531" s="153" t="s">
        <v>237</v>
      </c>
      <c r="G531" s="482" t="s">
        <v>946</v>
      </c>
      <c r="H531" s="153" t="s">
        <v>810</v>
      </c>
      <c r="I531" s="153" t="s">
        <v>933</v>
      </c>
      <c r="J531" s="482" t="s">
        <v>225</v>
      </c>
      <c r="K531" s="153" t="s">
        <v>1090</v>
      </c>
      <c r="L531" s="570" t="str">
        <f t="shared" ca="1" si="49"/>
        <v>…</v>
      </c>
      <c r="M531" s="153" t="str">
        <f t="shared" ca="1" si="51"/>
        <v>…</v>
      </c>
      <c r="Q531" s="153" t="s">
        <v>238</v>
      </c>
    </row>
    <row r="532" spans="1:17" ht="12.75" customHeight="1">
      <c r="A532" s="558" t="s">
        <v>1765</v>
      </c>
      <c r="B532" s="558" t="s">
        <v>326</v>
      </c>
      <c r="C532" s="558" t="s">
        <v>327</v>
      </c>
      <c r="D532" s="153" t="str">
        <f t="shared" si="48"/>
        <v>select country</v>
      </c>
      <c r="E532" s="153">
        <f t="shared" si="50"/>
        <v>2013</v>
      </c>
      <c r="F532" s="153" t="s">
        <v>241</v>
      </c>
      <c r="G532" s="482" t="s">
        <v>959</v>
      </c>
      <c r="H532" s="153" t="s">
        <v>810</v>
      </c>
      <c r="I532" s="153" t="s">
        <v>933</v>
      </c>
      <c r="J532" s="482" t="s">
        <v>225</v>
      </c>
      <c r="K532" s="153" t="s">
        <v>1090</v>
      </c>
      <c r="L532" s="570" t="str">
        <f t="shared" ca="1" si="49"/>
        <v>…</v>
      </c>
      <c r="M532" s="153" t="str">
        <f t="shared" ca="1" si="51"/>
        <v>…</v>
      </c>
      <c r="Q532" s="153" t="s">
        <v>242</v>
      </c>
    </row>
    <row r="533" spans="1:17" ht="12.75" customHeight="1">
      <c r="A533" s="558" t="s">
        <v>1765</v>
      </c>
      <c r="B533" s="558" t="s">
        <v>330</v>
      </c>
      <c r="C533" s="558" t="s">
        <v>331</v>
      </c>
      <c r="D533" s="153" t="str">
        <f t="shared" si="48"/>
        <v>select country</v>
      </c>
      <c r="E533" s="153">
        <f t="shared" si="50"/>
        <v>2013</v>
      </c>
      <c r="F533" s="153" t="s">
        <v>245</v>
      </c>
      <c r="G533" s="482" t="s">
        <v>1112</v>
      </c>
      <c r="H533" s="153" t="s">
        <v>810</v>
      </c>
      <c r="I533" s="153" t="s">
        <v>933</v>
      </c>
      <c r="J533" s="482" t="s">
        <v>225</v>
      </c>
      <c r="K533" s="153" t="s">
        <v>1090</v>
      </c>
      <c r="L533" s="570" t="str">
        <f t="shared" ca="1" si="49"/>
        <v>…</v>
      </c>
      <c r="M533" s="153" t="str">
        <f t="shared" ca="1" si="51"/>
        <v>…</v>
      </c>
      <c r="Q533" s="153" t="s">
        <v>246</v>
      </c>
    </row>
    <row r="534" spans="1:17" ht="12.75" customHeight="1">
      <c r="A534" s="558" t="s">
        <v>1765</v>
      </c>
      <c r="B534" s="558" t="s">
        <v>334</v>
      </c>
      <c r="C534" s="558" t="s">
        <v>335</v>
      </c>
      <c r="D534" s="153" t="str">
        <f t="shared" si="48"/>
        <v>select country</v>
      </c>
      <c r="E534" s="153">
        <f t="shared" si="50"/>
        <v>2013</v>
      </c>
      <c r="F534" s="153" t="s">
        <v>249</v>
      </c>
      <c r="G534" s="482" t="s">
        <v>972</v>
      </c>
      <c r="H534" s="153" t="s">
        <v>810</v>
      </c>
      <c r="I534" s="153" t="s">
        <v>933</v>
      </c>
      <c r="J534" s="482" t="s">
        <v>225</v>
      </c>
      <c r="K534" s="153" t="s">
        <v>1090</v>
      </c>
      <c r="L534" s="570" t="str">
        <f t="shared" ca="1" si="49"/>
        <v>…</v>
      </c>
      <c r="M534" s="153" t="str">
        <f t="shared" ca="1" si="51"/>
        <v>…</v>
      </c>
      <c r="Q534" s="153" t="s">
        <v>250</v>
      </c>
    </row>
    <row r="535" spans="1:17" ht="12.75" customHeight="1">
      <c r="A535" s="558" t="s">
        <v>1765</v>
      </c>
      <c r="B535" s="558" t="s">
        <v>3200</v>
      </c>
      <c r="C535" s="558" t="s">
        <v>3205</v>
      </c>
      <c r="D535" s="153" t="str">
        <f t="shared" si="48"/>
        <v>select country</v>
      </c>
      <c r="E535" s="153">
        <f t="shared" si="50"/>
        <v>2013</v>
      </c>
      <c r="F535" s="153" t="s">
        <v>253</v>
      </c>
      <c r="G535" s="482" t="s">
        <v>977</v>
      </c>
      <c r="H535" s="153" t="s">
        <v>810</v>
      </c>
      <c r="I535" s="153" t="s">
        <v>933</v>
      </c>
      <c r="J535" s="482" t="s">
        <v>225</v>
      </c>
      <c r="K535" s="153" t="s">
        <v>978</v>
      </c>
      <c r="L535" s="570" t="str">
        <f t="shared" ca="1" si="49"/>
        <v>…</v>
      </c>
      <c r="M535" s="153" t="str">
        <f t="shared" ca="1" si="51"/>
        <v>…</v>
      </c>
      <c r="Q535" s="153" t="s">
        <v>254</v>
      </c>
    </row>
    <row r="536" spans="1:17">
      <c r="A536" s="558" t="s">
        <v>1765</v>
      </c>
      <c r="B536" s="558" t="s">
        <v>338</v>
      </c>
      <c r="C536" s="558" t="s">
        <v>339</v>
      </c>
      <c r="D536" s="153" t="str">
        <f t="shared" ref="D536:D673" si="58">H$2</f>
        <v>select country</v>
      </c>
      <c r="E536" s="153">
        <f t="shared" si="50"/>
        <v>2013</v>
      </c>
      <c r="F536" s="153" t="s">
        <v>257</v>
      </c>
      <c r="G536" s="482" t="s">
        <v>1203</v>
      </c>
      <c r="H536" s="153" t="s">
        <v>810</v>
      </c>
      <c r="I536" s="153" t="s">
        <v>933</v>
      </c>
      <c r="J536" s="482" t="s">
        <v>225</v>
      </c>
      <c r="K536" s="153" t="s">
        <v>1090</v>
      </c>
      <c r="L536" s="570" t="str">
        <f t="shared" ref="L536:L673" ca="1" si="59">IF(ISNUMBER(INDIRECT("'"&amp;A536&amp;"'!"&amp;B536)),INDIRECT("'"&amp;A536&amp;"'!"&amp;B536),"…")</f>
        <v>…</v>
      </c>
      <c r="M536" s="153" t="str">
        <f t="shared" ca="1" si="51"/>
        <v>…</v>
      </c>
      <c r="Q536" s="153" t="s">
        <v>3966</v>
      </c>
    </row>
    <row r="537" spans="1:17" ht="12.75" customHeight="1">
      <c r="A537" s="558" t="s">
        <v>1765</v>
      </c>
      <c r="B537" s="558" t="s">
        <v>344</v>
      </c>
      <c r="C537" s="558" t="s">
        <v>345</v>
      </c>
      <c r="D537" s="153" t="str">
        <f t="shared" si="58"/>
        <v>select country</v>
      </c>
      <c r="E537" s="153">
        <f t="shared" si="50"/>
        <v>2013</v>
      </c>
      <c r="F537" s="153" t="s">
        <v>261</v>
      </c>
      <c r="G537" s="482" t="s">
        <v>1030</v>
      </c>
      <c r="H537" s="153" t="s">
        <v>810</v>
      </c>
      <c r="J537" s="482" t="s">
        <v>225</v>
      </c>
      <c r="K537" s="153" t="s">
        <v>1090</v>
      </c>
      <c r="L537" s="570" t="str">
        <f t="shared" ca="1" si="59"/>
        <v>…</v>
      </c>
      <c r="M537" s="153" t="str">
        <f t="shared" ca="1" si="51"/>
        <v>…</v>
      </c>
      <c r="Q537" s="153" t="s">
        <v>262</v>
      </c>
    </row>
    <row r="538" spans="1:17" ht="12.75" customHeight="1">
      <c r="A538" s="558" t="s">
        <v>1765</v>
      </c>
      <c r="B538" s="558" t="s">
        <v>348</v>
      </c>
      <c r="C538" s="558" t="s">
        <v>349</v>
      </c>
      <c r="D538" s="153" t="str">
        <f t="shared" si="58"/>
        <v>select country</v>
      </c>
      <c r="E538" s="153">
        <f t="shared" si="50"/>
        <v>2013</v>
      </c>
      <c r="F538" s="153" t="s">
        <v>264</v>
      </c>
      <c r="G538" s="153" t="s">
        <v>1037</v>
      </c>
      <c r="H538" s="153" t="s">
        <v>810</v>
      </c>
      <c r="J538" s="482" t="s">
        <v>225</v>
      </c>
      <c r="K538" s="153" t="s">
        <v>1090</v>
      </c>
      <c r="L538" s="570" t="str">
        <f t="shared" ca="1" si="59"/>
        <v>…</v>
      </c>
      <c r="M538" s="153" t="str">
        <f t="shared" ca="1" si="51"/>
        <v>…</v>
      </c>
      <c r="Q538" s="153" t="s">
        <v>265</v>
      </c>
    </row>
    <row r="539" spans="1:17" ht="12.75" customHeight="1">
      <c r="A539" s="558" t="s">
        <v>1765</v>
      </c>
      <c r="B539" s="482" t="s">
        <v>3939</v>
      </c>
      <c r="C539" s="153" t="s">
        <v>352</v>
      </c>
      <c r="D539" s="153" t="str">
        <f t="shared" si="58"/>
        <v>select country</v>
      </c>
      <c r="E539" s="153">
        <f t="shared" ref="E539:E676" si="60">$H$3</f>
        <v>2013</v>
      </c>
      <c r="F539" s="153" t="s">
        <v>268</v>
      </c>
      <c r="G539" s="482" t="s">
        <v>1715</v>
      </c>
      <c r="H539" s="153" t="s">
        <v>810</v>
      </c>
      <c r="J539" s="482" t="s">
        <v>225</v>
      </c>
      <c r="K539" s="153" t="s">
        <v>1090</v>
      </c>
      <c r="L539" s="570" t="str">
        <f t="shared" ca="1" si="59"/>
        <v>…</v>
      </c>
      <c r="M539" s="153" t="str">
        <f t="shared" ref="M539:M676" ca="1" si="61">IF(OR(INDIRECT("'"&amp;A539&amp;"'!"&amp;C539)="A",INDIRECT("'"&amp;A539&amp;"'!"&amp;C539)="B",INDIRECT("'"&amp;A539&amp;"'!"&amp;C539)="C",INDIRECT("'"&amp;A539&amp;"'!"&amp;C539)="D",INDIRECT("'"&amp;A539&amp;"'!"&amp;C539)="O"),
INDIRECT("'"&amp;A539&amp;"'!"&amp;C539),"…")</f>
        <v>…</v>
      </c>
      <c r="Q539" s="153" t="s">
        <v>269</v>
      </c>
    </row>
    <row r="540" spans="1:17" ht="12.75" customHeight="1">
      <c r="A540" s="558" t="s">
        <v>1765</v>
      </c>
      <c r="B540" s="558" t="s">
        <v>355</v>
      </c>
      <c r="C540" s="558" t="s">
        <v>356</v>
      </c>
      <c r="D540" s="153" t="str">
        <f t="shared" si="58"/>
        <v>select country</v>
      </c>
      <c r="E540" s="153">
        <f t="shared" si="60"/>
        <v>2013</v>
      </c>
      <c r="F540" s="153" t="s">
        <v>272</v>
      </c>
      <c r="G540" s="482" t="s">
        <v>1531</v>
      </c>
      <c r="H540" s="153" t="s">
        <v>810</v>
      </c>
      <c r="J540" s="482" t="s">
        <v>225</v>
      </c>
      <c r="K540" s="153" t="s">
        <v>978</v>
      </c>
      <c r="L540" s="570" t="str">
        <f t="shared" ca="1" si="59"/>
        <v>…</v>
      </c>
      <c r="M540" s="153" t="str">
        <f t="shared" ca="1" si="61"/>
        <v>…</v>
      </c>
      <c r="Q540" s="153" t="s">
        <v>273</v>
      </c>
    </row>
    <row r="541" spans="1:17" ht="12.75" customHeight="1">
      <c r="A541" s="558" t="s">
        <v>1765</v>
      </c>
      <c r="B541" s="558" t="s">
        <v>3201</v>
      </c>
      <c r="C541" s="558" t="s">
        <v>3206</v>
      </c>
      <c r="D541" s="153" t="str">
        <f t="shared" si="58"/>
        <v>select country</v>
      </c>
      <c r="E541" s="153">
        <f t="shared" si="60"/>
        <v>2013</v>
      </c>
      <c r="F541" s="153" t="s">
        <v>275</v>
      </c>
      <c r="G541" s="153" t="s">
        <v>1066</v>
      </c>
      <c r="H541" s="153" t="s">
        <v>810</v>
      </c>
      <c r="J541" s="482" t="s">
        <v>225</v>
      </c>
      <c r="K541" s="153" t="s">
        <v>978</v>
      </c>
      <c r="L541" s="570" t="str">
        <f t="shared" ca="1" si="59"/>
        <v>…</v>
      </c>
      <c r="M541" s="153" t="str">
        <f t="shared" ca="1" si="61"/>
        <v>…</v>
      </c>
      <c r="Q541" s="153" t="s">
        <v>276</v>
      </c>
    </row>
    <row r="542" spans="1:17" ht="12.75" customHeight="1">
      <c r="A542" s="558" t="s">
        <v>1765</v>
      </c>
      <c r="B542" s="153" t="s">
        <v>359</v>
      </c>
      <c r="C542" s="153" t="s">
        <v>360</v>
      </c>
      <c r="D542" s="153" t="str">
        <f t="shared" si="58"/>
        <v>select country</v>
      </c>
      <c r="E542" s="153">
        <f t="shared" si="60"/>
        <v>2013</v>
      </c>
      <c r="F542" s="153" t="s">
        <v>279</v>
      </c>
      <c r="G542" s="482" t="s">
        <v>1077</v>
      </c>
      <c r="H542" s="153" t="s">
        <v>810</v>
      </c>
      <c r="J542" s="482" t="s">
        <v>225</v>
      </c>
      <c r="K542" s="153" t="s">
        <v>978</v>
      </c>
      <c r="L542" s="570" t="str">
        <f t="shared" ca="1" si="59"/>
        <v>…</v>
      </c>
      <c r="M542" s="153" t="str">
        <f t="shared" ca="1" si="61"/>
        <v>…</v>
      </c>
      <c r="Q542" s="153" t="s">
        <v>280</v>
      </c>
    </row>
    <row r="543" spans="1:17" ht="12.75" customHeight="1">
      <c r="A543" s="558" t="s">
        <v>1765</v>
      </c>
      <c r="B543" s="558" t="s">
        <v>365</v>
      </c>
      <c r="C543" s="558" t="s">
        <v>366</v>
      </c>
      <c r="D543" s="153" t="str">
        <f t="shared" si="58"/>
        <v>select country</v>
      </c>
      <c r="E543" s="153">
        <f t="shared" si="60"/>
        <v>2013</v>
      </c>
      <c r="F543" s="153" t="s">
        <v>283</v>
      </c>
      <c r="G543" s="153" t="s">
        <v>991</v>
      </c>
      <c r="H543" s="153" t="s">
        <v>810</v>
      </c>
      <c r="I543" s="482" t="s">
        <v>857</v>
      </c>
      <c r="J543" s="482" t="s">
        <v>225</v>
      </c>
      <c r="K543" s="153" t="s">
        <v>1090</v>
      </c>
      <c r="L543" s="570" t="str">
        <f t="shared" ca="1" si="59"/>
        <v>…</v>
      </c>
      <c r="M543" s="153" t="str">
        <f t="shared" ca="1" si="61"/>
        <v>…</v>
      </c>
      <c r="Q543" s="153" t="s">
        <v>284</v>
      </c>
    </row>
    <row r="544" spans="1:17" ht="12.75" customHeight="1">
      <c r="A544" s="558" t="s">
        <v>1765</v>
      </c>
      <c r="B544" s="558" t="s">
        <v>3202</v>
      </c>
      <c r="C544" s="558" t="s">
        <v>3207</v>
      </c>
      <c r="D544" s="153" t="str">
        <f t="shared" si="58"/>
        <v>select country</v>
      </c>
      <c r="E544" s="153">
        <f t="shared" si="60"/>
        <v>2013</v>
      </c>
      <c r="F544" s="153" t="s">
        <v>286</v>
      </c>
      <c r="G544" s="482" t="s">
        <v>1004</v>
      </c>
      <c r="H544" s="153" t="s">
        <v>810</v>
      </c>
      <c r="I544" s="482" t="s">
        <v>857</v>
      </c>
      <c r="J544" s="482" t="s">
        <v>225</v>
      </c>
      <c r="K544" s="153" t="s">
        <v>1090</v>
      </c>
      <c r="L544" s="570" t="str">
        <f t="shared" ca="1" si="59"/>
        <v>…</v>
      </c>
      <c r="M544" s="153" t="str">
        <f t="shared" ca="1" si="61"/>
        <v>…</v>
      </c>
      <c r="Q544" s="153" t="s">
        <v>287</v>
      </c>
    </row>
    <row r="545" spans="1:17" ht="12.75" customHeight="1">
      <c r="A545" s="558" t="s">
        <v>1765</v>
      </c>
      <c r="B545" s="558" t="s">
        <v>369</v>
      </c>
      <c r="C545" s="558" t="s">
        <v>370</v>
      </c>
      <c r="D545" s="153" t="str">
        <f t="shared" si="58"/>
        <v>select country</v>
      </c>
      <c r="E545" s="153">
        <f t="shared" si="60"/>
        <v>2013</v>
      </c>
      <c r="F545" s="153" t="s">
        <v>290</v>
      </c>
      <c r="G545" s="482" t="s">
        <v>1121</v>
      </c>
      <c r="H545" s="153" t="s">
        <v>810</v>
      </c>
      <c r="I545" s="482" t="s">
        <v>857</v>
      </c>
      <c r="J545" s="482" t="s">
        <v>225</v>
      </c>
      <c r="K545" s="153" t="s">
        <v>1090</v>
      </c>
      <c r="L545" s="570" t="str">
        <f t="shared" ca="1" si="59"/>
        <v>…</v>
      </c>
      <c r="M545" s="153" t="str">
        <f t="shared" ca="1" si="61"/>
        <v>…</v>
      </c>
      <c r="Q545" s="153" t="s">
        <v>291</v>
      </c>
    </row>
    <row r="546" spans="1:17" ht="12.75" customHeight="1">
      <c r="A546" s="558" t="s">
        <v>1765</v>
      </c>
      <c r="B546" s="558" t="s">
        <v>3203</v>
      </c>
      <c r="C546" s="558" t="s">
        <v>3208</v>
      </c>
      <c r="D546" s="153" t="str">
        <f t="shared" si="58"/>
        <v>select country</v>
      </c>
      <c r="E546" s="153">
        <f t="shared" si="60"/>
        <v>2013</v>
      </c>
      <c r="F546" s="153" t="s">
        <v>294</v>
      </c>
      <c r="G546" s="482" t="s">
        <v>1017</v>
      </c>
      <c r="H546" s="153" t="s">
        <v>810</v>
      </c>
      <c r="I546" s="153" t="s">
        <v>1018</v>
      </c>
      <c r="J546" s="482" t="s">
        <v>225</v>
      </c>
      <c r="K546" s="153" t="s">
        <v>1090</v>
      </c>
      <c r="L546" s="570" t="str">
        <f t="shared" ca="1" si="59"/>
        <v>…</v>
      </c>
      <c r="M546" s="153" t="str">
        <f t="shared" ca="1" si="61"/>
        <v>…</v>
      </c>
      <c r="Q546" s="153" t="s">
        <v>295</v>
      </c>
    </row>
    <row r="547" spans="1:17" ht="12.75" customHeight="1">
      <c r="A547" s="558" t="s">
        <v>1765</v>
      </c>
      <c r="B547" s="558" t="s">
        <v>3209</v>
      </c>
      <c r="C547" s="558" t="s">
        <v>3211</v>
      </c>
      <c r="D547" s="153" t="str">
        <f t="shared" si="58"/>
        <v>select country</v>
      </c>
      <c r="E547" s="153">
        <f t="shared" si="60"/>
        <v>2013</v>
      </c>
      <c r="F547" s="153" t="s">
        <v>3213</v>
      </c>
      <c r="G547" s="482" t="s">
        <v>977</v>
      </c>
      <c r="H547" s="153" t="s">
        <v>810</v>
      </c>
      <c r="I547" s="153" t="s">
        <v>933</v>
      </c>
      <c r="J547" s="482" t="s">
        <v>225</v>
      </c>
      <c r="K547" s="153" t="s">
        <v>978</v>
      </c>
      <c r="L547" s="570" t="str">
        <f ca="1">IF(ISNUMBER(INDIRECT("'"&amp;A547&amp;"'!"&amp;B547)),INDIRECT("'"&amp;A547&amp;"'!"&amp;B547),"…")</f>
        <v>…</v>
      </c>
      <c r="M547" s="153" t="str">
        <f t="shared" ca="1" si="61"/>
        <v>…</v>
      </c>
      <c r="Q547" s="153" t="s">
        <v>254</v>
      </c>
    </row>
    <row r="548" spans="1:17">
      <c r="A548" s="558" t="s">
        <v>1765</v>
      </c>
      <c r="B548" s="558" t="s">
        <v>3210</v>
      </c>
      <c r="C548" s="558" t="s">
        <v>3212</v>
      </c>
      <c r="D548" s="153" t="str">
        <f t="shared" ref="D548" si="62">H$2</f>
        <v>select country</v>
      </c>
      <c r="E548" s="153">
        <f t="shared" si="60"/>
        <v>2013</v>
      </c>
      <c r="F548" s="153" t="s">
        <v>3214</v>
      </c>
      <c r="G548" s="482" t="s">
        <v>1203</v>
      </c>
      <c r="H548" s="153" t="s">
        <v>810</v>
      </c>
      <c r="I548" s="153" t="s">
        <v>933</v>
      </c>
      <c r="J548" s="482" t="s">
        <v>225</v>
      </c>
      <c r="K548" s="153" t="s">
        <v>1090</v>
      </c>
      <c r="L548" s="570" t="str">
        <f t="shared" ref="L548" ca="1" si="63">IF(ISNUMBER(INDIRECT("'"&amp;A548&amp;"'!"&amp;B548)),INDIRECT("'"&amp;A548&amp;"'!"&amp;B548),"…")</f>
        <v>…</v>
      </c>
      <c r="M548" s="153" t="str">
        <f t="shared" ca="1" si="61"/>
        <v>…</v>
      </c>
      <c r="Q548" s="153" t="s">
        <v>3966</v>
      </c>
    </row>
    <row r="549" spans="1:17" ht="12.75" customHeight="1">
      <c r="A549" s="558" t="s">
        <v>1765</v>
      </c>
      <c r="B549" s="558" t="s">
        <v>3950</v>
      </c>
      <c r="C549" s="558" t="s">
        <v>3952</v>
      </c>
      <c r="D549" s="153" t="str">
        <f t="shared" si="58"/>
        <v>select country</v>
      </c>
      <c r="E549" s="153">
        <f t="shared" si="60"/>
        <v>2013</v>
      </c>
      <c r="F549" s="153" t="s">
        <v>297</v>
      </c>
      <c r="G549" s="153" t="s">
        <v>1066</v>
      </c>
      <c r="H549" s="153" t="s">
        <v>810</v>
      </c>
      <c r="J549" s="482" t="s">
        <v>298</v>
      </c>
      <c r="K549" s="153" t="s">
        <v>978</v>
      </c>
      <c r="L549" s="570" t="str">
        <f t="shared" ca="1" si="59"/>
        <v>…</v>
      </c>
      <c r="M549" s="153" t="str">
        <f t="shared" ca="1" si="61"/>
        <v>…</v>
      </c>
      <c r="Q549" s="153" t="s">
        <v>299</v>
      </c>
    </row>
    <row r="550" spans="1:17" ht="12.75" customHeight="1">
      <c r="A550" s="558" t="s">
        <v>1765</v>
      </c>
      <c r="B550" s="558" t="s">
        <v>3951</v>
      </c>
      <c r="C550" s="558" t="s">
        <v>3953</v>
      </c>
      <c r="D550" s="153" t="str">
        <f t="shared" si="58"/>
        <v>select country</v>
      </c>
      <c r="E550" s="153">
        <f t="shared" si="60"/>
        <v>2013</v>
      </c>
      <c r="F550" s="153" t="s">
        <v>302</v>
      </c>
      <c r="G550" s="482" t="s">
        <v>1077</v>
      </c>
      <c r="H550" s="153" t="s">
        <v>810</v>
      </c>
      <c r="J550" s="482" t="s">
        <v>298</v>
      </c>
      <c r="K550" s="153" t="s">
        <v>978</v>
      </c>
      <c r="L550" s="570" t="str">
        <f t="shared" ca="1" si="59"/>
        <v>…</v>
      </c>
      <c r="M550" s="153" t="str">
        <f t="shared" ca="1" si="61"/>
        <v>…</v>
      </c>
      <c r="Q550" s="153" t="s">
        <v>303</v>
      </c>
    </row>
    <row r="551" spans="1:17" ht="12" customHeight="1">
      <c r="A551" s="558" t="s">
        <v>1765</v>
      </c>
      <c r="B551" s="558" t="s">
        <v>2811</v>
      </c>
      <c r="C551" s="558" t="s">
        <v>373</v>
      </c>
      <c r="D551" s="153" t="str">
        <f t="shared" si="58"/>
        <v>select country</v>
      </c>
      <c r="E551" s="153">
        <f t="shared" si="60"/>
        <v>2013</v>
      </c>
      <c r="F551" s="482" t="s">
        <v>3788</v>
      </c>
      <c r="G551" s="482" t="s">
        <v>1089</v>
      </c>
      <c r="H551" s="153" t="s">
        <v>810</v>
      </c>
      <c r="I551" s="153" t="s">
        <v>1772</v>
      </c>
      <c r="J551" s="574" t="s">
        <v>3161</v>
      </c>
      <c r="K551" s="153" t="s">
        <v>1090</v>
      </c>
      <c r="L551" s="570" t="str">
        <f ca="1">IF(ISNUMBER(INDIRECT("'"&amp;A551&amp;"'!"&amp;B551)),INDIRECT("'"&amp;A551&amp;"'!"&amp;B551),"…")</f>
        <v>…</v>
      </c>
      <c r="M551" s="153" t="str">
        <f ca="1">IF(OR(INDIRECT("'"&amp;A551&amp;"'!"&amp;C551)="A",INDIRECT("'"&amp;A551&amp;"'!"&amp;C551)="B",INDIRECT("'"&amp;A551&amp;"'!"&amp;C551)="C",INDIRECT("'"&amp;A551&amp;"'!"&amp;C551)="D",INDIRECT("'"&amp;A551&amp;"'!"&amp;C551)="O"),
INDIRECT("'"&amp;A551&amp;"'!"&amp;C551),"…")</f>
        <v>…</v>
      </c>
      <c r="Q551" s="482" t="s">
        <v>3162</v>
      </c>
    </row>
    <row r="552" spans="1:17" ht="12.75" customHeight="1">
      <c r="A552" s="558" t="s">
        <v>1765</v>
      </c>
      <c r="B552" s="558" t="s">
        <v>2812</v>
      </c>
      <c r="C552" s="558" t="s">
        <v>376</v>
      </c>
      <c r="D552" s="153" t="str">
        <f t="shared" si="58"/>
        <v>select country</v>
      </c>
      <c r="E552" s="153">
        <f t="shared" si="60"/>
        <v>2013</v>
      </c>
      <c r="F552" s="482" t="s">
        <v>3215</v>
      </c>
      <c r="G552" s="482" t="s">
        <v>1089</v>
      </c>
      <c r="H552" s="153" t="s">
        <v>810</v>
      </c>
      <c r="I552" s="153" t="s">
        <v>2222</v>
      </c>
      <c r="J552" s="574" t="s">
        <v>3161</v>
      </c>
      <c r="K552" s="153" t="s">
        <v>1090</v>
      </c>
      <c r="L552" s="570" t="str">
        <f ca="1">IF(ISNUMBER(INDIRECT("'"&amp;A552&amp;"'!"&amp;B552)),INDIRECT("'"&amp;A552&amp;"'!"&amp;B552),"…")</f>
        <v>…</v>
      </c>
      <c r="M552" s="153" t="str">
        <f t="shared" ref="M552:M554" ca="1" si="64">IF(OR(INDIRECT("'"&amp;A552&amp;"'!"&amp;C552)="A",INDIRECT("'"&amp;A552&amp;"'!"&amp;C552)="B",INDIRECT("'"&amp;A552&amp;"'!"&amp;C552)="C",INDIRECT("'"&amp;A552&amp;"'!"&amp;C552)="D",INDIRECT("'"&amp;A552&amp;"'!"&amp;C552)="O"),
INDIRECT("'"&amp;A552&amp;"'!"&amp;C552),"…")</f>
        <v>…</v>
      </c>
      <c r="Q552" s="482" t="s">
        <v>3163</v>
      </c>
    </row>
    <row r="553" spans="1:17" ht="12.75" customHeight="1">
      <c r="A553" s="558" t="s">
        <v>1765</v>
      </c>
      <c r="B553" s="558" t="s">
        <v>2813</v>
      </c>
      <c r="C553" s="558" t="s">
        <v>379</v>
      </c>
      <c r="D553" s="153" t="str">
        <f t="shared" si="58"/>
        <v>select country</v>
      </c>
      <c r="E553" s="153">
        <f t="shared" si="60"/>
        <v>2013</v>
      </c>
      <c r="F553" s="482" t="s">
        <v>3816</v>
      </c>
      <c r="G553" s="482" t="s">
        <v>1089</v>
      </c>
      <c r="H553" s="153" t="s">
        <v>810</v>
      </c>
      <c r="I553" s="153" t="s">
        <v>2222</v>
      </c>
      <c r="J553" s="574" t="s">
        <v>3161</v>
      </c>
      <c r="K553" s="153" t="s">
        <v>1090</v>
      </c>
      <c r="L553" s="570" t="str">
        <f ca="1">IF(ISNUMBER(INDIRECT("'"&amp;A553&amp;"'!"&amp;B553)),INDIRECT("'"&amp;A553&amp;"'!"&amp;B553),"…")</f>
        <v>…</v>
      </c>
      <c r="M553" s="153" t="str">
        <f t="shared" ca="1" si="64"/>
        <v>…</v>
      </c>
      <c r="Q553" s="482" t="s">
        <v>3163</v>
      </c>
    </row>
    <row r="554" spans="1:17" ht="12.75" customHeight="1">
      <c r="A554" s="558" t="s">
        <v>1765</v>
      </c>
      <c r="B554" s="558" t="s">
        <v>3217</v>
      </c>
      <c r="C554" s="558" t="s">
        <v>3222</v>
      </c>
      <c r="D554" s="153" t="str">
        <f t="shared" si="58"/>
        <v>select country</v>
      </c>
      <c r="E554" s="153">
        <f t="shared" si="60"/>
        <v>2013</v>
      </c>
      <c r="F554" s="482" t="s">
        <v>3216</v>
      </c>
      <c r="G554" s="482" t="s">
        <v>1089</v>
      </c>
      <c r="H554" s="153" t="s">
        <v>810</v>
      </c>
      <c r="I554" s="153" t="s">
        <v>2222</v>
      </c>
      <c r="J554" s="574" t="s">
        <v>3161</v>
      </c>
      <c r="K554" s="153" t="s">
        <v>1090</v>
      </c>
      <c r="L554" s="570" t="str">
        <f ca="1">IF(ISNUMBER(INDIRECT("'"&amp;A554&amp;"'!"&amp;B554)),INDIRECT("'"&amp;A554&amp;"'!"&amp;B554),"…")</f>
        <v>…</v>
      </c>
      <c r="M554" s="153" t="str">
        <f t="shared" ca="1" si="64"/>
        <v>…</v>
      </c>
      <c r="Q554" s="482" t="s">
        <v>3163</v>
      </c>
    </row>
    <row r="555" spans="1:17" ht="12.75" customHeight="1">
      <c r="A555" s="558" t="s">
        <v>1765</v>
      </c>
      <c r="B555" s="558" t="s">
        <v>2814</v>
      </c>
      <c r="C555" s="558" t="s">
        <v>382</v>
      </c>
      <c r="D555" s="153" t="str">
        <f t="shared" si="58"/>
        <v>select country</v>
      </c>
      <c r="E555" s="153">
        <f t="shared" si="60"/>
        <v>2013</v>
      </c>
      <c r="F555" s="153" t="s">
        <v>310</v>
      </c>
      <c r="G555" s="482" t="s">
        <v>1089</v>
      </c>
      <c r="H555" s="153" t="s">
        <v>810</v>
      </c>
      <c r="J555" s="482" t="s">
        <v>1701</v>
      </c>
      <c r="K555" s="153" t="s">
        <v>1090</v>
      </c>
      <c r="L555" s="570" t="str">
        <f t="shared" ca="1" si="59"/>
        <v>…</v>
      </c>
      <c r="M555" s="153" t="str">
        <f t="shared" ca="1" si="61"/>
        <v>…</v>
      </c>
      <c r="Q555" s="153" t="s">
        <v>311</v>
      </c>
    </row>
    <row r="556" spans="1:17" ht="12.75" customHeight="1">
      <c r="A556" s="558" t="s">
        <v>1765</v>
      </c>
      <c r="B556" s="558" t="s">
        <v>2815</v>
      </c>
      <c r="C556" s="558" t="s">
        <v>386</v>
      </c>
      <c r="D556" s="153" t="str">
        <f t="shared" si="58"/>
        <v>select country</v>
      </c>
      <c r="E556" s="153">
        <f t="shared" si="60"/>
        <v>2013</v>
      </c>
      <c r="F556" s="153" t="s">
        <v>314</v>
      </c>
      <c r="G556" s="482" t="s">
        <v>932</v>
      </c>
      <c r="H556" s="153" t="s">
        <v>810</v>
      </c>
      <c r="I556" s="153" t="s">
        <v>933</v>
      </c>
      <c r="J556" s="482" t="s">
        <v>1701</v>
      </c>
      <c r="K556" s="153" t="s">
        <v>1090</v>
      </c>
      <c r="L556" s="570" t="str">
        <f t="shared" ca="1" si="59"/>
        <v>…</v>
      </c>
      <c r="M556" s="153" t="str">
        <f t="shared" ca="1" si="61"/>
        <v>…</v>
      </c>
      <c r="Q556" s="153" t="s">
        <v>315</v>
      </c>
    </row>
    <row r="557" spans="1:17" ht="12.75" customHeight="1">
      <c r="A557" s="558" t="s">
        <v>1765</v>
      </c>
      <c r="B557" s="558" t="s">
        <v>2816</v>
      </c>
      <c r="C557" s="558" t="s">
        <v>389</v>
      </c>
      <c r="D557" s="153" t="str">
        <f t="shared" si="58"/>
        <v>select country</v>
      </c>
      <c r="E557" s="153">
        <f t="shared" si="60"/>
        <v>2013</v>
      </c>
      <c r="F557" s="153" t="s">
        <v>316</v>
      </c>
      <c r="G557" s="482" t="s">
        <v>946</v>
      </c>
      <c r="H557" s="153" t="s">
        <v>810</v>
      </c>
      <c r="I557" s="153" t="s">
        <v>933</v>
      </c>
      <c r="J557" s="482" t="s">
        <v>1701</v>
      </c>
      <c r="K557" s="153" t="s">
        <v>1090</v>
      </c>
      <c r="L557" s="570" t="str">
        <f t="shared" ca="1" si="59"/>
        <v>…</v>
      </c>
      <c r="M557" s="153" t="str">
        <f t="shared" ca="1" si="61"/>
        <v>…</v>
      </c>
      <c r="Q557" s="153" t="s">
        <v>317</v>
      </c>
    </row>
    <row r="558" spans="1:17" ht="12.75" customHeight="1">
      <c r="A558" s="558" t="s">
        <v>1765</v>
      </c>
      <c r="B558" s="558" t="s">
        <v>2817</v>
      </c>
      <c r="C558" s="558" t="s">
        <v>392</v>
      </c>
      <c r="D558" s="153" t="str">
        <f t="shared" si="58"/>
        <v>select country</v>
      </c>
      <c r="E558" s="153">
        <f t="shared" si="60"/>
        <v>2013</v>
      </c>
      <c r="F558" s="153" t="s">
        <v>320</v>
      </c>
      <c r="G558" s="482" t="s">
        <v>959</v>
      </c>
      <c r="H558" s="153" t="s">
        <v>810</v>
      </c>
      <c r="I558" s="153" t="s">
        <v>933</v>
      </c>
      <c r="J558" s="482" t="s">
        <v>1701</v>
      </c>
      <c r="K558" s="153" t="s">
        <v>1090</v>
      </c>
      <c r="L558" s="570" t="str">
        <f t="shared" ca="1" si="59"/>
        <v>…</v>
      </c>
      <c r="M558" s="153" t="str">
        <f t="shared" ca="1" si="61"/>
        <v>…</v>
      </c>
      <c r="Q558" s="153" t="s">
        <v>321</v>
      </c>
    </row>
    <row r="559" spans="1:17" ht="12.75" customHeight="1">
      <c r="A559" s="558" t="s">
        <v>1765</v>
      </c>
      <c r="B559" s="558" t="s">
        <v>2818</v>
      </c>
      <c r="C559" s="558" t="s">
        <v>395</v>
      </c>
      <c r="D559" s="153" t="str">
        <f t="shared" si="58"/>
        <v>select country</v>
      </c>
      <c r="E559" s="153">
        <f t="shared" si="60"/>
        <v>2013</v>
      </c>
      <c r="F559" s="153" t="s">
        <v>324</v>
      </c>
      <c r="G559" s="482" t="s">
        <v>1112</v>
      </c>
      <c r="H559" s="153" t="s">
        <v>810</v>
      </c>
      <c r="I559" s="153" t="s">
        <v>933</v>
      </c>
      <c r="J559" s="482" t="s">
        <v>1701</v>
      </c>
      <c r="K559" s="153" t="s">
        <v>1090</v>
      </c>
      <c r="L559" s="570" t="str">
        <f t="shared" ca="1" si="59"/>
        <v>…</v>
      </c>
      <c r="M559" s="153" t="str">
        <f t="shared" ca="1" si="61"/>
        <v>…</v>
      </c>
      <c r="Q559" s="153" t="s">
        <v>325</v>
      </c>
    </row>
    <row r="560" spans="1:17" ht="12.75" customHeight="1">
      <c r="A560" s="558" t="s">
        <v>1765</v>
      </c>
      <c r="B560" s="558" t="s">
        <v>2819</v>
      </c>
      <c r="C560" s="558" t="s">
        <v>398</v>
      </c>
      <c r="D560" s="153" t="str">
        <f t="shared" si="58"/>
        <v>select country</v>
      </c>
      <c r="E560" s="153">
        <f t="shared" si="60"/>
        <v>2013</v>
      </c>
      <c r="F560" s="153" t="s">
        <v>328</v>
      </c>
      <c r="G560" s="482" t="s">
        <v>972</v>
      </c>
      <c r="H560" s="153" t="s">
        <v>810</v>
      </c>
      <c r="I560" s="153" t="s">
        <v>933</v>
      </c>
      <c r="J560" s="482" t="s">
        <v>1701</v>
      </c>
      <c r="K560" s="153" t="s">
        <v>1090</v>
      </c>
      <c r="L560" s="570" t="str">
        <f t="shared" ca="1" si="59"/>
        <v>…</v>
      </c>
      <c r="M560" s="153" t="str">
        <f t="shared" ca="1" si="61"/>
        <v>…</v>
      </c>
      <c r="Q560" s="153" t="s">
        <v>329</v>
      </c>
    </row>
    <row r="561" spans="1:17" ht="12.75" customHeight="1">
      <c r="A561" s="558" t="s">
        <v>1765</v>
      </c>
      <c r="B561" s="558" t="s">
        <v>3218</v>
      </c>
      <c r="C561" s="558" t="s">
        <v>3223</v>
      </c>
      <c r="D561" s="153" t="str">
        <f t="shared" si="58"/>
        <v>select country</v>
      </c>
      <c r="E561" s="153">
        <f t="shared" si="60"/>
        <v>2013</v>
      </c>
      <c r="F561" s="153" t="s">
        <v>332</v>
      </c>
      <c r="G561" s="482" t="s">
        <v>977</v>
      </c>
      <c r="H561" s="153" t="s">
        <v>810</v>
      </c>
      <c r="I561" s="153" t="s">
        <v>933</v>
      </c>
      <c r="J561" s="482" t="s">
        <v>1701</v>
      </c>
      <c r="K561" s="153" t="s">
        <v>978</v>
      </c>
      <c r="L561" s="570" t="str">
        <f t="shared" ca="1" si="59"/>
        <v>…</v>
      </c>
      <c r="M561" s="153" t="str">
        <f t="shared" ca="1" si="61"/>
        <v>…</v>
      </c>
      <c r="Q561" s="153" t="s">
        <v>333</v>
      </c>
    </row>
    <row r="562" spans="1:17">
      <c r="A562" s="558" t="s">
        <v>1765</v>
      </c>
      <c r="B562" s="558" t="s">
        <v>2820</v>
      </c>
      <c r="C562" s="558" t="s">
        <v>401</v>
      </c>
      <c r="D562" s="153" t="str">
        <f t="shared" si="58"/>
        <v>select country</v>
      </c>
      <c r="E562" s="153">
        <f t="shared" si="60"/>
        <v>2013</v>
      </c>
      <c r="F562" s="153" t="s">
        <v>336</v>
      </c>
      <c r="G562" s="482" t="s">
        <v>1203</v>
      </c>
      <c r="H562" s="153" t="s">
        <v>810</v>
      </c>
      <c r="I562" s="153" t="s">
        <v>933</v>
      </c>
      <c r="J562" s="482" t="s">
        <v>1701</v>
      </c>
      <c r="K562" s="153" t="s">
        <v>1090</v>
      </c>
      <c r="L562" s="570" t="str">
        <f t="shared" ca="1" si="59"/>
        <v>…</v>
      </c>
      <c r="M562" s="153" t="str">
        <f t="shared" ca="1" si="61"/>
        <v>…</v>
      </c>
      <c r="Q562" s="153" t="s">
        <v>3967</v>
      </c>
    </row>
    <row r="563" spans="1:17" ht="12.75" customHeight="1">
      <c r="A563" s="558" t="s">
        <v>1765</v>
      </c>
      <c r="B563" s="558" t="s">
        <v>2821</v>
      </c>
      <c r="C563" s="558" t="s">
        <v>2827</v>
      </c>
      <c r="D563" s="153" t="str">
        <f t="shared" si="58"/>
        <v>select country</v>
      </c>
      <c r="E563" s="153">
        <f t="shared" si="60"/>
        <v>2013</v>
      </c>
      <c r="F563" s="153" t="s">
        <v>340</v>
      </c>
      <c r="G563" s="482" t="s">
        <v>1030</v>
      </c>
      <c r="H563" s="153" t="s">
        <v>810</v>
      </c>
      <c r="J563" s="482" t="s">
        <v>1701</v>
      </c>
      <c r="K563" s="153" t="s">
        <v>1090</v>
      </c>
      <c r="L563" s="570" t="str">
        <f t="shared" ca="1" si="59"/>
        <v>…</v>
      </c>
      <c r="M563" s="153" t="str">
        <f t="shared" ca="1" si="61"/>
        <v>…</v>
      </c>
      <c r="Q563" s="153" t="s">
        <v>341</v>
      </c>
    </row>
    <row r="564" spans="1:17" ht="12.75" customHeight="1">
      <c r="A564" s="558" t="s">
        <v>1765</v>
      </c>
      <c r="B564" s="558" t="s">
        <v>2822</v>
      </c>
      <c r="C564" s="558" t="s">
        <v>405</v>
      </c>
      <c r="D564" s="153" t="str">
        <f t="shared" si="58"/>
        <v>select country</v>
      </c>
      <c r="E564" s="153">
        <f t="shared" si="60"/>
        <v>2013</v>
      </c>
      <c r="F564" s="153" t="s">
        <v>342</v>
      </c>
      <c r="G564" s="153" t="s">
        <v>1037</v>
      </c>
      <c r="H564" s="153" t="s">
        <v>810</v>
      </c>
      <c r="J564" s="482" t="s">
        <v>1701</v>
      </c>
      <c r="K564" s="153" t="s">
        <v>1090</v>
      </c>
      <c r="L564" s="570" t="str">
        <f t="shared" ca="1" si="59"/>
        <v>…</v>
      </c>
      <c r="M564" s="153" t="str">
        <f t="shared" ca="1" si="61"/>
        <v>…</v>
      </c>
      <c r="Q564" s="153" t="s">
        <v>343</v>
      </c>
    </row>
    <row r="565" spans="1:17" ht="12.75" customHeight="1">
      <c r="A565" s="558" t="s">
        <v>1765</v>
      </c>
      <c r="B565" s="482" t="s">
        <v>3940</v>
      </c>
      <c r="C565" s="153" t="s">
        <v>408</v>
      </c>
      <c r="D565" s="153" t="str">
        <f t="shared" si="58"/>
        <v>select country</v>
      </c>
      <c r="E565" s="153">
        <f t="shared" si="60"/>
        <v>2013</v>
      </c>
      <c r="F565" s="153" t="s">
        <v>346</v>
      </c>
      <c r="G565" s="482" t="s">
        <v>1715</v>
      </c>
      <c r="H565" s="153" t="s">
        <v>810</v>
      </c>
      <c r="J565" s="482" t="s">
        <v>1701</v>
      </c>
      <c r="K565" s="153" t="s">
        <v>1090</v>
      </c>
      <c r="L565" s="570" t="str">
        <f t="shared" ca="1" si="59"/>
        <v>…</v>
      </c>
      <c r="M565" s="153" t="str">
        <f t="shared" ca="1" si="61"/>
        <v>…</v>
      </c>
      <c r="Q565" s="153" t="s">
        <v>347</v>
      </c>
    </row>
    <row r="566" spans="1:17" ht="12.75" customHeight="1">
      <c r="A566" s="558" t="s">
        <v>1765</v>
      </c>
      <c r="B566" s="558" t="s">
        <v>2823</v>
      </c>
      <c r="C566" s="558" t="s">
        <v>2828</v>
      </c>
      <c r="D566" s="153" t="str">
        <f t="shared" si="58"/>
        <v>select country</v>
      </c>
      <c r="E566" s="153">
        <f t="shared" si="60"/>
        <v>2013</v>
      </c>
      <c r="F566" s="153" t="s">
        <v>350</v>
      </c>
      <c r="G566" s="482" t="s">
        <v>1531</v>
      </c>
      <c r="H566" s="153" t="s">
        <v>810</v>
      </c>
      <c r="J566" s="482" t="s">
        <v>1701</v>
      </c>
      <c r="K566" s="153" t="s">
        <v>978</v>
      </c>
      <c r="L566" s="570" t="str">
        <f t="shared" ca="1" si="59"/>
        <v>…</v>
      </c>
      <c r="M566" s="153" t="str">
        <f t="shared" ca="1" si="61"/>
        <v>…</v>
      </c>
      <c r="Q566" s="153" t="s">
        <v>351</v>
      </c>
    </row>
    <row r="567" spans="1:17" ht="12.75" customHeight="1">
      <c r="A567" s="558" t="s">
        <v>1765</v>
      </c>
      <c r="B567" s="558" t="s">
        <v>3219</v>
      </c>
      <c r="C567" s="558" t="s">
        <v>3224</v>
      </c>
      <c r="D567" s="153" t="str">
        <f t="shared" si="58"/>
        <v>select country</v>
      </c>
      <c r="E567" s="153">
        <f t="shared" si="60"/>
        <v>2013</v>
      </c>
      <c r="F567" s="153" t="s">
        <v>353</v>
      </c>
      <c r="G567" s="153" t="s">
        <v>1066</v>
      </c>
      <c r="H567" s="153" t="s">
        <v>810</v>
      </c>
      <c r="J567" s="482" t="s">
        <v>1701</v>
      </c>
      <c r="K567" s="153" t="s">
        <v>978</v>
      </c>
      <c r="L567" s="570" t="str">
        <f t="shared" ca="1" si="59"/>
        <v>…</v>
      </c>
      <c r="M567" s="153" t="str">
        <f t="shared" ca="1" si="61"/>
        <v>…</v>
      </c>
      <c r="Q567" s="153" t="s">
        <v>354</v>
      </c>
    </row>
    <row r="568" spans="1:17" ht="12.75" customHeight="1">
      <c r="A568" s="558" t="s">
        <v>1765</v>
      </c>
      <c r="B568" s="153" t="s">
        <v>2824</v>
      </c>
      <c r="C568" s="153" t="s">
        <v>410</v>
      </c>
      <c r="D568" s="153" t="str">
        <f t="shared" si="58"/>
        <v>select country</v>
      </c>
      <c r="E568" s="153">
        <f t="shared" si="60"/>
        <v>2013</v>
      </c>
      <c r="F568" s="153" t="s">
        <v>357</v>
      </c>
      <c r="G568" s="482" t="s">
        <v>1077</v>
      </c>
      <c r="H568" s="153" t="s">
        <v>810</v>
      </c>
      <c r="J568" s="482" t="s">
        <v>1701</v>
      </c>
      <c r="K568" s="153" t="s">
        <v>978</v>
      </c>
      <c r="L568" s="570" t="str">
        <f t="shared" ca="1" si="59"/>
        <v>…</v>
      </c>
      <c r="M568" s="153" t="str">
        <f t="shared" ca="1" si="61"/>
        <v>…</v>
      </c>
      <c r="Q568" s="153" t="s">
        <v>358</v>
      </c>
    </row>
    <row r="569" spans="1:17" ht="12.75" customHeight="1">
      <c r="A569" s="558" t="s">
        <v>1765</v>
      </c>
      <c r="B569" s="558" t="s">
        <v>2825</v>
      </c>
      <c r="C569" s="558" t="s">
        <v>414</v>
      </c>
      <c r="D569" s="153" t="str">
        <f t="shared" si="58"/>
        <v>select country</v>
      </c>
      <c r="E569" s="153">
        <f t="shared" si="60"/>
        <v>2013</v>
      </c>
      <c r="F569" s="153" t="s">
        <v>361</v>
      </c>
      <c r="G569" s="153" t="s">
        <v>991</v>
      </c>
      <c r="H569" s="153" t="s">
        <v>810</v>
      </c>
      <c r="I569" s="482" t="s">
        <v>857</v>
      </c>
      <c r="J569" s="482" t="s">
        <v>1701</v>
      </c>
      <c r="K569" s="153" t="s">
        <v>1090</v>
      </c>
      <c r="L569" s="570" t="str">
        <f t="shared" ca="1" si="59"/>
        <v>…</v>
      </c>
      <c r="M569" s="153" t="str">
        <f t="shared" ca="1" si="61"/>
        <v>…</v>
      </c>
      <c r="Q569" s="153" t="s">
        <v>362</v>
      </c>
    </row>
    <row r="570" spans="1:17" ht="12.75" customHeight="1">
      <c r="A570" s="558" t="s">
        <v>1765</v>
      </c>
      <c r="B570" s="558" t="s">
        <v>3220</v>
      </c>
      <c r="C570" s="558" t="s">
        <v>3225</v>
      </c>
      <c r="D570" s="153" t="str">
        <f t="shared" si="58"/>
        <v>select country</v>
      </c>
      <c r="E570" s="153">
        <f t="shared" si="60"/>
        <v>2013</v>
      </c>
      <c r="F570" s="153" t="s">
        <v>363</v>
      </c>
      <c r="G570" s="482" t="s">
        <v>1004</v>
      </c>
      <c r="H570" s="153" t="s">
        <v>810</v>
      </c>
      <c r="I570" s="482" t="s">
        <v>857</v>
      </c>
      <c r="J570" s="482" t="s">
        <v>1701</v>
      </c>
      <c r="K570" s="153" t="s">
        <v>1090</v>
      </c>
      <c r="L570" s="570" t="str">
        <f t="shared" ca="1" si="59"/>
        <v>…</v>
      </c>
      <c r="M570" s="153" t="str">
        <f t="shared" ca="1" si="61"/>
        <v>…</v>
      </c>
      <c r="Q570" s="153" t="s">
        <v>364</v>
      </c>
    </row>
    <row r="571" spans="1:17" ht="12.75" customHeight="1">
      <c r="A571" s="558" t="s">
        <v>1765</v>
      </c>
      <c r="B571" s="558" t="s">
        <v>2826</v>
      </c>
      <c r="C571" s="558" t="s">
        <v>417</v>
      </c>
      <c r="D571" s="153" t="str">
        <f t="shared" si="58"/>
        <v>select country</v>
      </c>
      <c r="E571" s="153">
        <f t="shared" si="60"/>
        <v>2013</v>
      </c>
      <c r="F571" s="153" t="s">
        <v>367</v>
      </c>
      <c r="G571" s="482" t="s">
        <v>1121</v>
      </c>
      <c r="H571" s="153" t="s">
        <v>810</v>
      </c>
      <c r="I571" s="482" t="s">
        <v>857</v>
      </c>
      <c r="J571" s="482" t="s">
        <v>1701</v>
      </c>
      <c r="K571" s="153" t="s">
        <v>1090</v>
      </c>
      <c r="L571" s="570" t="str">
        <f t="shared" ca="1" si="59"/>
        <v>…</v>
      </c>
      <c r="M571" s="153" t="str">
        <f t="shared" ca="1" si="61"/>
        <v>…</v>
      </c>
      <c r="Q571" s="153" t="s">
        <v>368</v>
      </c>
    </row>
    <row r="572" spans="1:17" ht="12.75" customHeight="1">
      <c r="A572" s="558" t="s">
        <v>1765</v>
      </c>
      <c r="B572" s="558" t="s">
        <v>3221</v>
      </c>
      <c r="C572" s="558" t="s">
        <v>3226</v>
      </c>
      <c r="D572" s="153" t="str">
        <f t="shared" si="58"/>
        <v>select country</v>
      </c>
      <c r="E572" s="153">
        <f t="shared" si="60"/>
        <v>2013</v>
      </c>
      <c r="F572" s="153" t="s">
        <v>371</v>
      </c>
      <c r="G572" s="482" t="s">
        <v>1017</v>
      </c>
      <c r="H572" s="153" t="s">
        <v>810</v>
      </c>
      <c r="I572" s="153" t="s">
        <v>1018</v>
      </c>
      <c r="J572" s="482" t="s">
        <v>1701</v>
      </c>
      <c r="K572" s="153" t="s">
        <v>1090</v>
      </c>
      <c r="L572" s="570" t="str">
        <f t="shared" ca="1" si="59"/>
        <v>…</v>
      </c>
      <c r="M572" s="153" t="str">
        <f t="shared" ca="1" si="61"/>
        <v>…</v>
      </c>
      <c r="Q572" s="153" t="s">
        <v>372</v>
      </c>
    </row>
    <row r="573" spans="1:17" ht="12" customHeight="1">
      <c r="A573" s="558" t="s">
        <v>1765</v>
      </c>
      <c r="B573" s="558" t="s">
        <v>587</v>
      </c>
      <c r="C573" s="558" t="s">
        <v>2565</v>
      </c>
      <c r="D573" s="153" t="str">
        <f t="shared" ref="D573:D576" si="65">H$2</f>
        <v>select country</v>
      </c>
      <c r="E573" s="153">
        <f t="shared" si="60"/>
        <v>2013</v>
      </c>
      <c r="F573" s="482" t="s">
        <v>3773</v>
      </c>
      <c r="G573" s="482" t="s">
        <v>1089</v>
      </c>
      <c r="H573" s="153" t="s">
        <v>810</v>
      </c>
      <c r="I573" s="153" t="s">
        <v>1772</v>
      </c>
      <c r="J573" s="574" t="s">
        <v>3161</v>
      </c>
      <c r="K573" s="153" t="s">
        <v>811</v>
      </c>
      <c r="L573" s="570">
        <f ca="1">IF(ISNUMBER(INDIRECT("'"&amp;A573&amp;"'!"&amp;B573)),INDIRECT("'"&amp;A573&amp;"'!"&amp;B573),"…")</f>
        <v>0</v>
      </c>
      <c r="M573" s="153" t="str">
        <f ca="1">IF(OR(INDIRECT("'"&amp;A573&amp;"'!"&amp;C573)="A",INDIRECT("'"&amp;A573&amp;"'!"&amp;C573)="B",INDIRECT("'"&amp;A573&amp;"'!"&amp;C573)="C",INDIRECT("'"&amp;A573&amp;"'!"&amp;C573)="D",INDIRECT("'"&amp;A573&amp;"'!"&amp;C573)="O"),
INDIRECT("'"&amp;A573&amp;"'!"&amp;C573),"…")</f>
        <v>…</v>
      </c>
      <c r="Q573" s="482" t="s">
        <v>3162</v>
      </c>
    </row>
    <row r="574" spans="1:17" ht="12.75" customHeight="1">
      <c r="A574" s="558" t="s">
        <v>1765</v>
      </c>
      <c r="B574" s="558" t="s">
        <v>590</v>
      </c>
      <c r="C574" s="558" t="s">
        <v>2566</v>
      </c>
      <c r="D574" s="153" t="str">
        <f t="shared" si="65"/>
        <v>select country</v>
      </c>
      <c r="E574" s="153">
        <f t="shared" si="60"/>
        <v>2013</v>
      </c>
      <c r="F574" s="482" t="s">
        <v>3008</v>
      </c>
      <c r="G574" s="482" t="s">
        <v>1089</v>
      </c>
      <c r="H574" s="153" t="s">
        <v>810</v>
      </c>
      <c r="I574" s="153" t="s">
        <v>2222</v>
      </c>
      <c r="J574" s="574" t="s">
        <v>3161</v>
      </c>
      <c r="K574" s="153" t="s">
        <v>811</v>
      </c>
      <c r="L574" s="570">
        <f ca="1">IF(ISNUMBER(INDIRECT("'"&amp;A574&amp;"'!"&amp;B574)),INDIRECT("'"&amp;A574&amp;"'!"&amp;B574),"…")</f>
        <v>0</v>
      </c>
      <c r="M574" s="153" t="str">
        <f t="shared" ref="M574:M576" ca="1" si="66">IF(OR(INDIRECT("'"&amp;A574&amp;"'!"&amp;C574)="A",INDIRECT("'"&amp;A574&amp;"'!"&amp;C574)="B",INDIRECT("'"&amp;A574&amp;"'!"&amp;C574)="C",INDIRECT("'"&amp;A574&amp;"'!"&amp;C574)="D",INDIRECT("'"&amp;A574&amp;"'!"&amp;C574)="O"),
INDIRECT("'"&amp;A574&amp;"'!"&amp;C574),"…")</f>
        <v>…</v>
      </c>
      <c r="Q574" s="482" t="s">
        <v>3163</v>
      </c>
    </row>
    <row r="575" spans="1:17" ht="12.75" customHeight="1">
      <c r="A575" s="558" t="s">
        <v>1765</v>
      </c>
      <c r="B575" s="558" t="s">
        <v>593</v>
      </c>
      <c r="C575" s="558" t="s">
        <v>2567</v>
      </c>
      <c r="D575" s="153" t="str">
        <f t="shared" si="65"/>
        <v>select country</v>
      </c>
      <c r="E575" s="153">
        <f t="shared" si="60"/>
        <v>2013</v>
      </c>
      <c r="F575" s="482" t="s">
        <v>3801</v>
      </c>
      <c r="G575" s="482" t="s">
        <v>1089</v>
      </c>
      <c r="H575" s="153" t="s">
        <v>810</v>
      </c>
      <c r="I575" s="153" t="s">
        <v>2222</v>
      </c>
      <c r="J575" s="574" t="s">
        <v>3161</v>
      </c>
      <c r="K575" s="153" t="s">
        <v>811</v>
      </c>
      <c r="L575" s="570">
        <f ca="1">IF(ISNUMBER(INDIRECT("'"&amp;A575&amp;"'!"&amp;B575)),INDIRECT("'"&amp;A575&amp;"'!"&amp;B575),"…")</f>
        <v>0</v>
      </c>
      <c r="M575" s="153" t="str">
        <f t="shared" ca="1" si="66"/>
        <v>…</v>
      </c>
      <c r="Q575" s="482" t="s">
        <v>3163</v>
      </c>
    </row>
    <row r="576" spans="1:17" ht="12.75" customHeight="1">
      <c r="A576" s="558" t="s">
        <v>1765</v>
      </c>
      <c r="B576" s="558" t="s">
        <v>3227</v>
      </c>
      <c r="C576" s="558" t="s">
        <v>3232</v>
      </c>
      <c r="D576" s="153" t="str">
        <f t="shared" si="65"/>
        <v>select country</v>
      </c>
      <c r="E576" s="153">
        <f t="shared" si="60"/>
        <v>2013</v>
      </c>
      <c r="F576" s="482" t="s">
        <v>3011</v>
      </c>
      <c r="G576" s="482" t="s">
        <v>1089</v>
      </c>
      <c r="H576" s="153" t="s">
        <v>810</v>
      </c>
      <c r="I576" s="153" t="s">
        <v>2222</v>
      </c>
      <c r="J576" s="574" t="s">
        <v>3161</v>
      </c>
      <c r="K576" s="153" t="s">
        <v>811</v>
      </c>
      <c r="L576" s="570">
        <f ca="1">IF(ISNUMBER(INDIRECT("'"&amp;A576&amp;"'!"&amp;B576)),INDIRECT("'"&amp;A576&amp;"'!"&amp;B576),"…")</f>
        <v>0</v>
      </c>
      <c r="M576" s="153" t="str">
        <f t="shared" ca="1" si="66"/>
        <v>…</v>
      </c>
      <c r="Q576" s="482" t="s">
        <v>3163</v>
      </c>
    </row>
    <row r="577" spans="1:17" ht="12.75" customHeight="1">
      <c r="A577" s="558" t="s">
        <v>1765</v>
      </c>
      <c r="B577" s="558" t="s">
        <v>595</v>
      </c>
      <c r="C577" s="558" t="s">
        <v>2569</v>
      </c>
      <c r="D577" s="153" t="str">
        <f t="shared" si="58"/>
        <v>select country</v>
      </c>
      <c r="E577" s="153">
        <f t="shared" si="60"/>
        <v>2013</v>
      </c>
      <c r="F577" s="482" t="s">
        <v>2226</v>
      </c>
      <c r="G577" s="482" t="s">
        <v>1089</v>
      </c>
      <c r="H577" s="153" t="s">
        <v>810</v>
      </c>
      <c r="J577" s="574" t="s">
        <v>2218</v>
      </c>
      <c r="K577" s="153" t="s">
        <v>811</v>
      </c>
      <c r="L577" s="570">
        <f t="shared" ca="1" si="59"/>
        <v>0</v>
      </c>
      <c r="M577" s="153" t="str">
        <f t="shared" ca="1" si="61"/>
        <v>…</v>
      </c>
      <c r="Q577" s="482" t="s">
        <v>2527</v>
      </c>
    </row>
    <row r="578" spans="1:17" ht="12.75" customHeight="1">
      <c r="A578" s="558" t="s">
        <v>1765</v>
      </c>
      <c r="B578" s="558" t="s">
        <v>599</v>
      </c>
      <c r="C578" s="558" t="s">
        <v>2572</v>
      </c>
      <c r="D578" s="153" t="str">
        <f t="shared" si="58"/>
        <v>select country</v>
      </c>
      <c r="E578" s="153">
        <f t="shared" si="60"/>
        <v>2013</v>
      </c>
      <c r="F578" s="482" t="s">
        <v>2229</v>
      </c>
      <c r="G578" s="482" t="s">
        <v>932</v>
      </c>
      <c r="H578" s="153" t="s">
        <v>810</v>
      </c>
      <c r="I578" s="153" t="s">
        <v>933</v>
      </c>
      <c r="J578" s="574" t="s">
        <v>2218</v>
      </c>
      <c r="K578" s="153" t="s">
        <v>811</v>
      </c>
      <c r="L578" s="570">
        <f t="shared" ca="1" si="59"/>
        <v>0</v>
      </c>
      <c r="M578" s="153" t="str">
        <f t="shared" ca="1" si="61"/>
        <v>…</v>
      </c>
      <c r="Q578" s="482" t="s">
        <v>2530</v>
      </c>
    </row>
    <row r="579" spans="1:17" ht="12.75" customHeight="1">
      <c r="A579" s="558" t="s">
        <v>1765</v>
      </c>
      <c r="B579" s="558" t="s">
        <v>602</v>
      </c>
      <c r="C579" s="558" t="s">
        <v>2574</v>
      </c>
      <c r="D579" s="153" t="str">
        <f t="shared" si="58"/>
        <v>select country</v>
      </c>
      <c r="E579" s="153">
        <f t="shared" si="60"/>
        <v>2013</v>
      </c>
      <c r="F579" s="482" t="s">
        <v>2231</v>
      </c>
      <c r="G579" s="482" t="s">
        <v>946</v>
      </c>
      <c r="H579" s="153" t="s">
        <v>810</v>
      </c>
      <c r="I579" s="153" t="s">
        <v>933</v>
      </c>
      <c r="J579" s="574" t="s">
        <v>2218</v>
      </c>
      <c r="K579" s="153" t="s">
        <v>811</v>
      </c>
      <c r="L579" s="570">
        <f t="shared" ca="1" si="59"/>
        <v>0</v>
      </c>
      <c r="M579" s="153" t="str">
        <f t="shared" ca="1" si="61"/>
        <v>…</v>
      </c>
      <c r="Q579" s="482" t="s">
        <v>2531</v>
      </c>
    </row>
    <row r="580" spans="1:17" ht="12.75" customHeight="1">
      <c r="A580" s="558" t="s">
        <v>1765</v>
      </c>
      <c r="B580" s="558" t="s">
        <v>605</v>
      </c>
      <c r="C580" s="558" t="s">
        <v>2576</v>
      </c>
      <c r="D580" s="153" t="str">
        <f t="shared" si="58"/>
        <v>select country</v>
      </c>
      <c r="E580" s="153">
        <f t="shared" si="60"/>
        <v>2013</v>
      </c>
      <c r="F580" s="482" t="s">
        <v>2234</v>
      </c>
      <c r="G580" s="482" t="s">
        <v>959</v>
      </c>
      <c r="H580" s="153" t="s">
        <v>810</v>
      </c>
      <c r="I580" s="153" t="s">
        <v>933</v>
      </c>
      <c r="J580" s="574" t="s">
        <v>2218</v>
      </c>
      <c r="K580" s="153" t="s">
        <v>811</v>
      </c>
      <c r="L580" s="570">
        <f t="shared" ca="1" si="59"/>
        <v>0</v>
      </c>
      <c r="M580" s="153" t="str">
        <f t="shared" ca="1" si="61"/>
        <v>…</v>
      </c>
      <c r="Q580" s="482" t="s">
        <v>2534</v>
      </c>
    </row>
    <row r="581" spans="1:17" ht="12.75" customHeight="1">
      <c r="A581" s="558" t="s">
        <v>1765</v>
      </c>
      <c r="B581" s="558" t="s">
        <v>608</v>
      </c>
      <c r="C581" s="558" t="s">
        <v>2578</v>
      </c>
      <c r="D581" s="153" t="str">
        <f t="shared" si="58"/>
        <v>select country</v>
      </c>
      <c r="E581" s="153">
        <f t="shared" si="60"/>
        <v>2013</v>
      </c>
      <c r="F581" s="482" t="s">
        <v>2238</v>
      </c>
      <c r="G581" s="482" t="s">
        <v>1112</v>
      </c>
      <c r="H581" s="153" t="s">
        <v>810</v>
      </c>
      <c r="I581" s="153" t="s">
        <v>933</v>
      </c>
      <c r="J581" s="574" t="s">
        <v>2218</v>
      </c>
      <c r="K581" s="153" t="s">
        <v>811</v>
      </c>
      <c r="L581" s="570">
        <f t="shared" ca="1" si="59"/>
        <v>0</v>
      </c>
      <c r="M581" s="153" t="str">
        <f t="shared" ca="1" si="61"/>
        <v>…</v>
      </c>
      <c r="Q581" s="482" t="s">
        <v>2537</v>
      </c>
    </row>
    <row r="582" spans="1:17" ht="12.75" customHeight="1">
      <c r="A582" s="558" t="s">
        <v>1765</v>
      </c>
      <c r="B582" s="558" t="s">
        <v>611</v>
      </c>
      <c r="C582" s="558" t="s">
        <v>2580</v>
      </c>
      <c r="D582" s="153" t="str">
        <f t="shared" si="58"/>
        <v>select country</v>
      </c>
      <c r="E582" s="153">
        <f t="shared" si="60"/>
        <v>2013</v>
      </c>
      <c r="F582" s="482" t="s">
        <v>2241</v>
      </c>
      <c r="G582" s="482" t="s">
        <v>972</v>
      </c>
      <c r="H582" s="153" t="s">
        <v>810</v>
      </c>
      <c r="I582" s="153" t="s">
        <v>933</v>
      </c>
      <c r="J582" s="574" t="s">
        <v>2218</v>
      </c>
      <c r="K582" s="153" t="s">
        <v>811</v>
      </c>
      <c r="L582" s="570">
        <f t="shared" ca="1" si="59"/>
        <v>0</v>
      </c>
      <c r="M582" s="153" t="str">
        <f t="shared" ca="1" si="61"/>
        <v>…</v>
      </c>
      <c r="Q582" s="482" t="s">
        <v>2540</v>
      </c>
    </row>
    <row r="583" spans="1:17" ht="12.75" customHeight="1">
      <c r="A583" s="558" t="s">
        <v>1765</v>
      </c>
      <c r="B583" s="558" t="s">
        <v>3228</v>
      </c>
      <c r="C583" s="558" t="s">
        <v>3233</v>
      </c>
      <c r="D583" s="153" t="str">
        <f t="shared" si="58"/>
        <v>select country</v>
      </c>
      <c r="E583" s="153">
        <f t="shared" si="60"/>
        <v>2013</v>
      </c>
      <c r="F583" s="482" t="s">
        <v>2244</v>
      </c>
      <c r="G583" s="482" t="s">
        <v>977</v>
      </c>
      <c r="H583" s="153" t="s">
        <v>810</v>
      </c>
      <c r="I583" s="153" t="s">
        <v>933</v>
      </c>
      <c r="J583" s="574" t="s">
        <v>2218</v>
      </c>
      <c r="K583" s="153" t="s">
        <v>811</v>
      </c>
      <c r="L583" s="570">
        <f t="shared" ca="1" si="59"/>
        <v>0</v>
      </c>
      <c r="M583" s="153" t="str">
        <f t="shared" ca="1" si="61"/>
        <v>…</v>
      </c>
      <c r="Q583" s="482" t="s">
        <v>2543</v>
      </c>
    </row>
    <row r="584" spans="1:17">
      <c r="A584" s="558" t="s">
        <v>1765</v>
      </c>
      <c r="B584" s="558" t="s">
        <v>614</v>
      </c>
      <c r="C584" s="558" t="s">
        <v>2582</v>
      </c>
      <c r="D584" s="153" t="str">
        <f t="shared" si="58"/>
        <v>select country</v>
      </c>
      <c r="E584" s="153">
        <f t="shared" si="60"/>
        <v>2013</v>
      </c>
      <c r="F584" s="482" t="s">
        <v>2247</v>
      </c>
      <c r="G584" s="482" t="s">
        <v>1203</v>
      </c>
      <c r="H584" s="153" t="s">
        <v>810</v>
      </c>
      <c r="I584" s="153" t="s">
        <v>933</v>
      </c>
      <c r="J584" s="574" t="s">
        <v>2218</v>
      </c>
      <c r="K584" s="153" t="s">
        <v>811</v>
      </c>
      <c r="L584" s="570">
        <f t="shared" ca="1" si="59"/>
        <v>0</v>
      </c>
      <c r="M584" s="153" t="str">
        <f t="shared" ca="1" si="61"/>
        <v>…</v>
      </c>
      <c r="Q584" s="482" t="s">
        <v>2546</v>
      </c>
    </row>
    <row r="585" spans="1:17" ht="12.75" customHeight="1">
      <c r="A585" s="558" t="s">
        <v>1765</v>
      </c>
      <c r="B585" s="558" t="s">
        <v>2829</v>
      </c>
      <c r="C585" s="558" t="s">
        <v>2585</v>
      </c>
      <c r="D585" s="153" t="str">
        <f t="shared" si="58"/>
        <v>select country</v>
      </c>
      <c r="E585" s="153">
        <f t="shared" si="60"/>
        <v>2013</v>
      </c>
      <c r="F585" s="482" t="s">
        <v>2250</v>
      </c>
      <c r="G585" s="482" t="s">
        <v>1030</v>
      </c>
      <c r="H585" s="153" t="s">
        <v>810</v>
      </c>
      <c r="J585" s="574" t="s">
        <v>2218</v>
      </c>
      <c r="K585" s="153" t="s">
        <v>811</v>
      </c>
      <c r="L585" s="570">
        <f t="shared" ca="1" si="59"/>
        <v>0</v>
      </c>
      <c r="M585" s="153" t="str">
        <f t="shared" ca="1" si="61"/>
        <v>…</v>
      </c>
      <c r="Q585" s="482" t="s">
        <v>2549</v>
      </c>
    </row>
    <row r="586" spans="1:17" ht="12.75" customHeight="1">
      <c r="A586" s="558" t="s">
        <v>1765</v>
      </c>
      <c r="B586" s="558" t="s">
        <v>618</v>
      </c>
      <c r="C586" s="558" t="s">
        <v>2587</v>
      </c>
      <c r="D586" s="153" t="str">
        <f t="shared" si="58"/>
        <v>select country</v>
      </c>
      <c r="E586" s="153">
        <f t="shared" si="60"/>
        <v>2013</v>
      </c>
      <c r="F586" s="482" t="s">
        <v>2252</v>
      </c>
      <c r="G586" s="482" t="s">
        <v>1037</v>
      </c>
      <c r="H586" s="153" t="s">
        <v>810</v>
      </c>
      <c r="J586" s="574" t="s">
        <v>2218</v>
      </c>
      <c r="K586" s="153" t="s">
        <v>811</v>
      </c>
      <c r="L586" s="570">
        <f t="shared" ca="1" si="59"/>
        <v>0</v>
      </c>
      <c r="M586" s="153" t="str">
        <f t="shared" ca="1" si="61"/>
        <v>…</v>
      </c>
      <c r="Q586" s="482" t="s">
        <v>2550</v>
      </c>
    </row>
    <row r="587" spans="1:17" ht="12.75" customHeight="1">
      <c r="A587" s="558" t="s">
        <v>1765</v>
      </c>
      <c r="B587" s="482" t="s">
        <v>3941</v>
      </c>
      <c r="C587" s="153" t="s">
        <v>2589</v>
      </c>
      <c r="D587" s="153" t="str">
        <f t="shared" si="58"/>
        <v>select country</v>
      </c>
      <c r="E587" s="153">
        <f t="shared" si="60"/>
        <v>2013</v>
      </c>
      <c r="F587" s="482" t="s">
        <v>2256</v>
      </c>
      <c r="G587" s="482" t="s">
        <v>2257</v>
      </c>
      <c r="H587" s="153" t="s">
        <v>810</v>
      </c>
      <c r="J587" s="574" t="s">
        <v>2218</v>
      </c>
      <c r="K587" s="153" t="s">
        <v>811</v>
      </c>
      <c r="L587" s="570" t="str">
        <f t="shared" ca="1" si="59"/>
        <v>…</v>
      </c>
      <c r="M587" s="153" t="str">
        <f t="shared" ca="1" si="61"/>
        <v>…</v>
      </c>
      <c r="Q587" s="482" t="s">
        <v>2551</v>
      </c>
    </row>
    <row r="588" spans="1:17" ht="12.75" customHeight="1">
      <c r="A588" s="558" t="s">
        <v>1765</v>
      </c>
      <c r="B588" s="558" t="s">
        <v>2830</v>
      </c>
      <c r="C588" s="558" t="s">
        <v>2591</v>
      </c>
      <c r="D588" s="153" t="str">
        <f t="shared" si="58"/>
        <v>select country</v>
      </c>
      <c r="E588" s="153">
        <f t="shared" si="60"/>
        <v>2013</v>
      </c>
      <c r="F588" s="482" t="s">
        <v>2260</v>
      </c>
      <c r="G588" s="482" t="s">
        <v>1531</v>
      </c>
      <c r="H588" s="153" t="s">
        <v>810</v>
      </c>
      <c r="J588" s="574" t="s">
        <v>2218</v>
      </c>
      <c r="K588" s="153" t="s">
        <v>811</v>
      </c>
      <c r="L588" s="570">
        <f t="shared" ca="1" si="59"/>
        <v>0</v>
      </c>
      <c r="M588" s="153" t="str">
        <f t="shared" ca="1" si="61"/>
        <v>…</v>
      </c>
      <c r="Q588" s="482" t="s">
        <v>2554</v>
      </c>
    </row>
    <row r="589" spans="1:17" ht="12.75" customHeight="1">
      <c r="A589" s="558" t="s">
        <v>1765</v>
      </c>
      <c r="B589" s="558" t="s">
        <v>3229</v>
      </c>
      <c r="C589" s="558" t="s">
        <v>3234</v>
      </c>
      <c r="D589" s="153" t="str">
        <f t="shared" si="58"/>
        <v>select country</v>
      </c>
      <c r="E589" s="153">
        <f t="shared" si="60"/>
        <v>2013</v>
      </c>
      <c r="F589" s="482" t="s">
        <v>2262</v>
      </c>
      <c r="G589" s="482" t="s">
        <v>1066</v>
      </c>
      <c r="H589" s="153" t="s">
        <v>810</v>
      </c>
      <c r="J589" s="574" t="s">
        <v>2218</v>
      </c>
      <c r="K589" s="153" t="s">
        <v>811</v>
      </c>
      <c r="L589" s="570">
        <f t="shared" ca="1" si="59"/>
        <v>0</v>
      </c>
      <c r="M589" s="153" t="str">
        <f t="shared" ca="1" si="61"/>
        <v>…</v>
      </c>
      <c r="Q589" s="482" t="s">
        <v>2555</v>
      </c>
    </row>
    <row r="590" spans="1:17" ht="12.75" customHeight="1">
      <c r="A590" s="558" t="s">
        <v>1765</v>
      </c>
      <c r="B590" s="153" t="s">
        <v>621</v>
      </c>
      <c r="C590" s="153" t="s">
        <v>2593</v>
      </c>
      <c r="D590" s="153" t="str">
        <f t="shared" si="58"/>
        <v>select country</v>
      </c>
      <c r="E590" s="153">
        <f t="shared" si="60"/>
        <v>2013</v>
      </c>
      <c r="F590" s="482" t="s">
        <v>2265</v>
      </c>
      <c r="G590" s="482" t="s">
        <v>1077</v>
      </c>
      <c r="H590" s="153" t="s">
        <v>810</v>
      </c>
      <c r="J590" s="574" t="s">
        <v>2218</v>
      </c>
      <c r="K590" s="153" t="s">
        <v>811</v>
      </c>
      <c r="L590" s="570" t="str">
        <f t="shared" ca="1" si="59"/>
        <v>…</v>
      </c>
      <c r="M590" s="153" t="str">
        <f t="shared" ca="1" si="61"/>
        <v>…</v>
      </c>
      <c r="Q590" s="482" t="s">
        <v>2556</v>
      </c>
    </row>
    <row r="591" spans="1:17" ht="12.75" customHeight="1">
      <c r="A591" s="558" t="s">
        <v>1765</v>
      </c>
      <c r="B591" s="558" t="s">
        <v>625</v>
      </c>
      <c r="C591" s="558" t="s">
        <v>2596</v>
      </c>
      <c r="D591" s="153" t="str">
        <f t="shared" si="58"/>
        <v>select country</v>
      </c>
      <c r="E591" s="153">
        <f t="shared" si="60"/>
        <v>2013</v>
      </c>
      <c r="F591" s="482" t="s">
        <v>2268</v>
      </c>
      <c r="G591" s="482" t="s">
        <v>991</v>
      </c>
      <c r="H591" s="153" t="s">
        <v>810</v>
      </c>
      <c r="I591" s="153" t="s">
        <v>857</v>
      </c>
      <c r="J591" s="574" t="s">
        <v>2218</v>
      </c>
      <c r="K591" s="153" t="s">
        <v>811</v>
      </c>
      <c r="L591" s="570">
        <f t="shared" ca="1" si="59"/>
        <v>0</v>
      </c>
      <c r="M591" s="153" t="str">
        <f t="shared" ca="1" si="61"/>
        <v>…</v>
      </c>
      <c r="Q591" s="482" t="s">
        <v>2557</v>
      </c>
    </row>
    <row r="592" spans="1:17" ht="12.75" customHeight="1">
      <c r="A592" s="558" t="s">
        <v>1765</v>
      </c>
      <c r="B592" s="558" t="s">
        <v>3230</v>
      </c>
      <c r="C592" s="558" t="s">
        <v>3235</v>
      </c>
      <c r="D592" s="153" t="str">
        <f t="shared" si="58"/>
        <v>select country</v>
      </c>
      <c r="E592" s="153">
        <f t="shared" si="60"/>
        <v>2013</v>
      </c>
      <c r="F592" s="482" t="s">
        <v>2270</v>
      </c>
      <c r="G592" s="482" t="s">
        <v>1004</v>
      </c>
      <c r="H592" s="153" t="s">
        <v>810</v>
      </c>
      <c r="I592" s="153" t="s">
        <v>857</v>
      </c>
      <c r="J592" s="574" t="s">
        <v>2218</v>
      </c>
      <c r="K592" s="153" t="s">
        <v>811</v>
      </c>
      <c r="L592" s="570">
        <f t="shared" ca="1" si="59"/>
        <v>0</v>
      </c>
      <c r="M592" s="153" t="str">
        <f t="shared" ca="1" si="61"/>
        <v>…</v>
      </c>
      <c r="Q592" s="482" t="s">
        <v>2558</v>
      </c>
    </row>
    <row r="593" spans="1:17" ht="12.75" customHeight="1">
      <c r="A593" s="558" t="s">
        <v>1765</v>
      </c>
      <c r="B593" s="558" t="s">
        <v>628</v>
      </c>
      <c r="C593" s="558" t="s">
        <v>2598</v>
      </c>
      <c r="D593" s="153" t="str">
        <f t="shared" si="58"/>
        <v>select country</v>
      </c>
      <c r="E593" s="153">
        <f t="shared" si="60"/>
        <v>2013</v>
      </c>
      <c r="F593" s="482" t="s">
        <v>2274</v>
      </c>
      <c r="G593" s="482" t="s">
        <v>1121</v>
      </c>
      <c r="H593" s="153" t="s">
        <v>810</v>
      </c>
      <c r="I593" s="153" t="s">
        <v>857</v>
      </c>
      <c r="J593" s="574" t="s">
        <v>2218</v>
      </c>
      <c r="K593" s="153" t="s">
        <v>811</v>
      </c>
      <c r="L593" s="570">
        <f ca="1">IF(ISNUMBER(INDIRECT("'"&amp;A593&amp;"'!"&amp;B593)),INDIRECT("'"&amp;A593&amp;"'!"&amp;B593),"…")</f>
        <v>0</v>
      </c>
      <c r="M593" s="153" t="str">
        <f t="shared" ca="1" si="61"/>
        <v>…</v>
      </c>
      <c r="Q593" s="482" t="s">
        <v>2561</v>
      </c>
    </row>
    <row r="594" spans="1:17" ht="12.75" customHeight="1">
      <c r="A594" s="558" t="s">
        <v>1765</v>
      </c>
      <c r="B594" s="558" t="s">
        <v>3231</v>
      </c>
      <c r="C594" s="558" t="s">
        <v>3236</v>
      </c>
      <c r="D594" s="153" t="str">
        <f t="shared" si="58"/>
        <v>select country</v>
      </c>
      <c r="E594" s="153">
        <f t="shared" si="60"/>
        <v>2013</v>
      </c>
      <c r="F594" s="482" t="s">
        <v>2278</v>
      </c>
      <c r="G594" s="482" t="s">
        <v>2279</v>
      </c>
      <c r="H594" s="153" t="s">
        <v>810</v>
      </c>
      <c r="J594" s="574" t="s">
        <v>2218</v>
      </c>
      <c r="K594" s="153" t="s">
        <v>811</v>
      </c>
      <c r="L594" s="570">
        <f t="shared" ca="1" si="59"/>
        <v>0</v>
      </c>
      <c r="M594" s="153" t="str">
        <f t="shared" ca="1" si="61"/>
        <v>…</v>
      </c>
      <c r="Q594" s="482" t="s">
        <v>2564</v>
      </c>
    </row>
    <row r="595" spans="1:17" ht="12" customHeight="1">
      <c r="A595" s="558" t="s">
        <v>1765</v>
      </c>
      <c r="B595" s="558" t="s">
        <v>2831</v>
      </c>
      <c r="C595" s="558" t="s">
        <v>24</v>
      </c>
      <c r="D595" s="153" t="str">
        <f t="shared" si="58"/>
        <v>select country</v>
      </c>
      <c r="E595" s="153">
        <f t="shared" si="60"/>
        <v>2013</v>
      </c>
      <c r="F595" s="482" t="s">
        <v>3774</v>
      </c>
      <c r="G595" s="482" t="s">
        <v>1089</v>
      </c>
      <c r="H595" s="153" t="s">
        <v>810</v>
      </c>
      <c r="I595" s="153" t="s">
        <v>1772</v>
      </c>
      <c r="J595" s="574" t="s">
        <v>3161</v>
      </c>
      <c r="K595" s="153" t="s">
        <v>811</v>
      </c>
      <c r="L595" s="570">
        <f ca="1">IF(ISNUMBER(INDIRECT("'"&amp;A595&amp;"'!"&amp;B595)),INDIRECT("'"&amp;A595&amp;"'!"&amp;B595),"…")</f>
        <v>0</v>
      </c>
      <c r="M595" s="153" t="str">
        <f ca="1">IF(OR(INDIRECT("'"&amp;A595&amp;"'!"&amp;C595)="A",INDIRECT("'"&amp;A595&amp;"'!"&amp;C595)="B",INDIRECT("'"&amp;A595&amp;"'!"&amp;C595)="C",INDIRECT("'"&amp;A595&amp;"'!"&amp;C595)="D",INDIRECT("'"&amp;A595&amp;"'!"&amp;C595)="O"),
INDIRECT("'"&amp;A595&amp;"'!"&amp;C595),"…")</f>
        <v>…</v>
      </c>
      <c r="Q595" s="482" t="s">
        <v>3162</v>
      </c>
    </row>
    <row r="596" spans="1:17" ht="12.75" customHeight="1">
      <c r="A596" s="558" t="s">
        <v>1765</v>
      </c>
      <c r="B596" s="558" t="s">
        <v>2832</v>
      </c>
      <c r="C596" s="558" t="s">
        <v>26</v>
      </c>
      <c r="D596" s="153" t="str">
        <f t="shared" si="58"/>
        <v>select country</v>
      </c>
      <c r="E596" s="153">
        <f t="shared" si="60"/>
        <v>2013</v>
      </c>
      <c r="F596" s="482" t="s">
        <v>3012</v>
      </c>
      <c r="G596" s="482" t="s">
        <v>1089</v>
      </c>
      <c r="H596" s="153" t="s">
        <v>810</v>
      </c>
      <c r="I596" s="153" t="s">
        <v>2222</v>
      </c>
      <c r="J596" s="574" t="s">
        <v>3161</v>
      </c>
      <c r="K596" s="153" t="s">
        <v>811</v>
      </c>
      <c r="L596" s="570">
        <f ca="1">IF(ISNUMBER(INDIRECT("'"&amp;A596&amp;"'!"&amp;B596)),INDIRECT("'"&amp;A596&amp;"'!"&amp;B596),"…")</f>
        <v>0</v>
      </c>
      <c r="M596" s="153" t="str">
        <f t="shared" ref="M596:M598" ca="1" si="67">IF(OR(INDIRECT("'"&amp;A596&amp;"'!"&amp;C596)="A",INDIRECT("'"&amp;A596&amp;"'!"&amp;C596)="B",INDIRECT("'"&amp;A596&amp;"'!"&amp;C596)="C",INDIRECT("'"&amp;A596&amp;"'!"&amp;C596)="D",INDIRECT("'"&amp;A596&amp;"'!"&amp;C596)="O"),
INDIRECT("'"&amp;A596&amp;"'!"&amp;C596),"…")</f>
        <v>…</v>
      </c>
      <c r="Q596" s="482" t="s">
        <v>3163</v>
      </c>
    </row>
    <row r="597" spans="1:17" ht="12.75" customHeight="1">
      <c r="A597" s="558" t="s">
        <v>1765</v>
      </c>
      <c r="B597" s="558" t="s">
        <v>2833</v>
      </c>
      <c r="C597" s="558" t="s">
        <v>28</v>
      </c>
      <c r="D597" s="153" t="str">
        <f t="shared" si="58"/>
        <v>select country</v>
      </c>
      <c r="E597" s="153">
        <f t="shared" si="60"/>
        <v>2013</v>
      </c>
      <c r="F597" s="482" t="s">
        <v>3802</v>
      </c>
      <c r="G597" s="482" t="s">
        <v>1089</v>
      </c>
      <c r="H597" s="153" t="s">
        <v>810</v>
      </c>
      <c r="I597" s="153" t="s">
        <v>2222</v>
      </c>
      <c r="J597" s="574" t="s">
        <v>3161</v>
      </c>
      <c r="K597" s="153" t="s">
        <v>811</v>
      </c>
      <c r="L597" s="570">
        <f ca="1">IF(ISNUMBER(INDIRECT("'"&amp;A597&amp;"'!"&amp;B597)),INDIRECT("'"&amp;A597&amp;"'!"&amp;B597),"…")</f>
        <v>0</v>
      </c>
      <c r="M597" s="153" t="str">
        <f t="shared" ca="1" si="67"/>
        <v>…</v>
      </c>
      <c r="Q597" s="482" t="s">
        <v>3163</v>
      </c>
    </row>
    <row r="598" spans="1:17" ht="12.75" customHeight="1">
      <c r="A598" s="558" t="s">
        <v>1765</v>
      </c>
      <c r="B598" s="558" t="s">
        <v>3237</v>
      </c>
      <c r="C598" s="558" t="s">
        <v>3242</v>
      </c>
      <c r="D598" s="153" t="str">
        <f t="shared" si="58"/>
        <v>select country</v>
      </c>
      <c r="E598" s="153">
        <f t="shared" si="60"/>
        <v>2013</v>
      </c>
      <c r="F598" s="482" t="s">
        <v>3013</v>
      </c>
      <c r="G598" s="482" t="s">
        <v>1089</v>
      </c>
      <c r="H598" s="153" t="s">
        <v>810</v>
      </c>
      <c r="I598" s="153" t="s">
        <v>2222</v>
      </c>
      <c r="J598" s="574" t="s">
        <v>3161</v>
      </c>
      <c r="K598" s="153" t="s">
        <v>811</v>
      </c>
      <c r="L598" s="570">
        <f ca="1">IF(ISNUMBER(INDIRECT("'"&amp;A598&amp;"'!"&amp;B598)),INDIRECT("'"&amp;A598&amp;"'!"&amp;B598),"…")</f>
        <v>0</v>
      </c>
      <c r="M598" s="153" t="str">
        <f t="shared" ca="1" si="67"/>
        <v>…</v>
      </c>
      <c r="Q598" s="482" t="s">
        <v>3163</v>
      </c>
    </row>
    <row r="599" spans="1:17" ht="12.75" customHeight="1">
      <c r="A599" s="558" t="s">
        <v>1765</v>
      </c>
      <c r="B599" s="558" t="s">
        <v>2834</v>
      </c>
      <c r="C599" s="558" t="s">
        <v>30</v>
      </c>
      <c r="D599" s="153" t="str">
        <f t="shared" si="58"/>
        <v>select country</v>
      </c>
      <c r="E599" s="153">
        <f t="shared" si="60"/>
        <v>2013</v>
      </c>
      <c r="F599" s="482" t="s">
        <v>2288</v>
      </c>
      <c r="G599" s="482" t="s">
        <v>1089</v>
      </c>
      <c r="H599" s="153" t="s">
        <v>810</v>
      </c>
      <c r="J599" s="482" t="s">
        <v>2283</v>
      </c>
      <c r="K599" s="153" t="s">
        <v>811</v>
      </c>
      <c r="L599" s="570">
        <f t="shared" ca="1" si="59"/>
        <v>0</v>
      </c>
      <c r="M599" s="153" t="str">
        <f t="shared" ca="1" si="61"/>
        <v>…</v>
      </c>
      <c r="Q599" s="482" t="s">
        <v>2568</v>
      </c>
    </row>
    <row r="600" spans="1:17" ht="12.75" customHeight="1">
      <c r="A600" s="558" t="s">
        <v>1765</v>
      </c>
      <c r="B600" s="558" t="s">
        <v>2835</v>
      </c>
      <c r="C600" s="558" t="s">
        <v>33</v>
      </c>
      <c r="D600" s="153" t="str">
        <f t="shared" si="58"/>
        <v>select country</v>
      </c>
      <c r="E600" s="153">
        <f t="shared" si="60"/>
        <v>2013</v>
      </c>
      <c r="F600" s="482" t="s">
        <v>2292</v>
      </c>
      <c r="G600" s="482" t="s">
        <v>932</v>
      </c>
      <c r="H600" s="153" t="s">
        <v>810</v>
      </c>
      <c r="I600" s="153" t="s">
        <v>933</v>
      </c>
      <c r="J600" s="482" t="s">
        <v>2283</v>
      </c>
      <c r="K600" s="153" t="s">
        <v>811</v>
      </c>
      <c r="L600" s="570">
        <f t="shared" ca="1" si="59"/>
        <v>0</v>
      </c>
      <c r="M600" s="153" t="str">
        <f t="shared" ca="1" si="61"/>
        <v>…</v>
      </c>
      <c r="Q600" s="482" t="s">
        <v>2570</v>
      </c>
    </row>
    <row r="601" spans="1:17" ht="12.75" customHeight="1">
      <c r="A601" s="558" t="s">
        <v>1765</v>
      </c>
      <c r="B601" s="558" t="s">
        <v>2836</v>
      </c>
      <c r="C601" s="558" t="s">
        <v>35</v>
      </c>
      <c r="D601" s="153" t="str">
        <f t="shared" si="58"/>
        <v>select country</v>
      </c>
      <c r="E601" s="153">
        <f t="shared" si="60"/>
        <v>2013</v>
      </c>
      <c r="F601" s="482" t="s">
        <v>2294</v>
      </c>
      <c r="G601" s="482" t="s">
        <v>946</v>
      </c>
      <c r="H601" s="153" t="s">
        <v>810</v>
      </c>
      <c r="I601" s="153" t="s">
        <v>933</v>
      </c>
      <c r="J601" s="482" t="s">
        <v>2283</v>
      </c>
      <c r="K601" s="153" t="s">
        <v>811</v>
      </c>
      <c r="L601" s="570">
        <f t="shared" ca="1" si="59"/>
        <v>0</v>
      </c>
      <c r="M601" s="153" t="str">
        <f t="shared" ca="1" si="61"/>
        <v>…</v>
      </c>
      <c r="Q601" s="482" t="s">
        <v>2571</v>
      </c>
    </row>
    <row r="602" spans="1:17" ht="12.75" customHeight="1">
      <c r="A602" s="558" t="s">
        <v>1765</v>
      </c>
      <c r="B602" s="558" t="s">
        <v>2837</v>
      </c>
      <c r="C602" s="558" t="s">
        <v>37</v>
      </c>
      <c r="D602" s="153" t="str">
        <f t="shared" si="58"/>
        <v>select country</v>
      </c>
      <c r="E602" s="153">
        <f t="shared" si="60"/>
        <v>2013</v>
      </c>
      <c r="F602" s="482" t="s">
        <v>2298</v>
      </c>
      <c r="G602" s="482" t="s">
        <v>959</v>
      </c>
      <c r="H602" s="153" t="s">
        <v>810</v>
      </c>
      <c r="I602" s="153" t="s">
        <v>933</v>
      </c>
      <c r="J602" s="482" t="s">
        <v>2283</v>
      </c>
      <c r="K602" s="153" t="s">
        <v>811</v>
      </c>
      <c r="L602" s="570">
        <f t="shared" ca="1" si="59"/>
        <v>0</v>
      </c>
      <c r="M602" s="153" t="str">
        <f t="shared" ca="1" si="61"/>
        <v>…</v>
      </c>
      <c r="Q602" s="482" t="s">
        <v>2573</v>
      </c>
    </row>
    <row r="603" spans="1:17" ht="12.75" customHeight="1">
      <c r="A603" s="558" t="s">
        <v>1765</v>
      </c>
      <c r="B603" s="558" t="s">
        <v>2838</v>
      </c>
      <c r="C603" s="558" t="s">
        <v>39</v>
      </c>
      <c r="D603" s="153" t="str">
        <f t="shared" si="58"/>
        <v>select country</v>
      </c>
      <c r="E603" s="153">
        <f t="shared" si="60"/>
        <v>2013</v>
      </c>
      <c r="F603" s="482" t="s">
        <v>2302</v>
      </c>
      <c r="G603" s="482" t="s">
        <v>1112</v>
      </c>
      <c r="H603" s="153" t="s">
        <v>810</v>
      </c>
      <c r="I603" s="153" t="s">
        <v>933</v>
      </c>
      <c r="J603" s="482" t="s">
        <v>2283</v>
      </c>
      <c r="K603" s="153" t="s">
        <v>811</v>
      </c>
      <c r="L603" s="570">
        <f t="shared" ca="1" si="59"/>
        <v>0</v>
      </c>
      <c r="M603" s="153" t="str">
        <f t="shared" ca="1" si="61"/>
        <v>…</v>
      </c>
      <c r="Q603" s="482" t="s">
        <v>2575</v>
      </c>
    </row>
    <row r="604" spans="1:17" ht="12.75" customHeight="1">
      <c r="A604" s="558" t="s">
        <v>1765</v>
      </c>
      <c r="B604" s="558" t="s">
        <v>2839</v>
      </c>
      <c r="C604" s="558" t="s">
        <v>41</v>
      </c>
      <c r="D604" s="153" t="str">
        <f t="shared" si="58"/>
        <v>select country</v>
      </c>
      <c r="E604" s="153">
        <f t="shared" si="60"/>
        <v>2013</v>
      </c>
      <c r="F604" s="482" t="s">
        <v>2306</v>
      </c>
      <c r="G604" s="482" t="s">
        <v>972</v>
      </c>
      <c r="H604" s="153" t="s">
        <v>810</v>
      </c>
      <c r="I604" s="153" t="s">
        <v>933</v>
      </c>
      <c r="J604" s="482" t="s">
        <v>2283</v>
      </c>
      <c r="K604" s="153" t="s">
        <v>811</v>
      </c>
      <c r="L604" s="570">
        <f t="shared" ca="1" si="59"/>
        <v>0</v>
      </c>
      <c r="M604" s="153" t="str">
        <f t="shared" ca="1" si="61"/>
        <v>…</v>
      </c>
      <c r="Q604" s="482" t="s">
        <v>2577</v>
      </c>
    </row>
    <row r="605" spans="1:17" ht="12.75" customHeight="1">
      <c r="A605" s="558" t="s">
        <v>1765</v>
      </c>
      <c r="B605" s="558" t="s">
        <v>3238</v>
      </c>
      <c r="C605" s="558" t="s">
        <v>3243</v>
      </c>
      <c r="D605" s="153" t="str">
        <f t="shared" si="58"/>
        <v>select country</v>
      </c>
      <c r="E605" s="153">
        <f t="shared" si="60"/>
        <v>2013</v>
      </c>
      <c r="F605" s="482" t="s">
        <v>2310</v>
      </c>
      <c r="G605" s="482" t="s">
        <v>977</v>
      </c>
      <c r="H605" s="153" t="s">
        <v>810</v>
      </c>
      <c r="I605" s="153" t="s">
        <v>933</v>
      </c>
      <c r="J605" s="482" t="s">
        <v>2283</v>
      </c>
      <c r="K605" s="153" t="s">
        <v>811</v>
      </c>
      <c r="L605" s="570">
        <f t="shared" ca="1" si="59"/>
        <v>0</v>
      </c>
      <c r="M605" s="153" t="str">
        <f t="shared" ca="1" si="61"/>
        <v>…</v>
      </c>
      <c r="Q605" s="482" t="s">
        <v>2579</v>
      </c>
    </row>
    <row r="606" spans="1:17">
      <c r="A606" s="558" t="s">
        <v>1765</v>
      </c>
      <c r="B606" s="558" t="s">
        <v>2840</v>
      </c>
      <c r="C606" s="558" t="s">
        <v>43</v>
      </c>
      <c r="D606" s="153" t="str">
        <f t="shared" si="58"/>
        <v>select country</v>
      </c>
      <c r="E606" s="153">
        <f t="shared" si="60"/>
        <v>2013</v>
      </c>
      <c r="F606" s="482" t="s">
        <v>2314</v>
      </c>
      <c r="G606" s="482" t="s">
        <v>1203</v>
      </c>
      <c r="H606" s="153" t="s">
        <v>810</v>
      </c>
      <c r="I606" s="153" t="s">
        <v>933</v>
      </c>
      <c r="J606" s="482" t="s">
        <v>2283</v>
      </c>
      <c r="K606" s="153" t="s">
        <v>811</v>
      </c>
      <c r="L606" s="570">
        <f t="shared" ca="1" si="59"/>
        <v>0</v>
      </c>
      <c r="M606" s="153" t="str">
        <f t="shared" ca="1" si="61"/>
        <v>…</v>
      </c>
      <c r="Q606" s="482" t="s">
        <v>2581</v>
      </c>
    </row>
    <row r="607" spans="1:17" ht="12.75" customHeight="1">
      <c r="A607" s="558" t="s">
        <v>1765</v>
      </c>
      <c r="B607" s="558" t="s">
        <v>2841</v>
      </c>
      <c r="C607" s="558" t="s">
        <v>46</v>
      </c>
      <c r="D607" s="153" t="str">
        <f t="shared" si="58"/>
        <v>select country</v>
      </c>
      <c r="E607" s="153">
        <f t="shared" si="60"/>
        <v>2013</v>
      </c>
      <c r="F607" s="482" t="s">
        <v>2317</v>
      </c>
      <c r="G607" s="482" t="s">
        <v>1030</v>
      </c>
      <c r="H607" s="153" t="s">
        <v>810</v>
      </c>
      <c r="J607" s="482" t="s">
        <v>2283</v>
      </c>
      <c r="K607" s="153" t="s">
        <v>811</v>
      </c>
      <c r="L607" s="570">
        <f t="shared" ca="1" si="59"/>
        <v>0</v>
      </c>
      <c r="M607" s="153" t="str">
        <f t="shared" ca="1" si="61"/>
        <v>…</v>
      </c>
      <c r="Q607" s="482" t="s">
        <v>2583</v>
      </c>
    </row>
    <row r="608" spans="1:17" ht="12.75" customHeight="1">
      <c r="A608" s="558" t="s">
        <v>1765</v>
      </c>
      <c r="B608" s="558" t="s">
        <v>2842</v>
      </c>
      <c r="C608" s="558" t="s">
        <v>48</v>
      </c>
      <c r="D608" s="153" t="str">
        <f t="shared" si="58"/>
        <v>select country</v>
      </c>
      <c r="E608" s="153">
        <f t="shared" si="60"/>
        <v>2013</v>
      </c>
      <c r="F608" s="482" t="s">
        <v>2319</v>
      </c>
      <c r="G608" s="482" t="s">
        <v>1037</v>
      </c>
      <c r="H608" s="153" t="s">
        <v>810</v>
      </c>
      <c r="J608" s="482" t="s">
        <v>2283</v>
      </c>
      <c r="K608" s="153" t="s">
        <v>811</v>
      </c>
      <c r="L608" s="570">
        <f t="shared" ca="1" si="59"/>
        <v>0</v>
      </c>
      <c r="M608" s="153" t="str">
        <f t="shared" ca="1" si="61"/>
        <v>…</v>
      </c>
      <c r="Q608" s="482" t="s">
        <v>2584</v>
      </c>
    </row>
    <row r="609" spans="1:17" ht="12.75" customHeight="1">
      <c r="A609" s="558" t="s">
        <v>1765</v>
      </c>
      <c r="B609" s="482" t="s">
        <v>3942</v>
      </c>
      <c r="C609" s="153" t="s">
        <v>50</v>
      </c>
      <c r="D609" s="153" t="str">
        <f t="shared" si="58"/>
        <v>select country</v>
      </c>
      <c r="E609" s="153">
        <f t="shared" si="60"/>
        <v>2013</v>
      </c>
      <c r="F609" s="482" t="s">
        <v>2321</v>
      </c>
      <c r="G609" s="482" t="s">
        <v>2257</v>
      </c>
      <c r="H609" s="153" t="s">
        <v>810</v>
      </c>
      <c r="J609" s="482" t="s">
        <v>2283</v>
      </c>
      <c r="K609" s="153" t="s">
        <v>811</v>
      </c>
      <c r="L609" s="570" t="str">
        <f t="shared" ca="1" si="59"/>
        <v>…</v>
      </c>
      <c r="M609" s="153" t="str">
        <f t="shared" ca="1" si="61"/>
        <v>…</v>
      </c>
      <c r="Q609" s="482" t="s">
        <v>2586</v>
      </c>
    </row>
    <row r="610" spans="1:17" ht="12.75" customHeight="1">
      <c r="A610" s="558" t="s">
        <v>1765</v>
      </c>
      <c r="B610" s="558" t="s">
        <v>22</v>
      </c>
      <c r="C610" s="558" t="s">
        <v>52</v>
      </c>
      <c r="D610" s="153" t="str">
        <f t="shared" si="58"/>
        <v>select country</v>
      </c>
      <c r="E610" s="153">
        <f t="shared" si="60"/>
        <v>2013</v>
      </c>
      <c r="F610" s="482" t="s">
        <v>2324</v>
      </c>
      <c r="G610" s="482" t="s">
        <v>1531</v>
      </c>
      <c r="H610" s="153" t="s">
        <v>810</v>
      </c>
      <c r="J610" s="482" t="s">
        <v>2283</v>
      </c>
      <c r="K610" s="153" t="s">
        <v>811</v>
      </c>
      <c r="L610" s="570">
        <f t="shared" ca="1" si="59"/>
        <v>0</v>
      </c>
      <c r="M610" s="153" t="str">
        <f t="shared" ca="1" si="61"/>
        <v>…</v>
      </c>
      <c r="Q610" s="482" t="s">
        <v>2588</v>
      </c>
    </row>
    <row r="611" spans="1:17" ht="12.75" customHeight="1">
      <c r="A611" s="558" t="s">
        <v>1765</v>
      </c>
      <c r="B611" s="558" t="s">
        <v>3239</v>
      </c>
      <c r="C611" s="558" t="s">
        <v>3244</v>
      </c>
      <c r="D611" s="153" t="str">
        <f t="shared" si="58"/>
        <v>select country</v>
      </c>
      <c r="E611" s="153">
        <f t="shared" si="60"/>
        <v>2013</v>
      </c>
      <c r="F611" s="482" t="s">
        <v>2326</v>
      </c>
      <c r="G611" s="482" t="s">
        <v>1066</v>
      </c>
      <c r="H611" s="153" t="s">
        <v>810</v>
      </c>
      <c r="J611" s="482" t="s">
        <v>2283</v>
      </c>
      <c r="K611" s="153" t="s">
        <v>811</v>
      </c>
      <c r="L611" s="570">
        <f t="shared" ca="1" si="59"/>
        <v>0</v>
      </c>
      <c r="M611" s="153" t="str">
        <f t="shared" ca="1" si="61"/>
        <v>…</v>
      </c>
      <c r="Q611" s="482" t="s">
        <v>2590</v>
      </c>
    </row>
    <row r="612" spans="1:17" ht="12.75" customHeight="1">
      <c r="A612" s="558" t="s">
        <v>1765</v>
      </c>
      <c r="B612" s="153" t="s">
        <v>2843</v>
      </c>
      <c r="C612" s="153" t="s">
        <v>54</v>
      </c>
      <c r="D612" s="153" t="str">
        <f t="shared" si="58"/>
        <v>select country</v>
      </c>
      <c r="E612" s="153">
        <f t="shared" si="60"/>
        <v>2013</v>
      </c>
      <c r="F612" s="482" t="s">
        <v>2328</v>
      </c>
      <c r="G612" s="482" t="s">
        <v>1077</v>
      </c>
      <c r="H612" s="153" t="s">
        <v>810</v>
      </c>
      <c r="J612" s="482" t="s">
        <v>2283</v>
      </c>
      <c r="K612" s="153" t="s">
        <v>811</v>
      </c>
      <c r="L612" s="570" t="str">
        <f t="shared" ca="1" si="59"/>
        <v>…</v>
      </c>
      <c r="M612" s="153" t="str">
        <f t="shared" ca="1" si="61"/>
        <v>…</v>
      </c>
      <c r="Q612" s="482" t="s">
        <v>2592</v>
      </c>
    </row>
    <row r="613" spans="1:17" ht="12.75" customHeight="1">
      <c r="A613" s="558" t="s">
        <v>1765</v>
      </c>
      <c r="B613" s="558" t="s">
        <v>2844</v>
      </c>
      <c r="C613" s="558" t="s">
        <v>57</v>
      </c>
      <c r="D613" s="153" t="str">
        <f t="shared" si="58"/>
        <v>select country</v>
      </c>
      <c r="E613" s="153">
        <f t="shared" si="60"/>
        <v>2013</v>
      </c>
      <c r="F613" s="482" t="s">
        <v>2329</v>
      </c>
      <c r="G613" s="482" t="s">
        <v>991</v>
      </c>
      <c r="H613" s="153" t="s">
        <v>810</v>
      </c>
      <c r="I613" s="153" t="s">
        <v>857</v>
      </c>
      <c r="J613" s="482" t="s">
        <v>2283</v>
      </c>
      <c r="K613" s="153" t="s">
        <v>811</v>
      </c>
      <c r="L613" s="570">
        <f t="shared" ca="1" si="59"/>
        <v>0</v>
      </c>
      <c r="M613" s="153" t="str">
        <f t="shared" ca="1" si="61"/>
        <v>…</v>
      </c>
      <c r="Q613" s="482" t="s">
        <v>2594</v>
      </c>
    </row>
    <row r="614" spans="1:17" ht="12.75" customHeight="1">
      <c r="A614" s="558" t="s">
        <v>1765</v>
      </c>
      <c r="B614" s="558" t="s">
        <v>3240</v>
      </c>
      <c r="C614" s="558" t="s">
        <v>3245</v>
      </c>
      <c r="D614" s="153" t="str">
        <f t="shared" si="58"/>
        <v>select country</v>
      </c>
      <c r="E614" s="153">
        <f t="shared" si="60"/>
        <v>2013</v>
      </c>
      <c r="F614" s="482" t="s">
        <v>2331</v>
      </c>
      <c r="G614" s="482" t="s">
        <v>1004</v>
      </c>
      <c r="H614" s="153" t="s">
        <v>810</v>
      </c>
      <c r="I614" s="153" t="s">
        <v>857</v>
      </c>
      <c r="J614" s="482" t="s">
        <v>2283</v>
      </c>
      <c r="K614" s="153" t="s">
        <v>811</v>
      </c>
      <c r="L614" s="570">
        <f t="shared" ca="1" si="59"/>
        <v>0</v>
      </c>
      <c r="M614" s="153" t="str">
        <f t="shared" ca="1" si="61"/>
        <v>…</v>
      </c>
      <c r="Q614" s="482" t="s">
        <v>2595</v>
      </c>
    </row>
    <row r="615" spans="1:17" ht="12.75" customHeight="1">
      <c r="A615" s="558" t="s">
        <v>1765</v>
      </c>
      <c r="B615" s="558" t="s">
        <v>2845</v>
      </c>
      <c r="C615" s="558" t="s">
        <v>59</v>
      </c>
      <c r="D615" s="153" t="str">
        <f t="shared" si="58"/>
        <v>select country</v>
      </c>
      <c r="E615" s="153">
        <f t="shared" si="60"/>
        <v>2013</v>
      </c>
      <c r="F615" s="482" t="s">
        <v>2335</v>
      </c>
      <c r="G615" s="482" t="s">
        <v>1121</v>
      </c>
      <c r="H615" s="153" t="s">
        <v>810</v>
      </c>
      <c r="I615" s="153" t="s">
        <v>857</v>
      </c>
      <c r="J615" s="482" t="s">
        <v>2283</v>
      </c>
      <c r="K615" s="153" t="s">
        <v>811</v>
      </c>
      <c r="L615" s="570">
        <f t="shared" ca="1" si="59"/>
        <v>0</v>
      </c>
      <c r="M615" s="153" t="str">
        <f t="shared" ca="1" si="61"/>
        <v>…</v>
      </c>
      <c r="Q615" s="482" t="s">
        <v>2597</v>
      </c>
    </row>
    <row r="616" spans="1:17" ht="12.75" customHeight="1">
      <c r="A616" s="558" t="s">
        <v>1765</v>
      </c>
      <c r="B616" s="558" t="s">
        <v>3241</v>
      </c>
      <c r="C616" s="558" t="s">
        <v>3246</v>
      </c>
      <c r="D616" s="153" t="str">
        <f t="shared" si="58"/>
        <v>select country</v>
      </c>
      <c r="E616" s="153">
        <f t="shared" si="60"/>
        <v>2013</v>
      </c>
      <c r="F616" s="482" t="s">
        <v>2339</v>
      </c>
      <c r="G616" s="482" t="s">
        <v>2279</v>
      </c>
      <c r="H616" s="153" t="s">
        <v>810</v>
      </c>
      <c r="J616" s="482" t="s">
        <v>2283</v>
      </c>
      <c r="K616" s="153" t="s">
        <v>811</v>
      </c>
      <c r="L616" s="570">
        <f t="shared" ca="1" si="59"/>
        <v>0</v>
      </c>
      <c r="M616" s="153" t="str">
        <f t="shared" ca="1" si="61"/>
        <v>…</v>
      </c>
      <c r="Q616" s="482" t="s">
        <v>2599</v>
      </c>
    </row>
    <row r="617" spans="1:17" ht="12" customHeight="1">
      <c r="A617" s="558" t="s">
        <v>1765</v>
      </c>
      <c r="B617" s="558" t="s">
        <v>2846</v>
      </c>
      <c r="C617" s="558" t="s">
        <v>2862</v>
      </c>
      <c r="D617" s="153" t="str">
        <f t="shared" ref="D617:D620" si="68">H$2</f>
        <v>select country</v>
      </c>
      <c r="E617" s="153">
        <f t="shared" si="60"/>
        <v>2013</v>
      </c>
      <c r="F617" s="482" t="s">
        <v>3775</v>
      </c>
      <c r="G617" s="482" t="s">
        <v>1089</v>
      </c>
      <c r="H617" s="153" t="s">
        <v>810</v>
      </c>
      <c r="I617" s="153" t="s">
        <v>1772</v>
      </c>
      <c r="J617" s="574" t="s">
        <v>3161</v>
      </c>
      <c r="K617" s="153" t="s">
        <v>811</v>
      </c>
      <c r="L617" s="570">
        <f ca="1">IF(ISNUMBER(INDIRECT("'"&amp;A617&amp;"'!"&amp;B617)),INDIRECT("'"&amp;A617&amp;"'!"&amp;B617),"…")</f>
        <v>0</v>
      </c>
      <c r="M617" s="153" t="str">
        <f ca="1">IF(OR(INDIRECT("'"&amp;A617&amp;"'!"&amp;C617)="A",INDIRECT("'"&amp;A617&amp;"'!"&amp;C617)="B",INDIRECT("'"&amp;A617&amp;"'!"&amp;C617)="C",INDIRECT("'"&amp;A617&amp;"'!"&amp;C617)="D",INDIRECT("'"&amp;A617&amp;"'!"&amp;C617)="O"),
INDIRECT("'"&amp;A617&amp;"'!"&amp;C617),"…")</f>
        <v>…</v>
      </c>
      <c r="Q617" s="482" t="s">
        <v>3162</v>
      </c>
    </row>
    <row r="618" spans="1:17" ht="12.75" customHeight="1">
      <c r="A618" s="558" t="s">
        <v>1765</v>
      </c>
      <c r="B618" s="558" t="s">
        <v>2847</v>
      </c>
      <c r="C618" s="558" t="s">
        <v>2863</v>
      </c>
      <c r="D618" s="153" t="str">
        <f t="shared" si="68"/>
        <v>select country</v>
      </c>
      <c r="E618" s="153">
        <f t="shared" si="60"/>
        <v>2013</v>
      </c>
      <c r="F618" s="482" t="s">
        <v>3053</v>
      </c>
      <c r="G618" s="482" t="s">
        <v>1089</v>
      </c>
      <c r="H618" s="153" t="s">
        <v>810</v>
      </c>
      <c r="I618" s="153" t="s">
        <v>2222</v>
      </c>
      <c r="J618" s="574" t="s">
        <v>3161</v>
      </c>
      <c r="K618" s="153" t="s">
        <v>811</v>
      </c>
      <c r="L618" s="570">
        <f ca="1">IF(ISNUMBER(INDIRECT("'"&amp;A618&amp;"'!"&amp;B618)),INDIRECT("'"&amp;A618&amp;"'!"&amp;B618),"…")</f>
        <v>0</v>
      </c>
      <c r="M618" s="153" t="str">
        <f t="shared" ref="M618:M620" ca="1" si="69">IF(OR(INDIRECT("'"&amp;A618&amp;"'!"&amp;C618)="A",INDIRECT("'"&amp;A618&amp;"'!"&amp;C618)="B",INDIRECT("'"&amp;A618&amp;"'!"&amp;C618)="C",INDIRECT("'"&amp;A618&amp;"'!"&amp;C618)="D",INDIRECT("'"&amp;A618&amp;"'!"&amp;C618)="O"),
INDIRECT("'"&amp;A618&amp;"'!"&amp;C618),"…")</f>
        <v>…</v>
      </c>
      <c r="Q618" s="482" t="s">
        <v>3163</v>
      </c>
    </row>
    <row r="619" spans="1:17" ht="12.75" customHeight="1">
      <c r="A619" s="558" t="s">
        <v>1765</v>
      </c>
      <c r="B619" s="558" t="s">
        <v>2848</v>
      </c>
      <c r="C619" s="558" t="s">
        <v>2864</v>
      </c>
      <c r="D619" s="153" t="str">
        <f t="shared" si="68"/>
        <v>select country</v>
      </c>
      <c r="E619" s="153">
        <f t="shared" si="60"/>
        <v>2013</v>
      </c>
      <c r="F619" s="482" t="s">
        <v>3803</v>
      </c>
      <c r="G619" s="482" t="s">
        <v>1089</v>
      </c>
      <c r="H619" s="153" t="s">
        <v>810</v>
      </c>
      <c r="I619" s="153" t="s">
        <v>2222</v>
      </c>
      <c r="J619" s="574" t="s">
        <v>3161</v>
      </c>
      <c r="K619" s="153" t="s">
        <v>811</v>
      </c>
      <c r="L619" s="570">
        <f ca="1">IF(ISNUMBER(INDIRECT("'"&amp;A619&amp;"'!"&amp;B619)),INDIRECT("'"&amp;A619&amp;"'!"&amp;B619),"…")</f>
        <v>0</v>
      </c>
      <c r="M619" s="153" t="str">
        <f t="shared" ca="1" si="69"/>
        <v>…</v>
      </c>
      <c r="Q619" s="482" t="s">
        <v>3163</v>
      </c>
    </row>
    <row r="620" spans="1:17" ht="12.75" customHeight="1">
      <c r="A620" s="558" t="s">
        <v>1765</v>
      </c>
      <c r="B620" s="558" t="s">
        <v>3247</v>
      </c>
      <c r="C620" s="558" t="s">
        <v>3252</v>
      </c>
      <c r="D620" s="153" t="str">
        <f t="shared" si="68"/>
        <v>select country</v>
      </c>
      <c r="E620" s="153">
        <f t="shared" si="60"/>
        <v>2013</v>
      </c>
      <c r="F620" s="482" t="s">
        <v>3054</v>
      </c>
      <c r="G620" s="482" t="s">
        <v>1089</v>
      </c>
      <c r="H620" s="153" t="s">
        <v>810</v>
      </c>
      <c r="I620" s="153" t="s">
        <v>2222</v>
      </c>
      <c r="J620" s="574" t="s">
        <v>3161</v>
      </c>
      <c r="K620" s="153" t="s">
        <v>811</v>
      </c>
      <c r="L620" s="570">
        <f ca="1">IF(ISNUMBER(INDIRECT("'"&amp;A620&amp;"'!"&amp;B620)),INDIRECT("'"&amp;A620&amp;"'!"&amp;B620),"…")</f>
        <v>0</v>
      </c>
      <c r="M620" s="153" t="str">
        <f t="shared" ca="1" si="69"/>
        <v>…</v>
      </c>
      <c r="Q620" s="482" t="s">
        <v>3163</v>
      </c>
    </row>
    <row r="621" spans="1:17" ht="12.75" customHeight="1">
      <c r="A621" s="558" t="s">
        <v>1765</v>
      </c>
      <c r="B621" s="558" t="s">
        <v>2849</v>
      </c>
      <c r="C621" s="558" t="s">
        <v>2865</v>
      </c>
      <c r="D621" s="153" t="str">
        <f t="shared" si="58"/>
        <v>select country</v>
      </c>
      <c r="E621" s="153">
        <f t="shared" si="60"/>
        <v>2013</v>
      </c>
      <c r="F621" s="482" t="s">
        <v>2342</v>
      </c>
      <c r="G621" s="482" t="s">
        <v>1089</v>
      </c>
      <c r="H621" s="153" t="s">
        <v>810</v>
      </c>
      <c r="J621" s="482" t="s">
        <v>2341</v>
      </c>
      <c r="K621" s="153" t="s">
        <v>811</v>
      </c>
      <c r="L621" s="570">
        <f t="shared" ca="1" si="59"/>
        <v>0</v>
      </c>
      <c r="M621" s="153" t="str">
        <f t="shared" ca="1" si="61"/>
        <v>…</v>
      </c>
      <c r="Q621" s="482" t="s">
        <v>2606</v>
      </c>
    </row>
    <row r="622" spans="1:17" ht="12.75" customHeight="1">
      <c r="A622" s="558" t="s">
        <v>1765</v>
      </c>
      <c r="B622" s="558" t="s">
        <v>2850</v>
      </c>
      <c r="C622" s="558" t="s">
        <v>2866</v>
      </c>
      <c r="D622" s="153" t="str">
        <f t="shared" si="58"/>
        <v>select country</v>
      </c>
      <c r="E622" s="153">
        <f t="shared" si="60"/>
        <v>2013</v>
      </c>
      <c r="F622" s="482" t="s">
        <v>2344</v>
      </c>
      <c r="G622" s="482" t="s">
        <v>932</v>
      </c>
      <c r="H622" s="153" t="s">
        <v>810</v>
      </c>
      <c r="I622" s="153" t="s">
        <v>933</v>
      </c>
      <c r="J622" s="482" t="s">
        <v>2341</v>
      </c>
      <c r="K622" s="153" t="s">
        <v>811</v>
      </c>
      <c r="L622" s="570">
        <f t="shared" ca="1" si="59"/>
        <v>0</v>
      </c>
      <c r="M622" s="153" t="str">
        <f t="shared" ca="1" si="61"/>
        <v>…</v>
      </c>
      <c r="Q622" s="482" t="s">
        <v>2609</v>
      </c>
    </row>
    <row r="623" spans="1:17" ht="12.75" customHeight="1">
      <c r="A623" s="558" t="s">
        <v>1765</v>
      </c>
      <c r="B623" s="558" t="s">
        <v>2851</v>
      </c>
      <c r="C623" s="558" t="s">
        <v>2867</v>
      </c>
      <c r="D623" s="153" t="str">
        <f t="shared" si="58"/>
        <v>select country</v>
      </c>
      <c r="E623" s="153">
        <f t="shared" si="60"/>
        <v>2013</v>
      </c>
      <c r="F623" s="482" t="s">
        <v>2346</v>
      </c>
      <c r="G623" s="482" t="s">
        <v>946</v>
      </c>
      <c r="H623" s="153" t="s">
        <v>810</v>
      </c>
      <c r="I623" s="153" t="s">
        <v>933</v>
      </c>
      <c r="J623" s="482" t="s">
        <v>2341</v>
      </c>
      <c r="K623" s="153" t="s">
        <v>811</v>
      </c>
      <c r="L623" s="570">
        <f t="shared" ca="1" si="59"/>
        <v>0</v>
      </c>
      <c r="M623" s="153" t="str">
        <f t="shared" ca="1" si="61"/>
        <v>…</v>
      </c>
      <c r="Q623" s="482" t="s">
        <v>2610</v>
      </c>
    </row>
    <row r="624" spans="1:17" ht="12.75" customHeight="1">
      <c r="A624" s="558" t="s">
        <v>1765</v>
      </c>
      <c r="B624" s="558" t="s">
        <v>2852</v>
      </c>
      <c r="C624" s="558" t="s">
        <v>2868</v>
      </c>
      <c r="D624" s="153" t="str">
        <f t="shared" si="58"/>
        <v>select country</v>
      </c>
      <c r="E624" s="153">
        <f t="shared" si="60"/>
        <v>2013</v>
      </c>
      <c r="F624" s="482" t="s">
        <v>2348</v>
      </c>
      <c r="G624" s="482" t="s">
        <v>959</v>
      </c>
      <c r="H624" s="153" t="s">
        <v>810</v>
      </c>
      <c r="I624" s="153" t="s">
        <v>933</v>
      </c>
      <c r="J624" s="482" t="s">
        <v>2341</v>
      </c>
      <c r="K624" s="153" t="s">
        <v>811</v>
      </c>
      <c r="L624" s="570">
        <f t="shared" ca="1" si="59"/>
        <v>0</v>
      </c>
      <c r="M624" s="153" t="str">
        <f t="shared" ca="1" si="61"/>
        <v>…</v>
      </c>
      <c r="Q624" s="482" t="s">
        <v>2613</v>
      </c>
    </row>
    <row r="625" spans="1:17" ht="12.75" customHeight="1">
      <c r="A625" s="558" t="s">
        <v>1765</v>
      </c>
      <c r="B625" s="558" t="s">
        <v>2853</v>
      </c>
      <c r="C625" s="558" t="s">
        <v>2869</v>
      </c>
      <c r="D625" s="153" t="str">
        <f t="shared" si="58"/>
        <v>select country</v>
      </c>
      <c r="E625" s="153">
        <f t="shared" si="60"/>
        <v>2013</v>
      </c>
      <c r="F625" s="482" t="s">
        <v>2350</v>
      </c>
      <c r="G625" s="482" t="s">
        <v>1112</v>
      </c>
      <c r="H625" s="153" t="s">
        <v>810</v>
      </c>
      <c r="I625" s="153" t="s">
        <v>933</v>
      </c>
      <c r="J625" s="482" t="s">
        <v>2341</v>
      </c>
      <c r="K625" s="153" t="s">
        <v>811</v>
      </c>
      <c r="L625" s="570">
        <f t="shared" ca="1" si="59"/>
        <v>0</v>
      </c>
      <c r="M625" s="153" t="str">
        <f t="shared" ca="1" si="61"/>
        <v>…</v>
      </c>
      <c r="Q625" s="482" t="s">
        <v>2616</v>
      </c>
    </row>
    <row r="626" spans="1:17" ht="12.75" customHeight="1">
      <c r="A626" s="558" t="s">
        <v>1765</v>
      </c>
      <c r="B626" s="558" t="s">
        <v>2854</v>
      </c>
      <c r="C626" s="558" t="s">
        <v>2870</v>
      </c>
      <c r="D626" s="153" t="str">
        <f t="shared" si="58"/>
        <v>select country</v>
      </c>
      <c r="E626" s="153">
        <f t="shared" si="60"/>
        <v>2013</v>
      </c>
      <c r="F626" s="482" t="s">
        <v>2352</v>
      </c>
      <c r="G626" s="482" t="s">
        <v>972</v>
      </c>
      <c r="H626" s="153" t="s">
        <v>810</v>
      </c>
      <c r="I626" s="153" t="s">
        <v>933</v>
      </c>
      <c r="J626" s="482" t="s">
        <v>2341</v>
      </c>
      <c r="K626" s="153" t="s">
        <v>811</v>
      </c>
      <c r="L626" s="570">
        <f t="shared" ca="1" si="59"/>
        <v>0</v>
      </c>
      <c r="M626" s="153" t="str">
        <f t="shared" ca="1" si="61"/>
        <v>…</v>
      </c>
      <c r="Q626" s="482" t="s">
        <v>2619</v>
      </c>
    </row>
    <row r="627" spans="1:17" ht="12.75" customHeight="1">
      <c r="A627" s="558" t="s">
        <v>1765</v>
      </c>
      <c r="B627" s="558" t="s">
        <v>3248</v>
      </c>
      <c r="C627" s="558" t="s">
        <v>3253</v>
      </c>
      <c r="D627" s="153" t="str">
        <f t="shared" si="58"/>
        <v>select country</v>
      </c>
      <c r="E627" s="153">
        <f t="shared" si="60"/>
        <v>2013</v>
      </c>
      <c r="F627" s="482" t="s">
        <v>2354</v>
      </c>
      <c r="G627" s="482" t="s">
        <v>977</v>
      </c>
      <c r="H627" s="153" t="s">
        <v>810</v>
      </c>
      <c r="I627" s="153" t="s">
        <v>933</v>
      </c>
      <c r="J627" s="482" t="s">
        <v>2341</v>
      </c>
      <c r="K627" s="153" t="s">
        <v>811</v>
      </c>
      <c r="L627" s="570">
        <f t="shared" ca="1" si="59"/>
        <v>0</v>
      </c>
      <c r="M627" s="153" t="str">
        <f t="shared" ca="1" si="61"/>
        <v>…</v>
      </c>
      <c r="Q627" s="482" t="s">
        <v>2622</v>
      </c>
    </row>
    <row r="628" spans="1:17">
      <c r="A628" s="558" t="s">
        <v>1765</v>
      </c>
      <c r="B628" s="558" t="s">
        <v>2855</v>
      </c>
      <c r="C628" s="558" t="s">
        <v>2871</v>
      </c>
      <c r="D628" s="153" t="str">
        <f t="shared" si="58"/>
        <v>select country</v>
      </c>
      <c r="E628" s="153">
        <f t="shared" si="60"/>
        <v>2013</v>
      </c>
      <c r="F628" s="482" t="s">
        <v>2356</v>
      </c>
      <c r="G628" s="482" t="s">
        <v>1203</v>
      </c>
      <c r="H628" s="153" t="s">
        <v>810</v>
      </c>
      <c r="I628" s="153" t="s">
        <v>933</v>
      </c>
      <c r="J628" s="482" t="s">
        <v>2341</v>
      </c>
      <c r="K628" s="153" t="s">
        <v>811</v>
      </c>
      <c r="L628" s="570">
        <f t="shared" ca="1" si="59"/>
        <v>0</v>
      </c>
      <c r="M628" s="153" t="str">
        <f t="shared" ca="1" si="61"/>
        <v>…</v>
      </c>
      <c r="Q628" s="482" t="s">
        <v>2625</v>
      </c>
    </row>
    <row r="629" spans="1:17" ht="12.75" customHeight="1">
      <c r="A629" s="558" t="s">
        <v>1765</v>
      </c>
      <c r="B629" s="558" t="s">
        <v>2856</v>
      </c>
      <c r="C629" s="558" t="s">
        <v>2872</v>
      </c>
      <c r="D629" s="153" t="str">
        <f t="shared" si="58"/>
        <v>select country</v>
      </c>
      <c r="E629" s="153">
        <f t="shared" si="60"/>
        <v>2013</v>
      </c>
      <c r="F629" s="482" t="s">
        <v>2357</v>
      </c>
      <c r="G629" s="482" t="s">
        <v>1030</v>
      </c>
      <c r="H629" s="153" t="s">
        <v>810</v>
      </c>
      <c r="J629" s="482" t="s">
        <v>2341</v>
      </c>
      <c r="K629" s="153" t="s">
        <v>811</v>
      </c>
      <c r="L629" s="570">
        <f t="shared" ca="1" si="59"/>
        <v>0</v>
      </c>
      <c r="M629" s="153" t="str">
        <f t="shared" ca="1" si="61"/>
        <v>…</v>
      </c>
      <c r="Q629" s="482" t="s">
        <v>2628</v>
      </c>
    </row>
    <row r="630" spans="1:17" ht="12.75" customHeight="1">
      <c r="A630" s="558" t="s">
        <v>1765</v>
      </c>
      <c r="B630" s="558" t="s">
        <v>2857</v>
      </c>
      <c r="C630" s="558" t="s">
        <v>2873</v>
      </c>
      <c r="D630" s="153" t="str">
        <f t="shared" si="58"/>
        <v>select country</v>
      </c>
      <c r="E630" s="153">
        <f t="shared" si="60"/>
        <v>2013</v>
      </c>
      <c r="F630" s="482" t="s">
        <v>2359</v>
      </c>
      <c r="G630" s="482" t="s">
        <v>1037</v>
      </c>
      <c r="H630" s="153" t="s">
        <v>810</v>
      </c>
      <c r="J630" s="482" t="s">
        <v>2341</v>
      </c>
      <c r="K630" s="153" t="s">
        <v>811</v>
      </c>
      <c r="L630" s="570">
        <f t="shared" ca="1" si="59"/>
        <v>0</v>
      </c>
      <c r="M630" s="153" t="str">
        <f t="shared" ca="1" si="61"/>
        <v>…</v>
      </c>
      <c r="Q630" s="482" t="s">
        <v>2629</v>
      </c>
    </row>
    <row r="631" spans="1:17" ht="12.75" customHeight="1">
      <c r="A631" s="558" t="s">
        <v>1765</v>
      </c>
      <c r="B631" s="482" t="s">
        <v>3943</v>
      </c>
      <c r="C631" s="153" t="s">
        <v>2874</v>
      </c>
      <c r="D631" s="153" t="str">
        <f t="shared" si="58"/>
        <v>select country</v>
      </c>
      <c r="E631" s="153">
        <f t="shared" si="60"/>
        <v>2013</v>
      </c>
      <c r="F631" s="482" t="s">
        <v>2361</v>
      </c>
      <c r="G631" s="482" t="s">
        <v>2257</v>
      </c>
      <c r="H631" s="153" t="s">
        <v>810</v>
      </c>
      <c r="J631" s="482" t="s">
        <v>2341</v>
      </c>
      <c r="K631" s="153" t="s">
        <v>811</v>
      </c>
      <c r="L631" s="570">
        <f t="shared" ca="1" si="59"/>
        <v>0</v>
      </c>
      <c r="M631" s="153" t="str">
        <f t="shared" ca="1" si="61"/>
        <v>…</v>
      </c>
      <c r="Q631" s="482" t="s">
        <v>2632</v>
      </c>
    </row>
    <row r="632" spans="1:17" ht="12.75" customHeight="1">
      <c r="A632" s="558" t="s">
        <v>1765</v>
      </c>
      <c r="B632" s="558" t="s">
        <v>2858</v>
      </c>
      <c r="C632" s="558" t="s">
        <v>2875</v>
      </c>
      <c r="D632" s="153" t="str">
        <f t="shared" si="58"/>
        <v>select country</v>
      </c>
      <c r="E632" s="153">
        <f t="shared" si="60"/>
        <v>2013</v>
      </c>
      <c r="F632" s="482" t="s">
        <v>2363</v>
      </c>
      <c r="G632" s="482" t="s">
        <v>1531</v>
      </c>
      <c r="H632" s="153" t="s">
        <v>810</v>
      </c>
      <c r="J632" s="482" t="s">
        <v>2341</v>
      </c>
      <c r="K632" s="153" t="s">
        <v>811</v>
      </c>
      <c r="L632" s="570">
        <f t="shared" ca="1" si="59"/>
        <v>0</v>
      </c>
      <c r="M632" s="153" t="str">
        <f t="shared" ca="1" si="61"/>
        <v>…</v>
      </c>
      <c r="Q632" s="482" t="s">
        <v>2635</v>
      </c>
    </row>
    <row r="633" spans="1:17" ht="12.75" customHeight="1">
      <c r="A633" s="558" t="s">
        <v>1765</v>
      </c>
      <c r="B633" s="558" t="s">
        <v>3249</v>
      </c>
      <c r="C633" s="558" t="s">
        <v>3254</v>
      </c>
      <c r="D633" s="153" t="str">
        <f t="shared" si="58"/>
        <v>select country</v>
      </c>
      <c r="E633" s="153">
        <f t="shared" si="60"/>
        <v>2013</v>
      </c>
      <c r="F633" s="482" t="s">
        <v>2365</v>
      </c>
      <c r="G633" s="482" t="s">
        <v>1066</v>
      </c>
      <c r="H633" s="153" t="s">
        <v>810</v>
      </c>
      <c r="J633" s="482" t="s">
        <v>2341</v>
      </c>
      <c r="K633" s="153" t="s">
        <v>811</v>
      </c>
      <c r="L633" s="570">
        <f t="shared" ca="1" si="59"/>
        <v>0</v>
      </c>
      <c r="M633" s="153" t="str">
        <f t="shared" ca="1" si="61"/>
        <v>…</v>
      </c>
      <c r="Q633" s="482" t="s">
        <v>2637</v>
      </c>
    </row>
    <row r="634" spans="1:17" ht="12.75" customHeight="1">
      <c r="A634" s="558" t="s">
        <v>1765</v>
      </c>
      <c r="B634" s="153" t="s">
        <v>2859</v>
      </c>
      <c r="C634" s="153" t="s">
        <v>2876</v>
      </c>
      <c r="D634" s="153" t="str">
        <f t="shared" si="58"/>
        <v>select country</v>
      </c>
      <c r="E634" s="153">
        <f t="shared" si="60"/>
        <v>2013</v>
      </c>
      <c r="F634" s="482" t="s">
        <v>2367</v>
      </c>
      <c r="G634" s="482" t="s">
        <v>1077</v>
      </c>
      <c r="H634" s="153" t="s">
        <v>810</v>
      </c>
      <c r="J634" s="482" t="s">
        <v>2341</v>
      </c>
      <c r="K634" s="153" t="s">
        <v>811</v>
      </c>
      <c r="L634" s="570">
        <f t="shared" ca="1" si="59"/>
        <v>0</v>
      </c>
      <c r="M634" s="153" t="str">
        <f t="shared" ca="1" si="61"/>
        <v>…</v>
      </c>
      <c r="Q634" s="482" t="s">
        <v>2640</v>
      </c>
    </row>
    <row r="635" spans="1:17" ht="12.75" customHeight="1">
      <c r="A635" s="558" t="s">
        <v>1765</v>
      </c>
      <c r="B635" s="558" t="s">
        <v>2860</v>
      </c>
      <c r="C635" s="558" t="s">
        <v>2877</v>
      </c>
      <c r="D635" s="153" t="str">
        <f t="shared" si="58"/>
        <v>select country</v>
      </c>
      <c r="E635" s="153">
        <f t="shared" si="60"/>
        <v>2013</v>
      </c>
      <c r="F635" s="482" t="s">
        <v>2369</v>
      </c>
      <c r="G635" s="482" t="s">
        <v>991</v>
      </c>
      <c r="H635" s="153" t="s">
        <v>810</v>
      </c>
      <c r="I635" s="153" t="s">
        <v>857</v>
      </c>
      <c r="J635" s="482" t="s">
        <v>2341</v>
      </c>
      <c r="K635" s="153" t="s">
        <v>811</v>
      </c>
      <c r="L635" s="570">
        <f t="shared" ca="1" si="59"/>
        <v>0</v>
      </c>
      <c r="M635" s="153" t="str">
        <f t="shared" ca="1" si="61"/>
        <v>…</v>
      </c>
      <c r="Q635" s="482" t="s">
        <v>2643</v>
      </c>
    </row>
    <row r="636" spans="1:17" ht="12.75" customHeight="1">
      <c r="A636" s="558" t="s">
        <v>1765</v>
      </c>
      <c r="B636" s="558" t="s">
        <v>3250</v>
      </c>
      <c r="C636" s="558" t="s">
        <v>3255</v>
      </c>
      <c r="D636" s="153" t="str">
        <f t="shared" si="58"/>
        <v>select country</v>
      </c>
      <c r="E636" s="153">
        <f t="shared" si="60"/>
        <v>2013</v>
      </c>
      <c r="F636" s="482" t="s">
        <v>2371</v>
      </c>
      <c r="G636" s="482" t="s">
        <v>1004</v>
      </c>
      <c r="H636" s="153" t="s">
        <v>810</v>
      </c>
      <c r="I636" s="153" t="s">
        <v>857</v>
      </c>
      <c r="J636" s="482" t="s">
        <v>2341</v>
      </c>
      <c r="K636" s="153" t="s">
        <v>811</v>
      </c>
      <c r="L636" s="570">
        <f t="shared" ca="1" si="59"/>
        <v>0</v>
      </c>
      <c r="M636" s="153" t="str">
        <f t="shared" ca="1" si="61"/>
        <v>…</v>
      </c>
      <c r="Q636" s="482" t="s">
        <v>2644</v>
      </c>
    </row>
    <row r="637" spans="1:17" ht="12.75" customHeight="1">
      <c r="A637" s="558" t="s">
        <v>1765</v>
      </c>
      <c r="B637" s="558" t="s">
        <v>2861</v>
      </c>
      <c r="C637" s="558" t="s">
        <v>2878</v>
      </c>
      <c r="D637" s="153" t="str">
        <f t="shared" si="58"/>
        <v>select country</v>
      </c>
      <c r="E637" s="153">
        <f t="shared" si="60"/>
        <v>2013</v>
      </c>
      <c r="F637" s="482" t="s">
        <v>2373</v>
      </c>
      <c r="G637" s="482" t="s">
        <v>1121</v>
      </c>
      <c r="H637" s="153" t="s">
        <v>810</v>
      </c>
      <c r="I637" s="153" t="s">
        <v>857</v>
      </c>
      <c r="J637" s="482" t="s">
        <v>2341</v>
      </c>
      <c r="K637" s="153" t="s">
        <v>811</v>
      </c>
      <c r="L637" s="570">
        <f t="shared" ca="1" si="59"/>
        <v>0</v>
      </c>
      <c r="M637" s="153" t="str">
        <f t="shared" ca="1" si="61"/>
        <v>…</v>
      </c>
      <c r="Q637" s="482" t="s">
        <v>2647</v>
      </c>
    </row>
    <row r="638" spans="1:17" ht="12.75" customHeight="1">
      <c r="A638" s="558" t="s">
        <v>1765</v>
      </c>
      <c r="B638" s="558" t="s">
        <v>3251</v>
      </c>
      <c r="C638" s="558" t="s">
        <v>3256</v>
      </c>
      <c r="D638" s="153" t="str">
        <f t="shared" si="58"/>
        <v>select country</v>
      </c>
      <c r="E638" s="153">
        <f t="shared" si="60"/>
        <v>2013</v>
      </c>
      <c r="F638" s="482" t="s">
        <v>2375</v>
      </c>
      <c r="G638" s="482" t="s">
        <v>2279</v>
      </c>
      <c r="H638" s="153" t="s">
        <v>810</v>
      </c>
      <c r="J638" s="482" t="s">
        <v>2341</v>
      </c>
      <c r="K638" s="153" t="s">
        <v>811</v>
      </c>
      <c r="L638" s="570">
        <f t="shared" ca="1" si="59"/>
        <v>0</v>
      </c>
      <c r="M638" s="153" t="str">
        <f t="shared" ca="1" si="61"/>
        <v>…</v>
      </c>
      <c r="Q638" s="482" t="s">
        <v>2650</v>
      </c>
    </row>
    <row r="639" spans="1:17" ht="12" customHeight="1">
      <c r="A639" s="558" t="s">
        <v>1765</v>
      </c>
      <c r="B639" s="558" t="s">
        <v>2521</v>
      </c>
      <c r="C639" s="558" t="s">
        <v>2522</v>
      </c>
      <c r="D639" s="153" t="str">
        <f t="shared" si="58"/>
        <v>select country</v>
      </c>
      <c r="E639" s="153">
        <f t="shared" si="60"/>
        <v>2013</v>
      </c>
      <c r="F639" s="482" t="s">
        <v>3779</v>
      </c>
      <c r="G639" s="482" t="s">
        <v>1089</v>
      </c>
      <c r="H639" s="153" t="s">
        <v>810</v>
      </c>
      <c r="I639" s="153" t="s">
        <v>1772</v>
      </c>
      <c r="J639" s="574" t="s">
        <v>1680</v>
      </c>
      <c r="K639" s="153" t="s">
        <v>811</v>
      </c>
      <c r="L639" s="570">
        <f ca="1">IF(ISNUMBER(INDIRECT("'"&amp;A639&amp;"'!"&amp;B639)),INDIRECT("'"&amp;A639&amp;"'!"&amp;B639),"…")</f>
        <v>0</v>
      </c>
      <c r="M639" s="153" t="str">
        <f ca="1">IF(OR(INDIRECT("'"&amp;A639&amp;"'!"&amp;C639)="A",INDIRECT("'"&amp;A639&amp;"'!"&amp;C639)="B",INDIRECT("'"&amp;A639&amp;"'!"&amp;C639)="C",INDIRECT("'"&amp;A639&amp;"'!"&amp;C639)="D",INDIRECT("'"&amp;A639&amp;"'!"&amp;C639)="O"),
INDIRECT("'"&amp;A639&amp;"'!"&amp;C639),"…")</f>
        <v>…</v>
      </c>
      <c r="Q639" s="482" t="s">
        <v>4043</v>
      </c>
    </row>
    <row r="640" spans="1:17" ht="12.75" customHeight="1">
      <c r="A640" s="558" t="s">
        <v>1765</v>
      </c>
      <c r="B640" s="558" t="s">
        <v>2523</v>
      </c>
      <c r="C640" s="558" t="s">
        <v>2524</v>
      </c>
      <c r="D640" s="153" t="str">
        <f t="shared" si="58"/>
        <v>select country</v>
      </c>
      <c r="E640" s="153">
        <f t="shared" si="60"/>
        <v>2013</v>
      </c>
      <c r="F640" s="482" t="s">
        <v>3084</v>
      </c>
      <c r="G640" s="482" t="s">
        <v>1089</v>
      </c>
      <c r="H640" s="153" t="s">
        <v>810</v>
      </c>
      <c r="I640" s="153" t="s">
        <v>1772</v>
      </c>
      <c r="J640" s="574" t="s">
        <v>1680</v>
      </c>
      <c r="K640" s="153" t="s">
        <v>811</v>
      </c>
      <c r="L640" s="570">
        <f ca="1">IF(ISNUMBER(INDIRECT("'"&amp;A640&amp;"'!"&amp;B640)),INDIRECT("'"&amp;A640&amp;"'!"&amp;B640),"…")</f>
        <v>0</v>
      </c>
      <c r="M640" s="153" t="str">
        <f t="shared" ref="M640:M642" ca="1" si="70">IF(OR(INDIRECT("'"&amp;A640&amp;"'!"&amp;C640)="A",INDIRECT("'"&amp;A640&amp;"'!"&amp;C640)="B",INDIRECT("'"&amp;A640&amp;"'!"&amp;C640)="C",INDIRECT("'"&amp;A640&amp;"'!"&amp;C640)="D",INDIRECT("'"&amp;A640&amp;"'!"&amp;C640)="O"),
INDIRECT("'"&amp;A640&amp;"'!"&amp;C640),"…")</f>
        <v>…</v>
      </c>
      <c r="Q640" s="482" t="s">
        <v>4044</v>
      </c>
    </row>
    <row r="641" spans="1:17" ht="12.75" customHeight="1">
      <c r="A641" s="558" t="s">
        <v>1765</v>
      </c>
      <c r="B641" s="558" t="s">
        <v>2525</v>
      </c>
      <c r="C641" s="558" t="s">
        <v>2526</v>
      </c>
      <c r="D641" s="153" t="str">
        <f t="shared" si="58"/>
        <v>select country</v>
      </c>
      <c r="E641" s="153">
        <f t="shared" si="60"/>
        <v>2013</v>
      </c>
      <c r="F641" s="482" t="s">
        <v>3807</v>
      </c>
      <c r="G641" s="482" t="s">
        <v>1089</v>
      </c>
      <c r="H641" s="153" t="s">
        <v>810</v>
      </c>
      <c r="I641" s="153" t="s">
        <v>2222</v>
      </c>
      <c r="J641" s="574" t="s">
        <v>1680</v>
      </c>
      <c r="K641" s="153" t="s">
        <v>811</v>
      </c>
      <c r="L641" s="570">
        <f ca="1">IF(ISNUMBER(INDIRECT("'"&amp;A641&amp;"'!"&amp;B641)),INDIRECT("'"&amp;A641&amp;"'!"&amp;B641),"…")</f>
        <v>0</v>
      </c>
      <c r="M641" s="153" t="str">
        <f t="shared" ca="1" si="70"/>
        <v>…</v>
      </c>
      <c r="Q641" s="482" t="s">
        <v>4045</v>
      </c>
    </row>
    <row r="642" spans="1:17" ht="12.75" customHeight="1">
      <c r="A642" s="558" t="s">
        <v>1765</v>
      </c>
      <c r="B642" s="558" t="s">
        <v>3257</v>
      </c>
      <c r="C642" s="558" t="s">
        <v>3264</v>
      </c>
      <c r="D642" s="153" t="str">
        <f t="shared" si="58"/>
        <v>select country</v>
      </c>
      <c r="E642" s="153">
        <f t="shared" si="60"/>
        <v>2013</v>
      </c>
      <c r="F642" s="482" t="s">
        <v>3085</v>
      </c>
      <c r="G642" s="482" t="s">
        <v>1089</v>
      </c>
      <c r="H642" s="153" t="s">
        <v>810</v>
      </c>
      <c r="I642" s="153" t="s">
        <v>2222</v>
      </c>
      <c r="J642" s="574" t="s">
        <v>1680</v>
      </c>
      <c r="K642" s="153" t="s">
        <v>811</v>
      </c>
      <c r="L642" s="570">
        <f ca="1">IF(ISNUMBER(INDIRECT("'"&amp;A642&amp;"'!"&amp;B642)),INDIRECT("'"&amp;A642&amp;"'!"&amp;B642),"…")</f>
        <v>0</v>
      </c>
      <c r="M642" s="153" t="str">
        <f t="shared" ca="1" si="70"/>
        <v>…</v>
      </c>
      <c r="Q642" s="482" t="s">
        <v>4046</v>
      </c>
    </row>
    <row r="643" spans="1:17" ht="12.75" customHeight="1">
      <c r="A643" s="558" t="s">
        <v>1765</v>
      </c>
      <c r="B643" s="558" t="s">
        <v>2528</v>
      </c>
      <c r="C643" s="558" t="s">
        <v>2529</v>
      </c>
      <c r="D643" s="153" t="str">
        <f t="shared" si="58"/>
        <v>select country</v>
      </c>
      <c r="E643" s="153">
        <f t="shared" si="60"/>
        <v>2013</v>
      </c>
      <c r="F643" s="153" t="s">
        <v>1185</v>
      </c>
      <c r="G643" s="153" t="s">
        <v>1089</v>
      </c>
      <c r="H643" s="153" t="s">
        <v>810</v>
      </c>
      <c r="J643" s="153" t="s">
        <v>1680</v>
      </c>
      <c r="K643" s="153" t="s">
        <v>811</v>
      </c>
      <c r="L643" s="570">
        <f t="shared" ca="1" si="59"/>
        <v>0</v>
      </c>
      <c r="M643" s="153" t="str">
        <f t="shared" ca="1" si="61"/>
        <v>…</v>
      </c>
      <c r="Q643" s="153" t="s">
        <v>3968</v>
      </c>
    </row>
    <row r="644" spans="1:17" ht="12.75" customHeight="1">
      <c r="A644" s="558" t="s">
        <v>1765</v>
      </c>
      <c r="B644" s="558" t="s">
        <v>2532</v>
      </c>
      <c r="C644" s="558" t="s">
        <v>2533</v>
      </c>
      <c r="D644" s="153" t="str">
        <f t="shared" si="58"/>
        <v>select country</v>
      </c>
      <c r="E644" s="153">
        <f t="shared" si="60"/>
        <v>2013</v>
      </c>
      <c r="F644" s="153" t="s">
        <v>1188</v>
      </c>
      <c r="G644" s="153" t="s">
        <v>932</v>
      </c>
      <c r="H644" s="153" t="s">
        <v>810</v>
      </c>
      <c r="I644" s="153" t="s">
        <v>933</v>
      </c>
      <c r="J644" s="153" t="s">
        <v>1680</v>
      </c>
      <c r="K644" s="153" t="s">
        <v>811</v>
      </c>
      <c r="L644" s="570">
        <f t="shared" ca="1" si="59"/>
        <v>0</v>
      </c>
      <c r="M644" s="153" t="str">
        <f t="shared" ca="1" si="61"/>
        <v>…</v>
      </c>
      <c r="Q644" s="153" t="s">
        <v>384</v>
      </c>
    </row>
    <row r="645" spans="1:17" ht="12.75" customHeight="1">
      <c r="A645" s="558" t="s">
        <v>1765</v>
      </c>
      <c r="B645" s="558" t="s">
        <v>2535</v>
      </c>
      <c r="C645" s="558" t="s">
        <v>2536</v>
      </c>
      <c r="D645" s="153" t="str">
        <f t="shared" si="58"/>
        <v>select country</v>
      </c>
      <c r="E645" s="153">
        <f t="shared" si="60"/>
        <v>2013</v>
      </c>
      <c r="F645" s="153" t="s">
        <v>1191</v>
      </c>
      <c r="G645" s="153" t="s">
        <v>946</v>
      </c>
      <c r="H645" s="153" t="s">
        <v>810</v>
      </c>
      <c r="I645" s="153" t="s">
        <v>933</v>
      </c>
      <c r="J645" s="153" t="s">
        <v>1680</v>
      </c>
      <c r="K645" s="153" t="s">
        <v>811</v>
      </c>
      <c r="L645" s="570">
        <f t="shared" ca="1" si="59"/>
        <v>0</v>
      </c>
      <c r="M645" s="153" t="str">
        <f t="shared" ca="1" si="61"/>
        <v>…</v>
      </c>
      <c r="Q645" s="153" t="s">
        <v>385</v>
      </c>
    </row>
    <row r="646" spans="1:17" ht="12.75" customHeight="1">
      <c r="A646" s="558" t="s">
        <v>1765</v>
      </c>
      <c r="B646" s="558" t="s">
        <v>2538</v>
      </c>
      <c r="C646" s="558" t="s">
        <v>2539</v>
      </c>
      <c r="D646" s="153" t="str">
        <f t="shared" si="58"/>
        <v>select country</v>
      </c>
      <c r="E646" s="153">
        <f t="shared" si="60"/>
        <v>2013</v>
      </c>
      <c r="F646" s="153" t="s">
        <v>1193</v>
      </c>
      <c r="G646" s="153" t="s">
        <v>959</v>
      </c>
      <c r="H646" s="153" t="s">
        <v>810</v>
      </c>
      <c r="I646" s="153" t="s">
        <v>933</v>
      </c>
      <c r="J646" s="153" t="s">
        <v>1680</v>
      </c>
      <c r="K646" s="153" t="s">
        <v>811</v>
      </c>
      <c r="L646" s="570">
        <f t="shared" ca="1" si="59"/>
        <v>0</v>
      </c>
      <c r="M646" s="153" t="str">
        <f t="shared" ca="1" si="61"/>
        <v>…</v>
      </c>
      <c r="Q646" s="153" t="s">
        <v>388</v>
      </c>
    </row>
    <row r="647" spans="1:17" ht="12.75" customHeight="1">
      <c r="A647" s="558" t="s">
        <v>1765</v>
      </c>
      <c r="B647" s="558" t="s">
        <v>2541</v>
      </c>
      <c r="C647" s="558" t="s">
        <v>2542</v>
      </c>
      <c r="D647" s="153" t="str">
        <f t="shared" si="58"/>
        <v>select country</v>
      </c>
      <c r="E647" s="153">
        <f t="shared" si="60"/>
        <v>2013</v>
      </c>
      <c r="F647" s="153" t="s">
        <v>1195</v>
      </c>
      <c r="G647" s="153" t="s">
        <v>1112</v>
      </c>
      <c r="H647" s="153" t="s">
        <v>810</v>
      </c>
      <c r="I647" s="153" t="s">
        <v>933</v>
      </c>
      <c r="J647" s="153" t="s">
        <v>1680</v>
      </c>
      <c r="K647" s="153" t="s">
        <v>811</v>
      </c>
      <c r="L647" s="570">
        <f t="shared" ca="1" si="59"/>
        <v>0</v>
      </c>
      <c r="M647" s="153" t="str">
        <f t="shared" ca="1" si="61"/>
        <v>…</v>
      </c>
      <c r="Q647" s="153" t="s">
        <v>391</v>
      </c>
    </row>
    <row r="648" spans="1:17" ht="12.75" customHeight="1">
      <c r="A648" s="558" t="s">
        <v>1765</v>
      </c>
      <c r="B648" s="558" t="s">
        <v>2544</v>
      </c>
      <c r="C648" s="558" t="s">
        <v>2545</v>
      </c>
      <c r="D648" s="153" t="str">
        <f t="shared" si="58"/>
        <v>select country</v>
      </c>
      <c r="E648" s="153">
        <f t="shared" si="60"/>
        <v>2013</v>
      </c>
      <c r="F648" s="153" t="s">
        <v>1197</v>
      </c>
      <c r="G648" s="153" t="s">
        <v>972</v>
      </c>
      <c r="H648" s="153" t="s">
        <v>810</v>
      </c>
      <c r="I648" s="153" t="s">
        <v>933</v>
      </c>
      <c r="J648" s="153" t="s">
        <v>1680</v>
      </c>
      <c r="K648" s="153" t="s">
        <v>811</v>
      </c>
      <c r="L648" s="570">
        <f t="shared" ca="1" si="59"/>
        <v>0</v>
      </c>
      <c r="M648" s="153" t="str">
        <f t="shared" ca="1" si="61"/>
        <v>…</v>
      </c>
      <c r="Q648" s="153" t="s">
        <v>394</v>
      </c>
    </row>
    <row r="649" spans="1:17" ht="12.75" customHeight="1">
      <c r="A649" s="558" t="s">
        <v>1765</v>
      </c>
      <c r="B649" s="558" t="s">
        <v>3258</v>
      </c>
      <c r="C649" s="558" t="s">
        <v>3265</v>
      </c>
      <c r="D649" s="153" t="str">
        <f t="shared" si="58"/>
        <v>select country</v>
      </c>
      <c r="E649" s="153">
        <f t="shared" si="60"/>
        <v>2013</v>
      </c>
      <c r="F649" s="153" t="s">
        <v>1200</v>
      </c>
      <c r="G649" s="153" t="s">
        <v>977</v>
      </c>
      <c r="H649" s="153" t="s">
        <v>810</v>
      </c>
      <c r="I649" s="153" t="s">
        <v>933</v>
      </c>
      <c r="J649" s="153" t="s">
        <v>1680</v>
      </c>
      <c r="K649" s="153" t="s">
        <v>811</v>
      </c>
      <c r="L649" s="570">
        <f t="shared" ca="1" si="59"/>
        <v>0</v>
      </c>
      <c r="M649" s="153" t="str">
        <f t="shared" ca="1" si="61"/>
        <v>…</v>
      </c>
      <c r="Q649" s="153" t="s">
        <v>397</v>
      </c>
    </row>
    <row r="650" spans="1:17">
      <c r="A650" s="558" t="s">
        <v>1765</v>
      </c>
      <c r="B650" s="558" t="s">
        <v>2547</v>
      </c>
      <c r="C650" s="558" t="s">
        <v>2548</v>
      </c>
      <c r="D650" s="153" t="str">
        <f t="shared" si="58"/>
        <v>select country</v>
      </c>
      <c r="E650" s="153">
        <f t="shared" si="60"/>
        <v>2013</v>
      </c>
      <c r="F650" s="153" t="s">
        <v>1202</v>
      </c>
      <c r="G650" s="153" t="s">
        <v>1203</v>
      </c>
      <c r="H650" s="153" t="s">
        <v>810</v>
      </c>
      <c r="I650" s="153" t="s">
        <v>933</v>
      </c>
      <c r="J650" s="153" t="s">
        <v>1680</v>
      </c>
      <c r="K650" s="153" t="s">
        <v>811</v>
      </c>
      <c r="L650" s="570">
        <f t="shared" ca="1" si="59"/>
        <v>0</v>
      </c>
      <c r="M650" s="153" t="str">
        <f t="shared" ca="1" si="61"/>
        <v>…</v>
      </c>
      <c r="Q650" s="153" t="s">
        <v>400</v>
      </c>
    </row>
    <row r="651" spans="1:17" ht="12.75" customHeight="1">
      <c r="A651" s="558" t="s">
        <v>1765</v>
      </c>
      <c r="B651" s="558" t="s">
        <v>3259</v>
      </c>
      <c r="C651" s="558" t="s">
        <v>3266</v>
      </c>
      <c r="D651" s="153" t="str">
        <f t="shared" si="58"/>
        <v>select country</v>
      </c>
      <c r="E651" s="153">
        <f t="shared" si="60"/>
        <v>2013</v>
      </c>
      <c r="F651" s="153" t="s">
        <v>1205</v>
      </c>
      <c r="G651" s="153" t="s">
        <v>1030</v>
      </c>
      <c r="H651" s="153" t="s">
        <v>810</v>
      </c>
      <c r="J651" s="153" t="s">
        <v>1680</v>
      </c>
      <c r="K651" s="153" t="s">
        <v>811</v>
      </c>
      <c r="L651" s="570">
        <f t="shared" ca="1" si="59"/>
        <v>0</v>
      </c>
      <c r="M651" s="153" t="str">
        <f t="shared" ca="1" si="61"/>
        <v>…</v>
      </c>
      <c r="Q651" s="153" t="s">
        <v>403</v>
      </c>
    </row>
    <row r="652" spans="1:17" ht="12.75" customHeight="1">
      <c r="A652" s="558" t="s">
        <v>1765</v>
      </c>
      <c r="B652" s="558" t="s">
        <v>2552</v>
      </c>
      <c r="C652" s="558" t="s">
        <v>2553</v>
      </c>
      <c r="D652" s="153" t="str">
        <f t="shared" si="58"/>
        <v>select country</v>
      </c>
      <c r="E652" s="153">
        <f t="shared" si="60"/>
        <v>2013</v>
      </c>
      <c r="F652" s="153" t="s">
        <v>1207</v>
      </c>
      <c r="G652" s="153" t="s">
        <v>1037</v>
      </c>
      <c r="H652" s="153" t="s">
        <v>810</v>
      </c>
      <c r="J652" s="153" t="s">
        <v>1680</v>
      </c>
      <c r="K652" s="153" t="s">
        <v>811</v>
      </c>
      <c r="L652" s="570">
        <f t="shared" ca="1" si="59"/>
        <v>0</v>
      </c>
      <c r="M652" s="153" t="str">
        <f t="shared" ca="1" si="61"/>
        <v>…</v>
      </c>
      <c r="Q652" s="153" t="s">
        <v>404</v>
      </c>
    </row>
    <row r="653" spans="1:17" ht="12.75" customHeight="1">
      <c r="A653" s="558" t="s">
        <v>1765</v>
      </c>
      <c r="B653" s="153" t="s">
        <v>3260</v>
      </c>
      <c r="C653" s="153" t="s">
        <v>3267</v>
      </c>
      <c r="D653" s="153" t="str">
        <f t="shared" si="58"/>
        <v>select country</v>
      </c>
      <c r="E653" s="153">
        <f t="shared" si="60"/>
        <v>2013</v>
      </c>
      <c r="F653" s="153" t="s">
        <v>1209</v>
      </c>
      <c r="G653" s="153" t="s">
        <v>1531</v>
      </c>
      <c r="H653" s="153" t="s">
        <v>810</v>
      </c>
      <c r="J653" s="153" t="s">
        <v>1680</v>
      </c>
      <c r="K653" s="153" t="s">
        <v>811</v>
      </c>
      <c r="L653" s="570">
        <f t="shared" ca="1" si="59"/>
        <v>0</v>
      </c>
      <c r="M653" s="153" t="str">
        <f t="shared" ca="1" si="61"/>
        <v>…</v>
      </c>
      <c r="Q653" s="153" t="s">
        <v>407</v>
      </c>
    </row>
    <row r="654" spans="1:17" ht="12.75" customHeight="1">
      <c r="A654" s="558" t="s">
        <v>1765</v>
      </c>
      <c r="B654" s="558" t="s">
        <v>3261</v>
      </c>
      <c r="C654" s="558" t="s">
        <v>3268</v>
      </c>
      <c r="D654" s="153" t="str">
        <f t="shared" si="58"/>
        <v>select country</v>
      </c>
      <c r="E654" s="153">
        <f t="shared" si="60"/>
        <v>2013</v>
      </c>
      <c r="F654" s="153" t="s">
        <v>1212</v>
      </c>
      <c r="G654" s="153" t="s">
        <v>1066</v>
      </c>
      <c r="H654" s="153" t="s">
        <v>810</v>
      </c>
      <c r="J654" s="153" t="s">
        <v>1680</v>
      </c>
      <c r="K654" s="153" t="s">
        <v>811</v>
      </c>
      <c r="L654" s="570">
        <f t="shared" ca="1" si="59"/>
        <v>0</v>
      </c>
      <c r="M654" s="153" t="str">
        <f t="shared" ca="1" si="61"/>
        <v>…</v>
      </c>
      <c r="Q654" s="153" t="s">
        <v>409</v>
      </c>
    </row>
    <row r="655" spans="1:17" ht="12.75" customHeight="1">
      <c r="A655" s="558" t="s">
        <v>1765</v>
      </c>
      <c r="B655" s="153" t="s">
        <v>2559</v>
      </c>
      <c r="C655" s="153" t="s">
        <v>2560</v>
      </c>
      <c r="D655" s="153" t="str">
        <f t="shared" si="58"/>
        <v>select country</v>
      </c>
      <c r="E655" s="153">
        <f t="shared" si="60"/>
        <v>2013</v>
      </c>
      <c r="F655" s="153" t="s">
        <v>1216</v>
      </c>
      <c r="G655" s="153" t="s">
        <v>991</v>
      </c>
      <c r="H655" s="153" t="s">
        <v>810</v>
      </c>
      <c r="I655" s="153" t="s">
        <v>857</v>
      </c>
      <c r="J655" s="153" t="s">
        <v>1680</v>
      </c>
      <c r="K655" s="153" t="s">
        <v>811</v>
      </c>
      <c r="L655" s="570">
        <f t="shared" ca="1" si="59"/>
        <v>0</v>
      </c>
      <c r="M655" s="153" t="str">
        <f t="shared" ca="1" si="61"/>
        <v>…</v>
      </c>
      <c r="Q655" s="153" t="s">
        <v>412</v>
      </c>
    </row>
    <row r="656" spans="1:17" ht="12.75" customHeight="1">
      <c r="A656" s="558" t="s">
        <v>1765</v>
      </c>
      <c r="B656" s="558" t="s">
        <v>3262</v>
      </c>
      <c r="C656" s="558" t="s">
        <v>3269</v>
      </c>
      <c r="D656" s="153" t="str">
        <f t="shared" si="58"/>
        <v>select country</v>
      </c>
      <c r="E656" s="153">
        <f t="shared" si="60"/>
        <v>2013</v>
      </c>
      <c r="F656" s="153" t="s">
        <v>1220</v>
      </c>
      <c r="G656" s="153" t="s">
        <v>1004</v>
      </c>
      <c r="H656" s="153" t="s">
        <v>810</v>
      </c>
      <c r="I656" s="153" t="s">
        <v>857</v>
      </c>
      <c r="J656" s="153" t="s">
        <v>1680</v>
      </c>
      <c r="K656" s="153" t="s">
        <v>811</v>
      </c>
      <c r="L656" s="570">
        <f t="shared" ca="1" si="59"/>
        <v>0</v>
      </c>
      <c r="M656" s="153" t="str">
        <f t="shared" ca="1" si="61"/>
        <v>…</v>
      </c>
      <c r="Q656" s="153" t="s">
        <v>413</v>
      </c>
    </row>
    <row r="657" spans="1:17" ht="12.75" customHeight="1">
      <c r="A657" s="558" t="s">
        <v>1765</v>
      </c>
      <c r="B657" s="558" t="s">
        <v>2562</v>
      </c>
      <c r="C657" s="558" t="s">
        <v>2563</v>
      </c>
      <c r="D657" s="153" t="str">
        <f t="shared" si="58"/>
        <v>select country</v>
      </c>
      <c r="E657" s="153">
        <f t="shared" si="60"/>
        <v>2013</v>
      </c>
      <c r="F657" s="153" t="s">
        <v>1224</v>
      </c>
      <c r="G657" s="153" t="s">
        <v>1121</v>
      </c>
      <c r="H657" s="153" t="s">
        <v>810</v>
      </c>
      <c r="I657" s="153" t="s">
        <v>857</v>
      </c>
      <c r="J657" s="153" t="s">
        <v>1680</v>
      </c>
      <c r="K657" s="153" t="s">
        <v>811</v>
      </c>
      <c r="L657" s="570">
        <f t="shared" ca="1" si="59"/>
        <v>0</v>
      </c>
      <c r="M657" s="153" t="str">
        <f t="shared" ca="1" si="61"/>
        <v>…</v>
      </c>
      <c r="Q657" s="153" t="s">
        <v>416</v>
      </c>
    </row>
    <row r="658" spans="1:17" ht="12.75" customHeight="1">
      <c r="A658" s="558" t="s">
        <v>1765</v>
      </c>
      <c r="B658" s="558" t="s">
        <v>3263</v>
      </c>
      <c r="C658" s="558" t="s">
        <v>3270</v>
      </c>
      <c r="D658" s="153" t="str">
        <f t="shared" si="58"/>
        <v>select country</v>
      </c>
      <c r="E658" s="153">
        <f t="shared" si="60"/>
        <v>2013</v>
      </c>
      <c r="F658" s="153" t="s">
        <v>1228</v>
      </c>
      <c r="G658" s="153" t="s">
        <v>1017</v>
      </c>
      <c r="H658" s="153" t="s">
        <v>810</v>
      </c>
      <c r="I658" s="153" t="s">
        <v>1018</v>
      </c>
      <c r="J658" s="153" t="s">
        <v>1680</v>
      </c>
      <c r="K658" s="153" t="s">
        <v>811</v>
      </c>
      <c r="L658" s="570">
        <f t="shared" ca="1" si="59"/>
        <v>0</v>
      </c>
      <c r="M658" s="153" t="str">
        <f t="shared" ca="1" si="61"/>
        <v>…</v>
      </c>
      <c r="Q658" s="153" t="s">
        <v>419</v>
      </c>
    </row>
    <row r="659" spans="1:17" ht="12" customHeight="1">
      <c r="A659" s="558" t="s">
        <v>1765</v>
      </c>
      <c r="B659" s="558" t="s">
        <v>2879</v>
      </c>
      <c r="C659" s="558" t="s">
        <v>500</v>
      </c>
      <c r="D659" s="153" t="str">
        <f t="shared" ref="D659:D662" si="71">H$2</f>
        <v>select country</v>
      </c>
      <c r="E659" s="153">
        <f t="shared" si="60"/>
        <v>2013</v>
      </c>
      <c r="F659" s="482" t="s">
        <v>3780</v>
      </c>
      <c r="G659" s="482" t="s">
        <v>1089</v>
      </c>
      <c r="H659" s="153" t="s">
        <v>810</v>
      </c>
      <c r="I659" s="153" t="s">
        <v>1772</v>
      </c>
      <c r="J659" s="574" t="s">
        <v>1771</v>
      </c>
      <c r="K659" s="153" t="s">
        <v>811</v>
      </c>
      <c r="L659" s="570">
        <f ca="1">IF(ISNUMBER(INDIRECT("'"&amp;A659&amp;"'!"&amp;B659)),INDIRECT("'"&amp;A659&amp;"'!"&amp;B659),"…")</f>
        <v>0</v>
      </c>
      <c r="M659" s="153" t="str">
        <f ca="1">IF(OR(INDIRECT("'"&amp;A659&amp;"'!"&amp;C659)="A",INDIRECT("'"&amp;A659&amp;"'!"&amp;C659)="B",INDIRECT("'"&amp;A659&amp;"'!"&amp;C659)="C",INDIRECT("'"&amp;A659&amp;"'!"&amp;C659)="D",INDIRECT("'"&amp;A659&amp;"'!"&amp;C659)="O"),
INDIRECT("'"&amp;A659&amp;"'!"&amp;C659),"…")</f>
        <v>…</v>
      </c>
      <c r="Q659" s="482" t="s">
        <v>4047</v>
      </c>
    </row>
    <row r="660" spans="1:17" ht="12.75" customHeight="1">
      <c r="A660" s="558" t="s">
        <v>1765</v>
      </c>
      <c r="B660" s="558" t="s">
        <v>2880</v>
      </c>
      <c r="C660" s="558" t="s">
        <v>503</v>
      </c>
      <c r="D660" s="153" t="str">
        <f t="shared" si="71"/>
        <v>select country</v>
      </c>
      <c r="E660" s="153">
        <f t="shared" si="60"/>
        <v>2013</v>
      </c>
      <c r="F660" s="482" t="s">
        <v>3095</v>
      </c>
      <c r="G660" s="482" t="s">
        <v>1089</v>
      </c>
      <c r="H660" s="153" t="s">
        <v>810</v>
      </c>
      <c r="I660" s="153" t="s">
        <v>1772</v>
      </c>
      <c r="J660" s="574" t="s">
        <v>1771</v>
      </c>
      <c r="K660" s="153" t="s">
        <v>811</v>
      </c>
      <c r="L660" s="570">
        <f ca="1">IF(ISNUMBER(INDIRECT("'"&amp;A660&amp;"'!"&amp;B660)),INDIRECT("'"&amp;A660&amp;"'!"&amp;B660),"…")</f>
        <v>0</v>
      </c>
      <c r="M660" s="153" t="str">
        <f t="shared" ref="M660:M662" ca="1" si="72">IF(OR(INDIRECT("'"&amp;A660&amp;"'!"&amp;C660)="A",INDIRECT("'"&amp;A660&amp;"'!"&amp;C660)="B",INDIRECT("'"&amp;A660&amp;"'!"&amp;C660)="C",INDIRECT("'"&amp;A660&amp;"'!"&amp;C660)="D",INDIRECT("'"&amp;A660&amp;"'!"&amp;C660)="O"),
INDIRECT("'"&amp;A660&amp;"'!"&amp;C660),"…")</f>
        <v>…</v>
      </c>
      <c r="Q660" s="482" t="s">
        <v>4048</v>
      </c>
    </row>
    <row r="661" spans="1:17" ht="12.75" customHeight="1">
      <c r="A661" s="558" t="s">
        <v>1765</v>
      </c>
      <c r="B661" s="558" t="s">
        <v>2881</v>
      </c>
      <c r="C661" s="558" t="s">
        <v>506</v>
      </c>
      <c r="D661" s="153" t="str">
        <f t="shared" si="71"/>
        <v>select country</v>
      </c>
      <c r="E661" s="153">
        <f t="shared" si="60"/>
        <v>2013</v>
      </c>
      <c r="F661" s="482" t="s">
        <v>3808</v>
      </c>
      <c r="G661" s="482" t="s">
        <v>1089</v>
      </c>
      <c r="H661" s="153" t="s">
        <v>810</v>
      </c>
      <c r="I661" s="153" t="s">
        <v>2222</v>
      </c>
      <c r="J661" s="574" t="s">
        <v>1771</v>
      </c>
      <c r="K661" s="153" t="s">
        <v>811</v>
      </c>
      <c r="L661" s="570">
        <f ca="1">IF(ISNUMBER(INDIRECT("'"&amp;A661&amp;"'!"&amp;B661)),INDIRECT("'"&amp;A661&amp;"'!"&amp;B661),"…")</f>
        <v>0</v>
      </c>
      <c r="M661" s="153" t="str">
        <f t="shared" ca="1" si="72"/>
        <v>…</v>
      </c>
      <c r="Q661" s="482" t="s">
        <v>4049</v>
      </c>
    </row>
    <row r="662" spans="1:17" ht="12.75" customHeight="1">
      <c r="A662" s="558" t="s">
        <v>1765</v>
      </c>
      <c r="B662" s="558" t="s">
        <v>3271</v>
      </c>
      <c r="C662" s="558" t="s">
        <v>3278</v>
      </c>
      <c r="D662" s="153" t="str">
        <f t="shared" si="71"/>
        <v>select country</v>
      </c>
      <c r="E662" s="153">
        <f t="shared" si="60"/>
        <v>2013</v>
      </c>
      <c r="F662" s="482" t="s">
        <v>3096</v>
      </c>
      <c r="G662" s="482" t="s">
        <v>1089</v>
      </c>
      <c r="H662" s="153" t="s">
        <v>810</v>
      </c>
      <c r="I662" s="153" t="s">
        <v>2222</v>
      </c>
      <c r="J662" s="574" t="s">
        <v>1771</v>
      </c>
      <c r="K662" s="153" t="s">
        <v>811</v>
      </c>
      <c r="L662" s="570">
        <f ca="1">IF(ISNUMBER(INDIRECT("'"&amp;A662&amp;"'!"&amp;B662)),INDIRECT("'"&amp;A662&amp;"'!"&amp;B662),"…")</f>
        <v>0</v>
      </c>
      <c r="M662" s="153" t="str">
        <f t="shared" ca="1" si="72"/>
        <v>…</v>
      </c>
      <c r="Q662" s="482" t="s">
        <v>4050</v>
      </c>
    </row>
    <row r="663" spans="1:17" ht="12.75" customHeight="1">
      <c r="A663" s="558" t="s">
        <v>1765</v>
      </c>
      <c r="B663" s="558" t="s">
        <v>2882</v>
      </c>
      <c r="C663" s="558" t="s">
        <v>508</v>
      </c>
      <c r="D663" s="153" t="str">
        <f t="shared" si="58"/>
        <v>select country</v>
      </c>
      <c r="E663" s="153">
        <f t="shared" si="60"/>
        <v>2013</v>
      </c>
      <c r="F663" s="153" t="s">
        <v>1230</v>
      </c>
      <c r="G663" s="153" t="s">
        <v>1089</v>
      </c>
      <c r="H663" s="153" t="s">
        <v>810</v>
      </c>
      <c r="J663" s="153" t="s">
        <v>1771</v>
      </c>
      <c r="K663" s="153" t="s">
        <v>811</v>
      </c>
      <c r="L663" s="570">
        <f t="shared" ca="1" si="59"/>
        <v>0</v>
      </c>
      <c r="M663" s="153" t="str">
        <f t="shared" ca="1" si="61"/>
        <v>…</v>
      </c>
      <c r="Q663" s="153" t="s">
        <v>4056</v>
      </c>
    </row>
    <row r="664" spans="1:17" ht="12.75" customHeight="1">
      <c r="A664" s="558" t="s">
        <v>1765</v>
      </c>
      <c r="B664" s="558" t="s">
        <v>2883</v>
      </c>
      <c r="C664" s="558" t="s">
        <v>512</v>
      </c>
      <c r="D664" s="153" t="str">
        <f t="shared" si="58"/>
        <v>select country</v>
      </c>
      <c r="E664" s="153">
        <f t="shared" si="60"/>
        <v>2013</v>
      </c>
      <c r="F664" s="153" t="s">
        <v>1234</v>
      </c>
      <c r="G664" s="153" t="s">
        <v>932</v>
      </c>
      <c r="H664" s="153" t="s">
        <v>810</v>
      </c>
      <c r="I664" s="153" t="s">
        <v>933</v>
      </c>
      <c r="J664" s="153" t="s">
        <v>1771</v>
      </c>
      <c r="K664" s="153" t="s">
        <v>811</v>
      </c>
      <c r="L664" s="570">
        <f t="shared" ca="1" si="59"/>
        <v>0</v>
      </c>
      <c r="M664" s="153" t="str">
        <f t="shared" ca="1" si="61"/>
        <v>…</v>
      </c>
      <c r="Q664" s="153" t="s">
        <v>431</v>
      </c>
    </row>
    <row r="665" spans="1:17" ht="12.75" customHeight="1">
      <c r="A665" s="558" t="s">
        <v>1765</v>
      </c>
      <c r="B665" s="558" t="s">
        <v>2884</v>
      </c>
      <c r="C665" s="558" t="s">
        <v>515</v>
      </c>
      <c r="D665" s="153" t="str">
        <f t="shared" si="58"/>
        <v>select country</v>
      </c>
      <c r="E665" s="153">
        <f t="shared" si="60"/>
        <v>2013</v>
      </c>
      <c r="F665" s="153" t="s">
        <v>1238</v>
      </c>
      <c r="G665" s="153" t="s">
        <v>946</v>
      </c>
      <c r="H665" s="153" t="s">
        <v>810</v>
      </c>
      <c r="I665" s="153" t="s">
        <v>933</v>
      </c>
      <c r="J665" s="153" t="s">
        <v>1771</v>
      </c>
      <c r="K665" s="153" t="s">
        <v>811</v>
      </c>
      <c r="L665" s="570">
        <f t="shared" ca="1" si="59"/>
        <v>0</v>
      </c>
      <c r="M665" s="153" t="str">
        <f t="shared" ca="1" si="61"/>
        <v>…</v>
      </c>
      <c r="Q665" s="153" t="s">
        <v>432</v>
      </c>
    </row>
    <row r="666" spans="1:17" ht="12.75" customHeight="1">
      <c r="A666" s="558" t="s">
        <v>1765</v>
      </c>
      <c r="B666" s="558" t="s">
        <v>2885</v>
      </c>
      <c r="C666" s="558" t="s">
        <v>518</v>
      </c>
      <c r="D666" s="153" t="str">
        <f t="shared" si="58"/>
        <v>select country</v>
      </c>
      <c r="E666" s="153">
        <f t="shared" si="60"/>
        <v>2013</v>
      </c>
      <c r="F666" s="153" t="s">
        <v>1240</v>
      </c>
      <c r="G666" s="153" t="s">
        <v>959</v>
      </c>
      <c r="H666" s="153" t="s">
        <v>810</v>
      </c>
      <c r="I666" s="153" t="s">
        <v>933</v>
      </c>
      <c r="J666" s="153" t="s">
        <v>1771</v>
      </c>
      <c r="K666" s="153" t="s">
        <v>811</v>
      </c>
      <c r="L666" s="570">
        <f t="shared" ca="1" si="59"/>
        <v>0</v>
      </c>
      <c r="M666" s="153" t="str">
        <f t="shared" ca="1" si="61"/>
        <v>…</v>
      </c>
      <c r="Q666" s="153" t="s">
        <v>435</v>
      </c>
    </row>
    <row r="667" spans="1:17" ht="12.75" customHeight="1">
      <c r="A667" s="558" t="s">
        <v>1765</v>
      </c>
      <c r="B667" s="558" t="s">
        <v>2886</v>
      </c>
      <c r="C667" s="558" t="s">
        <v>521</v>
      </c>
      <c r="D667" s="153" t="str">
        <f t="shared" si="58"/>
        <v>select country</v>
      </c>
      <c r="E667" s="153">
        <f t="shared" si="60"/>
        <v>2013</v>
      </c>
      <c r="F667" s="153" t="s">
        <v>1242</v>
      </c>
      <c r="G667" s="153" t="s">
        <v>1112</v>
      </c>
      <c r="H667" s="153" t="s">
        <v>810</v>
      </c>
      <c r="I667" s="153" t="s">
        <v>933</v>
      </c>
      <c r="J667" s="153" t="s">
        <v>1771</v>
      </c>
      <c r="K667" s="153" t="s">
        <v>811</v>
      </c>
      <c r="L667" s="570">
        <f t="shared" ca="1" si="59"/>
        <v>0</v>
      </c>
      <c r="M667" s="153" t="str">
        <f t="shared" ca="1" si="61"/>
        <v>…</v>
      </c>
      <c r="Q667" s="153" t="s">
        <v>438</v>
      </c>
    </row>
    <row r="668" spans="1:17" ht="12.75" customHeight="1">
      <c r="A668" s="558" t="s">
        <v>1765</v>
      </c>
      <c r="B668" s="558" t="s">
        <v>2887</v>
      </c>
      <c r="C668" s="558" t="s">
        <v>524</v>
      </c>
      <c r="D668" s="153" t="str">
        <f t="shared" si="58"/>
        <v>select country</v>
      </c>
      <c r="E668" s="153">
        <f t="shared" si="60"/>
        <v>2013</v>
      </c>
      <c r="F668" s="153" t="s">
        <v>1244</v>
      </c>
      <c r="G668" s="153" t="s">
        <v>972</v>
      </c>
      <c r="H668" s="153" t="s">
        <v>810</v>
      </c>
      <c r="I668" s="153" t="s">
        <v>933</v>
      </c>
      <c r="J668" s="153" t="s">
        <v>1771</v>
      </c>
      <c r="K668" s="153" t="s">
        <v>811</v>
      </c>
      <c r="L668" s="570">
        <f t="shared" ca="1" si="59"/>
        <v>0</v>
      </c>
      <c r="M668" s="153" t="str">
        <f t="shared" ca="1" si="61"/>
        <v>…</v>
      </c>
      <c r="Q668" s="153" t="s">
        <v>441</v>
      </c>
    </row>
    <row r="669" spans="1:17" ht="12.75" customHeight="1">
      <c r="A669" s="558" t="s">
        <v>1765</v>
      </c>
      <c r="B669" s="558" t="s">
        <v>3272</v>
      </c>
      <c r="C669" s="558" t="s">
        <v>3279</v>
      </c>
      <c r="D669" s="153" t="str">
        <f t="shared" si="58"/>
        <v>select country</v>
      </c>
      <c r="E669" s="153">
        <f t="shared" si="60"/>
        <v>2013</v>
      </c>
      <c r="F669" s="153" t="s">
        <v>1248</v>
      </c>
      <c r="G669" s="153" t="s">
        <v>977</v>
      </c>
      <c r="H669" s="153" t="s">
        <v>810</v>
      </c>
      <c r="I669" s="153" t="s">
        <v>933</v>
      </c>
      <c r="J669" s="153" t="s">
        <v>1771</v>
      </c>
      <c r="K669" s="153" t="s">
        <v>811</v>
      </c>
      <c r="L669" s="570">
        <f t="shared" ca="1" si="59"/>
        <v>0</v>
      </c>
      <c r="M669" s="153" t="str">
        <f t="shared" ca="1" si="61"/>
        <v>…</v>
      </c>
      <c r="Q669" s="153" t="s">
        <v>444</v>
      </c>
    </row>
    <row r="670" spans="1:17">
      <c r="A670" s="558" t="s">
        <v>1765</v>
      </c>
      <c r="B670" s="558" t="s">
        <v>2888</v>
      </c>
      <c r="C670" s="558" t="s">
        <v>527</v>
      </c>
      <c r="D670" s="153" t="str">
        <f t="shared" si="58"/>
        <v>select country</v>
      </c>
      <c r="E670" s="153">
        <f t="shared" si="60"/>
        <v>2013</v>
      </c>
      <c r="F670" s="153" t="s">
        <v>1250</v>
      </c>
      <c r="G670" s="153" t="s">
        <v>1203</v>
      </c>
      <c r="H670" s="153" t="s">
        <v>810</v>
      </c>
      <c r="I670" s="153" t="s">
        <v>933</v>
      </c>
      <c r="J670" s="153" t="s">
        <v>1771</v>
      </c>
      <c r="K670" s="153" t="s">
        <v>811</v>
      </c>
      <c r="L670" s="570">
        <f t="shared" ca="1" si="59"/>
        <v>0</v>
      </c>
      <c r="M670" s="153" t="str">
        <f t="shared" ca="1" si="61"/>
        <v>…</v>
      </c>
      <c r="Q670" s="153" t="s">
        <v>447</v>
      </c>
    </row>
    <row r="671" spans="1:17" ht="12.75" customHeight="1">
      <c r="A671" s="558" t="s">
        <v>1765</v>
      </c>
      <c r="B671" s="558" t="s">
        <v>3273</v>
      </c>
      <c r="C671" s="558" t="s">
        <v>3280</v>
      </c>
      <c r="D671" s="153" t="str">
        <f t="shared" si="58"/>
        <v>select country</v>
      </c>
      <c r="E671" s="153">
        <f t="shared" si="60"/>
        <v>2013</v>
      </c>
      <c r="F671" s="153" t="s">
        <v>1252</v>
      </c>
      <c r="G671" s="153" t="s">
        <v>1030</v>
      </c>
      <c r="H671" s="153" t="s">
        <v>810</v>
      </c>
      <c r="J671" s="153" t="s">
        <v>1771</v>
      </c>
      <c r="K671" s="153" t="s">
        <v>811</v>
      </c>
      <c r="L671" s="570">
        <f t="shared" ca="1" si="59"/>
        <v>0</v>
      </c>
      <c r="M671" s="153" t="str">
        <f t="shared" ca="1" si="61"/>
        <v>…</v>
      </c>
      <c r="Q671" s="153" t="s">
        <v>450</v>
      </c>
    </row>
    <row r="672" spans="1:17" ht="12.75" customHeight="1">
      <c r="A672" s="558" t="s">
        <v>1765</v>
      </c>
      <c r="B672" s="558" t="s">
        <v>2889</v>
      </c>
      <c r="C672" s="558" t="s">
        <v>531</v>
      </c>
      <c r="D672" s="153" t="str">
        <f t="shared" si="58"/>
        <v>select country</v>
      </c>
      <c r="E672" s="153">
        <f t="shared" si="60"/>
        <v>2013</v>
      </c>
      <c r="F672" s="153" t="s">
        <v>1254</v>
      </c>
      <c r="G672" s="153" t="s">
        <v>1037</v>
      </c>
      <c r="H672" s="153" t="s">
        <v>810</v>
      </c>
      <c r="J672" s="153" t="s">
        <v>1771</v>
      </c>
      <c r="K672" s="153" t="s">
        <v>811</v>
      </c>
      <c r="L672" s="570">
        <f t="shared" ca="1" si="59"/>
        <v>0</v>
      </c>
      <c r="M672" s="153" t="str">
        <f t="shared" ca="1" si="61"/>
        <v>…</v>
      </c>
      <c r="Q672" s="153" t="s">
        <v>451</v>
      </c>
    </row>
    <row r="673" spans="1:17" ht="12.75" customHeight="1">
      <c r="A673" s="558" t="s">
        <v>1765</v>
      </c>
      <c r="B673" s="153" t="s">
        <v>3274</v>
      </c>
      <c r="C673" s="153" t="s">
        <v>3281</v>
      </c>
      <c r="D673" s="153" t="str">
        <f t="shared" si="58"/>
        <v>select country</v>
      </c>
      <c r="E673" s="153">
        <f t="shared" si="60"/>
        <v>2013</v>
      </c>
      <c r="F673" s="153" t="s">
        <v>1256</v>
      </c>
      <c r="G673" s="153" t="s">
        <v>1531</v>
      </c>
      <c r="H673" s="153" t="s">
        <v>810</v>
      </c>
      <c r="J673" s="153" t="s">
        <v>1771</v>
      </c>
      <c r="K673" s="153" t="s">
        <v>811</v>
      </c>
      <c r="L673" s="570">
        <f t="shared" ca="1" si="59"/>
        <v>0</v>
      </c>
      <c r="M673" s="153" t="str">
        <f t="shared" ca="1" si="61"/>
        <v>…</v>
      </c>
      <c r="Q673" s="153" t="s">
        <v>454</v>
      </c>
    </row>
    <row r="674" spans="1:17" ht="12.75" customHeight="1">
      <c r="A674" s="558" t="s">
        <v>1765</v>
      </c>
      <c r="B674" s="558" t="s">
        <v>3275</v>
      </c>
      <c r="C674" s="558" t="s">
        <v>3282</v>
      </c>
      <c r="D674" s="153" t="str">
        <f t="shared" ref="D674:D745" si="73">H$2</f>
        <v>select country</v>
      </c>
      <c r="E674" s="153">
        <f t="shared" si="60"/>
        <v>2013</v>
      </c>
      <c r="F674" s="153" t="s">
        <v>1260</v>
      </c>
      <c r="G674" s="153" t="s">
        <v>1066</v>
      </c>
      <c r="H674" s="153" t="s">
        <v>810</v>
      </c>
      <c r="J674" s="153" t="s">
        <v>1771</v>
      </c>
      <c r="K674" s="153" t="s">
        <v>811</v>
      </c>
      <c r="L674" s="570">
        <f t="shared" ref="L674:L745" ca="1" si="74">IF(ISNUMBER(INDIRECT("'"&amp;A674&amp;"'!"&amp;B674)),INDIRECT("'"&amp;A674&amp;"'!"&amp;B674),"…")</f>
        <v>0</v>
      </c>
      <c r="M674" s="153" t="str">
        <f t="shared" ca="1" si="61"/>
        <v>…</v>
      </c>
      <c r="Q674" s="153" t="s">
        <v>457</v>
      </c>
    </row>
    <row r="675" spans="1:17" ht="12.75" customHeight="1">
      <c r="A675" s="558" t="s">
        <v>1765</v>
      </c>
      <c r="B675" s="153" t="s">
        <v>2890</v>
      </c>
      <c r="C675" s="153" t="s">
        <v>537</v>
      </c>
      <c r="D675" s="153" t="str">
        <f t="shared" si="73"/>
        <v>select country</v>
      </c>
      <c r="E675" s="153">
        <f t="shared" si="60"/>
        <v>2013</v>
      </c>
      <c r="F675" s="153" t="s">
        <v>1264</v>
      </c>
      <c r="G675" s="153" t="s">
        <v>991</v>
      </c>
      <c r="H675" s="153" t="s">
        <v>810</v>
      </c>
      <c r="I675" s="153" t="s">
        <v>857</v>
      </c>
      <c r="J675" s="153" t="s">
        <v>1771</v>
      </c>
      <c r="K675" s="153" t="s">
        <v>811</v>
      </c>
      <c r="L675" s="570">
        <f t="shared" ca="1" si="74"/>
        <v>0</v>
      </c>
      <c r="M675" s="153" t="str">
        <f t="shared" ca="1" si="61"/>
        <v>…</v>
      </c>
      <c r="Q675" s="153" t="s">
        <v>460</v>
      </c>
    </row>
    <row r="676" spans="1:17" ht="12.75" customHeight="1">
      <c r="A676" s="558" t="s">
        <v>1765</v>
      </c>
      <c r="B676" s="558" t="s">
        <v>3276</v>
      </c>
      <c r="C676" s="558" t="s">
        <v>3283</v>
      </c>
      <c r="D676" s="153" t="str">
        <f t="shared" si="73"/>
        <v>select country</v>
      </c>
      <c r="E676" s="153">
        <f t="shared" si="60"/>
        <v>2013</v>
      </c>
      <c r="F676" s="153" t="s">
        <v>1268</v>
      </c>
      <c r="G676" s="153" t="s">
        <v>1004</v>
      </c>
      <c r="H676" s="153" t="s">
        <v>810</v>
      </c>
      <c r="I676" s="153" t="s">
        <v>857</v>
      </c>
      <c r="J676" s="153" t="s">
        <v>1771</v>
      </c>
      <c r="K676" s="153" t="s">
        <v>811</v>
      </c>
      <c r="L676" s="570">
        <f t="shared" ca="1" si="74"/>
        <v>0</v>
      </c>
      <c r="M676" s="153" t="str">
        <f t="shared" ca="1" si="61"/>
        <v>…</v>
      </c>
      <c r="Q676" s="153" t="s">
        <v>461</v>
      </c>
    </row>
    <row r="677" spans="1:17" ht="12.75" customHeight="1">
      <c r="A677" s="558" t="s">
        <v>1765</v>
      </c>
      <c r="B677" s="558" t="s">
        <v>2891</v>
      </c>
      <c r="C677" s="558" t="s">
        <v>540</v>
      </c>
      <c r="D677" s="153" t="str">
        <f t="shared" si="73"/>
        <v>select country</v>
      </c>
      <c r="E677" s="153">
        <f t="shared" ref="E677:E748" si="75">$H$3</f>
        <v>2013</v>
      </c>
      <c r="F677" s="153" t="s">
        <v>1272</v>
      </c>
      <c r="G677" s="153" t="s">
        <v>1121</v>
      </c>
      <c r="H677" s="153" t="s">
        <v>810</v>
      </c>
      <c r="I677" s="153" t="s">
        <v>857</v>
      </c>
      <c r="J677" s="153" t="s">
        <v>1771</v>
      </c>
      <c r="K677" s="153" t="s">
        <v>811</v>
      </c>
      <c r="L677" s="570">
        <f t="shared" ca="1" si="74"/>
        <v>0</v>
      </c>
      <c r="M677" s="153" t="str">
        <f t="shared" ref="M677:M748" ca="1" si="76">IF(OR(INDIRECT("'"&amp;A677&amp;"'!"&amp;C677)="A",INDIRECT("'"&amp;A677&amp;"'!"&amp;C677)="B",INDIRECT("'"&amp;A677&amp;"'!"&amp;C677)="C",INDIRECT("'"&amp;A677&amp;"'!"&amp;C677)="D",INDIRECT("'"&amp;A677&amp;"'!"&amp;C677)="O"),
INDIRECT("'"&amp;A677&amp;"'!"&amp;C677),"…")</f>
        <v>…</v>
      </c>
      <c r="Q677" s="153" t="s">
        <v>464</v>
      </c>
    </row>
    <row r="678" spans="1:17" ht="12.75" customHeight="1">
      <c r="A678" s="558" t="s">
        <v>1765</v>
      </c>
      <c r="B678" s="558" t="s">
        <v>3277</v>
      </c>
      <c r="C678" s="558" t="s">
        <v>3284</v>
      </c>
      <c r="D678" s="153" t="str">
        <f t="shared" si="73"/>
        <v>select country</v>
      </c>
      <c r="E678" s="153">
        <f t="shared" si="75"/>
        <v>2013</v>
      </c>
      <c r="F678" s="153" t="s">
        <v>1276</v>
      </c>
      <c r="G678" s="153" t="s">
        <v>1017</v>
      </c>
      <c r="H678" s="153" t="s">
        <v>810</v>
      </c>
      <c r="I678" s="153" t="s">
        <v>1018</v>
      </c>
      <c r="J678" s="153" t="s">
        <v>1771</v>
      </c>
      <c r="K678" s="153" t="s">
        <v>811</v>
      </c>
      <c r="L678" s="570">
        <f t="shared" ca="1" si="74"/>
        <v>0</v>
      </c>
      <c r="M678" s="153" t="str">
        <f t="shared" ca="1" si="76"/>
        <v>…</v>
      </c>
      <c r="Q678" s="153" t="s">
        <v>467</v>
      </c>
    </row>
    <row r="679" spans="1:17" ht="12" customHeight="1">
      <c r="A679" s="558" t="s">
        <v>1765</v>
      </c>
      <c r="B679" s="558" t="s">
        <v>501</v>
      </c>
      <c r="C679" s="558" t="s">
        <v>543</v>
      </c>
      <c r="D679" s="153" t="str">
        <f t="shared" si="73"/>
        <v>select country</v>
      </c>
      <c r="E679" s="153">
        <f t="shared" si="75"/>
        <v>2013</v>
      </c>
      <c r="F679" s="482" t="s">
        <v>3781</v>
      </c>
      <c r="G679" s="482" t="s">
        <v>1089</v>
      </c>
      <c r="H679" s="153" t="s">
        <v>810</v>
      </c>
      <c r="I679" s="153" t="s">
        <v>1772</v>
      </c>
      <c r="J679" s="574" t="s">
        <v>1681</v>
      </c>
      <c r="K679" s="153" t="s">
        <v>811</v>
      </c>
      <c r="L679" s="570">
        <f ca="1">IF(ISNUMBER(INDIRECT("'"&amp;A679&amp;"'!"&amp;B679)),INDIRECT("'"&amp;A679&amp;"'!"&amp;B679),"…")</f>
        <v>0</v>
      </c>
      <c r="M679" s="153" t="str">
        <f ca="1">IF(OR(INDIRECT("'"&amp;A679&amp;"'!"&amp;C679)="A",INDIRECT("'"&amp;A679&amp;"'!"&amp;C679)="B",INDIRECT("'"&amp;A679&amp;"'!"&amp;C679)="C",INDIRECT("'"&amp;A679&amp;"'!"&amp;C679)="D",INDIRECT("'"&amp;A679&amp;"'!"&amp;C679)="O"),
INDIRECT("'"&amp;A679&amp;"'!"&amp;C679),"…")</f>
        <v>…</v>
      </c>
      <c r="Q679" s="482" t="s">
        <v>4011</v>
      </c>
    </row>
    <row r="680" spans="1:17" ht="12.75" customHeight="1">
      <c r="A680" s="558" t="s">
        <v>1765</v>
      </c>
      <c r="B680" s="558" t="s">
        <v>504</v>
      </c>
      <c r="C680" s="558" t="s">
        <v>546</v>
      </c>
      <c r="D680" s="153" t="str">
        <f t="shared" si="73"/>
        <v>select country</v>
      </c>
      <c r="E680" s="153">
        <f t="shared" si="75"/>
        <v>2013</v>
      </c>
      <c r="F680" s="482" t="s">
        <v>3109</v>
      </c>
      <c r="G680" s="482" t="s">
        <v>1089</v>
      </c>
      <c r="H680" s="153" t="s">
        <v>810</v>
      </c>
      <c r="I680" s="153" t="s">
        <v>1772</v>
      </c>
      <c r="J680" s="574" t="s">
        <v>1681</v>
      </c>
      <c r="K680" s="153" t="s">
        <v>811</v>
      </c>
      <c r="L680" s="570">
        <f ca="1">IF(ISNUMBER(INDIRECT("'"&amp;A680&amp;"'!"&amp;B680)),INDIRECT("'"&amp;A680&amp;"'!"&amp;B680),"…")</f>
        <v>0</v>
      </c>
      <c r="M680" s="153" t="str">
        <f t="shared" ref="M680:M682" ca="1" si="77">IF(OR(INDIRECT("'"&amp;A680&amp;"'!"&amp;C680)="A",INDIRECT("'"&amp;A680&amp;"'!"&amp;C680)="B",INDIRECT("'"&amp;A680&amp;"'!"&amp;C680)="C",INDIRECT("'"&amp;A680&amp;"'!"&amp;C680)="D",INDIRECT("'"&amp;A680&amp;"'!"&amp;C680)="O"),
INDIRECT("'"&amp;A680&amp;"'!"&amp;C680),"…")</f>
        <v>…</v>
      </c>
      <c r="Q680" s="482" t="s">
        <v>4012</v>
      </c>
    </row>
    <row r="681" spans="1:17" ht="12.75" customHeight="1">
      <c r="A681" s="558" t="s">
        <v>1765</v>
      </c>
      <c r="B681" s="558" t="s">
        <v>507</v>
      </c>
      <c r="C681" s="558" t="s">
        <v>549</v>
      </c>
      <c r="D681" s="153" t="str">
        <f t="shared" si="73"/>
        <v>select country</v>
      </c>
      <c r="E681" s="153">
        <f t="shared" si="75"/>
        <v>2013</v>
      </c>
      <c r="F681" s="482" t="s">
        <v>3809</v>
      </c>
      <c r="G681" s="482" t="s">
        <v>1089</v>
      </c>
      <c r="H681" s="153" t="s">
        <v>810</v>
      </c>
      <c r="I681" s="153" t="s">
        <v>2222</v>
      </c>
      <c r="J681" s="574" t="s">
        <v>1681</v>
      </c>
      <c r="K681" s="153" t="s">
        <v>811</v>
      </c>
      <c r="L681" s="570">
        <f ca="1">IF(ISNUMBER(INDIRECT("'"&amp;A681&amp;"'!"&amp;B681)),INDIRECT("'"&amp;A681&amp;"'!"&amp;B681),"…")</f>
        <v>0</v>
      </c>
      <c r="M681" s="153" t="str">
        <f t="shared" ca="1" si="77"/>
        <v>…</v>
      </c>
      <c r="Q681" s="482" t="s">
        <v>4013</v>
      </c>
    </row>
    <row r="682" spans="1:17" ht="12.75" customHeight="1">
      <c r="A682" s="558" t="s">
        <v>1765</v>
      </c>
      <c r="B682" s="558" t="s">
        <v>3285</v>
      </c>
      <c r="C682" s="558" t="s">
        <v>3292</v>
      </c>
      <c r="D682" s="153" t="str">
        <f t="shared" si="73"/>
        <v>select country</v>
      </c>
      <c r="E682" s="153">
        <f t="shared" si="75"/>
        <v>2013</v>
      </c>
      <c r="F682" s="482" t="s">
        <v>3110</v>
      </c>
      <c r="G682" s="482" t="s">
        <v>1089</v>
      </c>
      <c r="H682" s="153" t="s">
        <v>810</v>
      </c>
      <c r="I682" s="153" t="s">
        <v>2222</v>
      </c>
      <c r="J682" s="574" t="s">
        <v>1681</v>
      </c>
      <c r="K682" s="153" t="s">
        <v>811</v>
      </c>
      <c r="L682" s="570">
        <f ca="1">IF(ISNUMBER(INDIRECT("'"&amp;A682&amp;"'!"&amp;B682)),INDIRECT("'"&amp;A682&amp;"'!"&amp;B682),"…")</f>
        <v>0</v>
      </c>
      <c r="M682" s="153" t="str">
        <f t="shared" ca="1" si="77"/>
        <v>…</v>
      </c>
      <c r="Q682" s="482" t="s">
        <v>4014</v>
      </c>
    </row>
    <row r="683" spans="1:17" ht="12.75" customHeight="1">
      <c r="A683" s="558" t="s">
        <v>1765</v>
      </c>
      <c r="B683" s="558" t="s">
        <v>509</v>
      </c>
      <c r="C683" s="558" t="s">
        <v>551</v>
      </c>
      <c r="D683" s="153" t="str">
        <f t="shared" si="73"/>
        <v>select country</v>
      </c>
      <c r="E683" s="153">
        <f t="shared" si="75"/>
        <v>2013</v>
      </c>
      <c r="F683" s="153" t="s">
        <v>1284</v>
      </c>
      <c r="G683" s="153" t="s">
        <v>1089</v>
      </c>
      <c r="H683" s="153" t="s">
        <v>810</v>
      </c>
      <c r="J683" s="153" t="s">
        <v>1681</v>
      </c>
      <c r="K683" s="153" t="s">
        <v>811</v>
      </c>
      <c r="L683" s="570">
        <f t="shared" ca="1" si="74"/>
        <v>0</v>
      </c>
      <c r="M683" s="153" t="str">
        <f t="shared" ca="1" si="76"/>
        <v>…</v>
      </c>
      <c r="Q683" s="153" t="s">
        <v>4055</v>
      </c>
    </row>
    <row r="684" spans="1:17" ht="12.75" customHeight="1">
      <c r="A684" s="558" t="s">
        <v>1765</v>
      </c>
      <c r="B684" s="558" t="s">
        <v>513</v>
      </c>
      <c r="C684" s="558" t="s">
        <v>555</v>
      </c>
      <c r="D684" s="153" t="str">
        <f t="shared" si="73"/>
        <v>select country</v>
      </c>
      <c r="E684" s="153">
        <f t="shared" si="75"/>
        <v>2013</v>
      </c>
      <c r="F684" s="153" t="s">
        <v>1287</v>
      </c>
      <c r="G684" s="153" t="s">
        <v>932</v>
      </c>
      <c r="H684" s="153" t="s">
        <v>810</v>
      </c>
      <c r="I684" s="153" t="s">
        <v>933</v>
      </c>
      <c r="J684" s="153" t="s">
        <v>1681</v>
      </c>
      <c r="K684" s="153" t="s">
        <v>811</v>
      </c>
      <c r="L684" s="570">
        <f t="shared" ca="1" si="74"/>
        <v>0</v>
      </c>
      <c r="M684" s="153" t="str">
        <f t="shared" ca="1" si="76"/>
        <v>…</v>
      </c>
      <c r="Q684" s="153" t="s">
        <v>474</v>
      </c>
    </row>
    <row r="685" spans="1:17" ht="12.75" customHeight="1">
      <c r="A685" s="558" t="s">
        <v>1765</v>
      </c>
      <c r="B685" s="558" t="s">
        <v>516</v>
      </c>
      <c r="C685" s="558" t="s">
        <v>558</v>
      </c>
      <c r="D685" s="153" t="str">
        <f t="shared" si="73"/>
        <v>select country</v>
      </c>
      <c r="E685" s="153">
        <f t="shared" si="75"/>
        <v>2013</v>
      </c>
      <c r="F685" s="153" t="s">
        <v>1290</v>
      </c>
      <c r="G685" s="153" t="s">
        <v>946</v>
      </c>
      <c r="H685" s="153" t="s">
        <v>810</v>
      </c>
      <c r="I685" s="153" t="s">
        <v>933</v>
      </c>
      <c r="J685" s="153" t="s">
        <v>1681</v>
      </c>
      <c r="K685" s="153" t="s">
        <v>811</v>
      </c>
      <c r="L685" s="570">
        <f t="shared" ca="1" si="74"/>
        <v>0</v>
      </c>
      <c r="M685" s="153" t="str">
        <f t="shared" ca="1" si="76"/>
        <v>…</v>
      </c>
      <c r="Q685" s="153" t="s">
        <v>475</v>
      </c>
    </row>
    <row r="686" spans="1:17" ht="12.75" customHeight="1">
      <c r="A686" s="558" t="s">
        <v>1765</v>
      </c>
      <c r="B686" s="558" t="s">
        <v>519</v>
      </c>
      <c r="C686" s="558" t="s">
        <v>561</v>
      </c>
      <c r="D686" s="153" t="str">
        <f t="shared" si="73"/>
        <v>select country</v>
      </c>
      <c r="E686" s="153">
        <f t="shared" si="75"/>
        <v>2013</v>
      </c>
      <c r="F686" s="153" t="s">
        <v>1293</v>
      </c>
      <c r="G686" s="153" t="s">
        <v>959</v>
      </c>
      <c r="H686" s="153" t="s">
        <v>810</v>
      </c>
      <c r="I686" s="153" t="s">
        <v>933</v>
      </c>
      <c r="J686" s="153" t="s">
        <v>1681</v>
      </c>
      <c r="K686" s="153" t="s">
        <v>811</v>
      </c>
      <c r="L686" s="570">
        <f t="shared" ca="1" si="74"/>
        <v>0</v>
      </c>
      <c r="M686" s="153" t="str">
        <f t="shared" ca="1" si="76"/>
        <v>…</v>
      </c>
      <c r="Q686" s="153" t="s">
        <v>477</v>
      </c>
    </row>
    <row r="687" spans="1:17" ht="12.75" customHeight="1">
      <c r="A687" s="558" t="s">
        <v>1765</v>
      </c>
      <c r="B687" s="558" t="s">
        <v>522</v>
      </c>
      <c r="C687" s="558" t="s">
        <v>564</v>
      </c>
      <c r="D687" s="153" t="str">
        <f t="shared" si="73"/>
        <v>select country</v>
      </c>
      <c r="E687" s="153">
        <f t="shared" si="75"/>
        <v>2013</v>
      </c>
      <c r="F687" s="153" t="s">
        <v>1297</v>
      </c>
      <c r="G687" s="153" t="s">
        <v>1112</v>
      </c>
      <c r="H687" s="153" t="s">
        <v>810</v>
      </c>
      <c r="I687" s="153" t="s">
        <v>933</v>
      </c>
      <c r="J687" s="153" t="s">
        <v>1681</v>
      </c>
      <c r="K687" s="153" t="s">
        <v>811</v>
      </c>
      <c r="L687" s="570">
        <f t="shared" ca="1" si="74"/>
        <v>0</v>
      </c>
      <c r="M687" s="153" t="str">
        <f t="shared" ca="1" si="76"/>
        <v>…</v>
      </c>
      <c r="Q687" s="153" t="s">
        <v>479</v>
      </c>
    </row>
    <row r="688" spans="1:17" ht="12.75" customHeight="1">
      <c r="A688" s="558" t="s">
        <v>1765</v>
      </c>
      <c r="B688" s="558" t="s">
        <v>525</v>
      </c>
      <c r="C688" s="558" t="s">
        <v>567</v>
      </c>
      <c r="D688" s="153" t="str">
        <f t="shared" si="73"/>
        <v>select country</v>
      </c>
      <c r="E688" s="153">
        <f t="shared" si="75"/>
        <v>2013</v>
      </c>
      <c r="F688" s="153" t="s">
        <v>1300</v>
      </c>
      <c r="G688" s="153" t="s">
        <v>972</v>
      </c>
      <c r="H688" s="153" t="s">
        <v>810</v>
      </c>
      <c r="I688" s="153" t="s">
        <v>933</v>
      </c>
      <c r="J688" s="153" t="s">
        <v>1681</v>
      </c>
      <c r="K688" s="153" t="s">
        <v>811</v>
      </c>
      <c r="L688" s="570">
        <f t="shared" ca="1" si="74"/>
        <v>0</v>
      </c>
      <c r="M688" s="153" t="str">
        <f t="shared" ca="1" si="76"/>
        <v>…</v>
      </c>
      <c r="Q688" s="153" t="s">
        <v>481</v>
      </c>
    </row>
    <row r="689" spans="1:17" ht="12.75" customHeight="1">
      <c r="A689" s="558" t="s">
        <v>1765</v>
      </c>
      <c r="B689" s="558" t="s">
        <v>3286</v>
      </c>
      <c r="C689" s="558" t="s">
        <v>3293</v>
      </c>
      <c r="D689" s="153" t="str">
        <f t="shared" si="73"/>
        <v>select country</v>
      </c>
      <c r="E689" s="153">
        <f t="shared" si="75"/>
        <v>2013</v>
      </c>
      <c r="F689" s="153" t="s">
        <v>1303</v>
      </c>
      <c r="G689" s="153" t="s">
        <v>977</v>
      </c>
      <c r="H689" s="153" t="s">
        <v>810</v>
      </c>
      <c r="I689" s="153" t="s">
        <v>933</v>
      </c>
      <c r="J689" s="153" t="s">
        <v>1681</v>
      </c>
      <c r="K689" s="153" t="s">
        <v>811</v>
      </c>
      <c r="L689" s="570">
        <f t="shared" ca="1" si="74"/>
        <v>0</v>
      </c>
      <c r="M689" s="153" t="str">
        <f t="shared" ca="1" si="76"/>
        <v>…</v>
      </c>
      <c r="Q689" s="153" t="s">
        <v>483</v>
      </c>
    </row>
    <row r="690" spans="1:17">
      <c r="A690" s="558" t="s">
        <v>1765</v>
      </c>
      <c r="B690" s="558" t="s">
        <v>528</v>
      </c>
      <c r="C690" s="558" t="s">
        <v>570</v>
      </c>
      <c r="D690" s="153" t="str">
        <f t="shared" si="73"/>
        <v>select country</v>
      </c>
      <c r="E690" s="153">
        <f t="shared" si="75"/>
        <v>2013</v>
      </c>
      <c r="F690" s="153" t="s">
        <v>1306</v>
      </c>
      <c r="G690" s="153" t="s">
        <v>1203</v>
      </c>
      <c r="H690" s="153" t="s">
        <v>810</v>
      </c>
      <c r="I690" s="153" t="s">
        <v>933</v>
      </c>
      <c r="J690" s="153" t="s">
        <v>1681</v>
      </c>
      <c r="K690" s="153" t="s">
        <v>811</v>
      </c>
      <c r="L690" s="570">
        <f t="shared" ca="1" si="74"/>
        <v>0</v>
      </c>
      <c r="M690" s="153" t="str">
        <f t="shared" ca="1" si="76"/>
        <v>…</v>
      </c>
      <c r="Q690" s="153" t="s">
        <v>485</v>
      </c>
    </row>
    <row r="691" spans="1:17" ht="12.75" customHeight="1">
      <c r="A691" s="558" t="s">
        <v>1765</v>
      </c>
      <c r="B691" s="558" t="s">
        <v>3287</v>
      </c>
      <c r="C691" s="558" t="s">
        <v>3294</v>
      </c>
      <c r="D691" s="153" t="str">
        <f t="shared" si="73"/>
        <v>select country</v>
      </c>
      <c r="E691" s="153">
        <f t="shared" si="75"/>
        <v>2013</v>
      </c>
      <c r="F691" s="153" t="s">
        <v>1310</v>
      </c>
      <c r="G691" s="153" t="s">
        <v>1030</v>
      </c>
      <c r="H691" s="153" t="s">
        <v>810</v>
      </c>
      <c r="J691" s="153" t="s">
        <v>1681</v>
      </c>
      <c r="K691" s="153" t="s">
        <v>811</v>
      </c>
      <c r="L691" s="570">
        <f t="shared" ca="1" si="74"/>
        <v>0</v>
      </c>
      <c r="M691" s="153" t="str">
        <f t="shared" ca="1" si="76"/>
        <v>…</v>
      </c>
      <c r="Q691" s="153" t="s">
        <v>487</v>
      </c>
    </row>
    <row r="692" spans="1:17" ht="12.75" customHeight="1">
      <c r="A692" s="558" t="s">
        <v>1765</v>
      </c>
      <c r="B692" s="558" t="s">
        <v>532</v>
      </c>
      <c r="C692" s="558" t="s">
        <v>574</v>
      </c>
      <c r="D692" s="153" t="str">
        <f t="shared" si="73"/>
        <v>select country</v>
      </c>
      <c r="E692" s="153">
        <f t="shared" si="75"/>
        <v>2013</v>
      </c>
      <c r="F692" s="153" t="s">
        <v>1314</v>
      </c>
      <c r="G692" s="153" t="s">
        <v>1037</v>
      </c>
      <c r="H692" s="153" t="s">
        <v>810</v>
      </c>
      <c r="J692" s="153" t="s">
        <v>1681</v>
      </c>
      <c r="K692" s="153" t="s">
        <v>811</v>
      </c>
      <c r="L692" s="570">
        <f t="shared" ca="1" si="74"/>
        <v>0</v>
      </c>
      <c r="M692" s="153" t="str">
        <f t="shared" ca="1" si="76"/>
        <v>…</v>
      </c>
      <c r="Q692" s="153" t="s">
        <v>488</v>
      </c>
    </row>
    <row r="693" spans="1:17" ht="12.75" customHeight="1">
      <c r="A693" s="558" t="s">
        <v>1765</v>
      </c>
      <c r="B693" s="153" t="s">
        <v>3288</v>
      </c>
      <c r="C693" s="153" t="s">
        <v>3295</v>
      </c>
      <c r="D693" s="153" t="str">
        <f t="shared" si="73"/>
        <v>select country</v>
      </c>
      <c r="E693" s="153">
        <f t="shared" si="75"/>
        <v>2013</v>
      </c>
      <c r="F693" s="153" t="s">
        <v>1318</v>
      </c>
      <c r="G693" s="153" t="s">
        <v>1531</v>
      </c>
      <c r="H693" s="153" t="s">
        <v>810</v>
      </c>
      <c r="J693" s="153" t="s">
        <v>1681</v>
      </c>
      <c r="K693" s="153" t="s">
        <v>811</v>
      </c>
      <c r="L693" s="570">
        <f t="shared" ca="1" si="74"/>
        <v>0</v>
      </c>
      <c r="M693" s="153" t="str">
        <f t="shared" ca="1" si="76"/>
        <v>…</v>
      </c>
      <c r="Q693" s="153" t="s">
        <v>490</v>
      </c>
    </row>
    <row r="694" spans="1:17" ht="12.75" customHeight="1">
      <c r="A694" s="558" t="s">
        <v>1765</v>
      </c>
      <c r="B694" s="558" t="s">
        <v>3289</v>
      </c>
      <c r="C694" s="558" t="s">
        <v>3296</v>
      </c>
      <c r="D694" s="153" t="str">
        <f t="shared" si="73"/>
        <v>select country</v>
      </c>
      <c r="E694" s="153">
        <f t="shared" si="75"/>
        <v>2013</v>
      </c>
      <c r="F694" s="153" t="s">
        <v>1321</v>
      </c>
      <c r="G694" s="153" t="s">
        <v>1066</v>
      </c>
      <c r="H694" s="153" t="s">
        <v>810</v>
      </c>
      <c r="J694" s="153" t="s">
        <v>1681</v>
      </c>
      <c r="K694" s="153" t="s">
        <v>811</v>
      </c>
      <c r="L694" s="570">
        <f t="shared" ca="1" si="74"/>
        <v>0</v>
      </c>
      <c r="M694" s="153" t="str">
        <f t="shared" ca="1" si="76"/>
        <v>…</v>
      </c>
      <c r="Q694" s="153" t="s">
        <v>492</v>
      </c>
    </row>
    <row r="695" spans="1:17" ht="12.75" customHeight="1">
      <c r="A695" s="558" t="s">
        <v>1765</v>
      </c>
      <c r="B695" s="153" t="s">
        <v>538</v>
      </c>
      <c r="C695" s="153" t="s">
        <v>580</v>
      </c>
      <c r="D695" s="153" t="str">
        <f t="shared" si="73"/>
        <v>select country</v>
      </c>
      <c r="E695" s="153">
        <f t="shared" si="75"/>
        <v>2013</v>
      </c>
      <c r="F695" s="153" t="s">
        <v>1325</v>
      </c>
      <c r="G695" s="153" t="s">
        <v>991</v>
      </c>
      <c r="H695" s="153" t="s">
        <v>810</v>
      </c>
      <c r="I695" s="153" t="s">
        <v>857</v>
      </c>
      <c r="J695" s="153" t="s">
        <v>1681</v>
      </c>
      <c r="K695" s="153" t="s">
        <v>811</v>
      </c>
      <c r="L695" s="570">
        <f t="shared" ca="1" si="74"/>
        <v>0</v>
      </c>
      <c r="M695" s="153" t="str">
        <f t="shared" ca="1" si="76"/>
        <v>…</v>
      </c>
      <c r="Q695" s="153" t="s">
        <v>494</v>
      </c>
    </row>
    <row r="696" spans="1:17" ht="12.75" customHeight="1">
      <c r="A696" s="558" t="s">
        <v>1765</v>
      </c>
      <c r="B696" s="558" t="s">
        <v>3290</v>
      </c>
      <c r="C696" s="558" t="s">
        <v>3297</v>
      </c>
      <c r="D696" s="153" t="str">
        <f t="shared" si="73"/>
        <v>select country</v>
      </c>
      <c r="E696" s="153">
        <f t="shared" si="75"/>
        <v>2013</v>
      </c>
      <c r="F696" s="153" t="s">
        <v>1329</v>
      </c>
      <c r="G696" s="153" t="s">
        <v>1004</v>
      </c>
      <c r="H696" s="153" t="s">
        <v>810</v>
      </c>
      <c r="I696" s="153" t="s">
        <v>857</v>
      </c>
      <c r="J696" s="153" t="s">
        <v>1681</v>
      </c>
      <c r="K696" s="153" t="s">
        <v>811</v>
      </c>
      <c r="L696" s="570">
        <f t="shared" ca="1" si="74"/>
        <v>0</v>
      </c>
      <c r="M696" s="153" t="str">
        <f t="shared" ca="1" si="76"/>
        <v>…</v>
      </c>
      <c r="Q696" s="153" t="s">
        <v>495</v>
      </c>
    </row>
    <row r="697" spans="1:17" ht="12.75" customHeight="1">
      <c r="A697" s="558" t="s">
        <v>1765</v>
      </c>
      <c r="B697" s="558" t="s">
        <v>541</v>
      </c>
      <c r="C697" s="558" t="s">
        <v>583</v>
      </c>
      <c r="D697" s="153" t="str">
        <f t="shared" si="73"/>
        <v>select country</v>
      </c>
      <c r="E697" s="153">
        <f t="shared" si="75"/>
        <v>2013</v>
      </c>
      <c r="F697" s="153" t="s">
        <v>1333</v>
      </c>
      <c r="G697" s="153" t="s">
        <v>1121</v>
      </c>
      <c r="H697" s="153" t="s">
        <v>810</v>
      </c>
      <c r="I697" s="153" t="s">
        <v>857</v>
      </c>
      <c r="J697" s="153" t="s">
        <v>1681</v>
      </c>
      <c r="K697" s="153" t="s">
        <v>811</v>
      </c>
      <c r="L697" s="570">
        <f t="shared" ca="1" si="74"/>
        <v>0</v>
      </c>
      <c r="M697" s="153" t="str">
        <f t="shared" ca="1" si="76"/>
        <v>…</v>
      </c>
      <c r="Q697" s="153" t="s">
        <v>497</v>
      </c>
    </row>
    <row r="698" spans="1:17" ht="12.75" customHeight="1">
      <c r="A698" s="558" t="s">
        <v>1765</v>
      </c>
      <c r="B698" s="558" t="s">
        <v>3291</v>
      </c>
      <c r="C698" s="558" t="s">
        <v>3298</v>
      </c>
      <c r="D698" s="153" t="str">
        <f t="shared" si="73"/>
        <v>select country</v>
      </c>
      <c r="E698" s="153">
        <f t="shared" si="75"/>
        <v>2013</v>
      </c>
      <c r="F698" s="153" t="s">
        <v>1337</v>
      </c>
      <c r="G698" s="153" t="s">
        <v>1017</v>
      </c>
      <c r="H698" s="153" t="s">
        <v>810</v>
      </c>
      <c r="I698" s="153" t="s">
        <v>1018</v>
      </c>
      <c r="J698" s="153" t="s">
        <v>1681</v>
      </c>
      <c r="K698" s="153" t="s">
        <v>811</v>
      </c>
      <c r="L698" s="570">
        <f t="shared" ca="1" si="74"/>
        <v>0</v>
      </c>
      <c r="M698" s="153" t="str">
        <f t="shared" ca="1" si="76"/>
        <v>…</v>
      </c>
      <c r="Q698" s="153" t="s">
        <v>499</v>
      </c>
    </row>
    <row r="699" spans="1:17" ht="12" customHeight="1">
      <c r="A699" s="558" t="s">
        <v>1765</v>
      </c>
      <c r="B699" s="558" t="s">
        <v>2892</v>
      </c>
      <c r="C699" s="558" t="s">
        <v>630</v>
      </c>
      <c r="D699" s="153" t="str">
        <f t="shared" ref="D699:D702" si="78">H$2</f>
        <v>select country</v>
      </c>
      <c r="E699" s="153">
        <f t="shared" si="75"/>
        <v>2013</v>
      </c>
      <c r="F699" s="482" t="s">
        <v>3782</v>
      </c>
      <c r="G699" s="482" t="s">
        <v>1089</v>
      </c>
      <c r="H699" s="153" t="s">
        <v>810</v>
      </c>
      <c r="I699" s="153" t="s">
        <v>1772</v>
      </c>
      <c r="J699" s="153" t="s">
        <v>1340</v>
      </c>
      <c r="K699" s="153" t="s">
        <v>811</v>
      </c>
      <c r="L699" s="570">
        <f ca="1">IF(ISNUMBER(INDIRECT("'"&amp;A699&amp;"'!"&amp;B699)),INDIRECT("'"&amp;A699&amp;"'!"&amp;B699),"…")</f>
        <v>0</v>
      </c>
      <c r="M699" s="153" t="str">
        <f ca="1">IF(OR(INDIRECT("'"&amp;A699&amp;"'!"&amp;C699)="A",INDIRECT("'"&amp;A699&amp;"'!"&amp;C699)="B",INDIRECT("'"&amp;A699&amp;"'!"&amp;C699)="C",INDIRECT("'"&amp;A699&amp;"'!"&amp;C699)="D",INDIRECT("'"&amp;A699&amp;"'!"&amp;C699)="O"),
INDIRECT("'"&amp;A699&amp;"'!"&amp;C699),"…")</f>
        <v>…</v>
      </c>
      <c r="Q699" s="482" t="s">
        <v>4051</v>
      </c>
    </row>
    <row r="700" spans="1:17" ht="12.75" customHeight="1">
      <c r="A700" s="558" t="s">
        <v>1765</v>
      </c>
      <c r="B700" s="558" t="s">
        <v>2893</v>
      </c>
      <c r="C700" s="558" t="s">
        <v>633</v>
      </c>
      <c r="D700" s="153" t="str">
        <f t="shared" si="78"/>
        <v>select country</v>
      </c>
      <c r="E700" s="153">
        <f t="shared" si="75"/>
        <v>2013</v>
      </c>
      <c r="F700" s="482" t="s">
        <v>3122</v>
      </c>
      <c r="G700" s="482" t="s">
        <v>1089</v>
      </c>
      <c r="H700" s="153" t="s">
        <v>810</v>
      </c>
      <c r="I700" s="153" t="s">
        <v>1772</v>
      </c>
      <c r="J700" s="153" t="s">
        <v>1340</v>
      </c>
      <c r="K700" s="153" t="s">
        <v>811</v>
      </c>
      <c r="L700" s="570">
        <f ca="1">IF(ISNUMBER(INDIRECT("'"&amp;A700&amp;"'!"&amp;B700)),INDIRECT("'"&amp;A700&amp;"'!"&amp;B700),"…")</f>
        <v>0</v>
      </c>
      <c r="M700" s="153" t="str">
        <f t="shared" ref="M700:M702" ca="1" si="79">IF(OR(INDIRECT("'"&amp;A700&amp;"'!"&amp;C700)="A",INDIRECT("'"&amp;A700&amp;"'!"&amp;C700)="B",INDIRECT("'"&amp;A700&amp;"'!"&amp;C700)="C",INDIRECT("'"&amp;A700&amp;"'!"&amp;C700)="D",INDIRECT("'"&amp;A700&amp;"'!"&amp;C700)="O"),
INDIRECT("'"&amp;A700&amp;"'!"&amp;C700),"…")</f>
        <v>…</v>
      </c>
      <c r="Q700" s="482" t="s">
        <v>4052</v>
      </c>
    </row>
    <row r="701" spans="1:17" ht="12.75" customHeight="1">
      <c r="A701" s="558" t="s">
        <v>1765</v>
      </c>
      <c r="B701" s="558" t="s">
        <v>2894</v>
      </c>
      <c r="C701" s="558" t="s">
        <v>636</v>
      </c>
      <c r="D701" s="153" t="str">
        <f t="shared" si="78"/>
        <v>select country</v>
      </c>
      <c r="E701" s="153">
        <f t="shared" si="75"/>
        <v>2013</v>
      </c>
      <c r="F701" s="482" t="s">
        <v>3810</v>
      </c>
      <c r="G701" s="482" t="s">
        <v>1089</v>
      </c>
      <c r="H701" s="153" t="s">
        <v>810</v>
      </c>
      <c r="I701" s="153" t="s">
        <v>2222</v>
      </c>
      <c r="J701" s="153" t="s">
        <v>1340</v>
      </c>
      <c r="K701" s="153" t="s">
        <v>811</v>
      </c>
      <c r="L701" s="570">
        <f ca="1">IF(ISNUMBER(INDIRECT("'"&amp;A701&amp;"'!"&amp;B701)),INDIRECT("'"&amp;A701&amp;"'!"&amp;B701),"…")</f>
        <v>0</v>
      </c>
      <c r="M701" s="153" t="str">
        <f t="shared" ca="1" si="79"/>
        <v>…</v>
      </c>
      <c r="Q701" s="482" t="s">
        <v>4053</v>
      </c>
    </row>
    <row r="702" spans="1:17" ht="12.75" customHeight="1">
      <c r="A702" s="558" t="s">
        <v>1765</v>
      </c>
      <c r="B702" s="558" t="s">
        <v>3299</v>
      </c>
      <c r="C702" s="558" t="s">
        <v>3306</v>
      </c>
      <c r="D702" s="153" t="str">
        <f t="shared" si="78"/>
        <v>select country</v>
      </c>
      <c r="E702" s="153">
        <f t="shared" si="75"/>
        <v>2013</v>
      </c>
      <c r="F702" s="482" t="s">
        <v>3123</v>
      </c>
      <c r="G702" s="482" t="s">
        <v>1089</v>
      </c>
      <c r="H702" s="153" t="s">
        <v>810</v>
      </c>
      <c r="I702" s="153" t="s">
        <v>2222</v>
      </c>
      <c r="J702" s="153" t="s">
        <v>1340</v>
      </c>
      <c r="K702" s="153" t="s">
        <v>811</v>
      </c>
      <c r="L702" s="570">
        <f ca="1">IF(ISNUMBER(INDIRECT("'"&amp;A702&amp;"'!"&amp;B702)),INDIRECT("'"&amp;A702&amp;"'!"&amp;B702),"…")</f>
        <v>0</v>
      </c>
      <c r="M702" s="153" t="str">
        <f t="shared" ca="1" si="79"/>
        <v>…</v>
      </c>
      <c r="Q702" s="482" t="s">
        <v>4054</v>
      </c>
    </row>
    <row r="703" spans="1:17" ht="12.75" customHeight="1">
      <c r="A703" s="558" t="s">
        <v>1765</v>
      </c>
      <c r="B703" s="558" t="s">
        <v>2895</v>
      </c>
      <c r="C703" s="558" t="s">
        <v>639</v>
      </c>
      <c r="D703" s="153" t="str">
        <f t="shared" si="73"/>
        <v>select country</v>
      </c>
      <c r="E703" s="153">
        <f t="shared" si="75"/>
        <v>2013</v>
      </c>
      <c r="F703" s="153" t="s">
        <v>1343</v>
      </c>
      <c r="G703" s="153" t="s">
        <v>1089</v>
      </c>
      <c r="H703" s="153" t="s">
        <v>810</v>
      </c>
      <c r="J703" s="153" t="s">
        <v>1340</v>
      </c>
      <c r="K703" s="153" t="s">
        <v>811</v>
      </c>
      <c r="L703" s="570">
        <f t="shared" ca="1" si="74"/>
        <v>0</v>
      </c>
      <c r="M703" s="153" t="str">
        <f t="shared" ca="1" si="76"/>
        <v>…</v>
      </c>
      <c r="Q703" s="153" t="s">
        <v>4065</v>
      </c>
    </row>
    <row r="704" spans="1:17" ht="12.75" customHeight="1">
      <c r="A704" s="558" t="s">
        <v>1765</v>
      </c>
      <c r="B704" s="558" t="s">
        <v>2896</v>
      </c>
      <c r="C704" s="558" t="s">
        <v>643</v>
      </c>
      <c r="D704" s="153" t="str">
        <f t="shared" si="73"/>
        <v>select country</v>
      </c>
      <c r="E704" s="153">
        <f t="shared" si="75"/>
        <v>2013</v>
      </c>
      <c r="F704" s="153" t="s">
        <v>1346</v>
      </c>
      <c r="G704" s="153" t="s">
        <v>932</v>
      </c>
      <c r="H704" s="153" t="s">
        <v>810</v>
      </c>
      <c r="I704" s="153" t="s">
        <v>933</v>
      </c>
      <c r="J704" s="153" t="s">
        <v>1340</v>
      </c>
      <c r="K704" s="153" t="s">
        <v>811</v>
      </c>
      <c r="L704" s="570">
        <f t="shared" ca="1" si="74"/>
        <v>0</v>
      </c>
      <c r="M704" s="153" t="str">
        <f t="shared" ca="1" si="76"/>
        <v>…</v>
      </c>
      <c r="Q704" s="153" t="s">
        <v>4066</v>
      </c>
    </row>
    <row r="705" spans="1:17" ht="12.75" customHeight="1">
      <c r="A705" s="558" t="s">
        <v>1765</v>
      </c>
      <c r="B705" s="558" t="s">
        <v>2897</v>
      </c>
      <c r="C705" s="558" t="s">
        <v>646</v>
      </c>
      <c r="D705" s="153" t="str">
        <f t="shared" si="73"/>
        <v>select country</v>
      </c>
      <c r="E705" s="153">
        <f t="shared" si="75"/>
        <v>2013</v>
      </c>
      <c r="F705" s="153" t="s">
        <v>1347</v>
      </c>
      <c r="G705" s="153" t="s">
        <v>946</v>
      </c>
      <c r="H705" s="153" t="s">
        <v>810</v>
      </c>
      <c r="I705" s="153" t="s">
        <v>933</v>
      </c>
      <c r="J705" s="153" t="s">
        <v>1340</v>
      </c>
      <c r="K705" s="153" t="s">
        <v>811</v>
      </c>
      <c r="L705" s="570">
        <f t="shared" ca="1" si="74"/>
        <v>0</v>
      </c>
      <c r="M705" s="153" t="str">
        <f t="shared" ca="1" si="76"/>
        <v>…</v>
      </c>
      <c r="Q705" s="153" t="s">
        <v>4067</v>
      </c>
    </row>
    <row r="706" spans="1:17" ht="12.75" customHeight="1">
      <c r="A706" s="558" t="s">
        <v>1765</v>
      </c>
      <c r="B706" s="558" t="s">
        <v>2898</v>
      </c>
      <c r="C706" s="558" t="s">
        <v>649</v>
      </c>
      <c r="D706" s="153" t="str">
        <f t="shared" si="73"/>
        <v>select country</v>
      </c>
      <c r="E706" s="153">
        <f t="shared" si="75"/>
        <v>2013</v>
      </c>
      <c r="F706" s="153" t="s">
        <v>1348</v>
      </c>
      <c r="G706" s="153" t="s">
        <v>959</v>
      </c>
      <c r="H706" s="153" t="s">
        <v>810</v>
      </c>
      <c r="I706" s="153" t="s">
        <v>933</v>
      </c>
      <c r="J706" s="153" t="s">
        <v>1340</v>
      </c>
      <c r="K706" s="153" t="s">
        <v>811</v>
      </c>
      <c r="L706" s="570">
        <f t="shared" ca="1" si="74"/>
        <v>0</v>
      </c>
      <c r="M706" s="153" t="str">
        <f t="shared" ca="1" si="76"/>
        <v>…</v>
      </c>
      <c r="Q706" s="153" t="s">
        <v>4068</v>
      </c>
    </row>
    <row r="707" spans="1:17" ht="12.75" customHeight="1">
      <c r="A707" s="558" t="s">
        <v>1765</v>
      </c>
      <c r="B707" s="558" t="s">
        <v>2899</v>
      </c>
      <c r="C707" s="558" t="s">
        <v>652</v>
      </c>
      <c r="D707" s="153" t="str">
        <f t="shared" si="73"/>
        <v>select country</v>
      </c>
      <c r="E707" s="153">
        <f t="shared" si="75"/>
        <v>2013</v>
      </c>
      <c r="F707" s="153" t="s">
        <v>1349</v>
      </c>
      <c r="G707" s="153" t="s">
        <v>1112</v>
      </c>
      <c r="H707" s="153" t="s">
        <v>810</v>
      </c>
      <c r="I707" s="153" t="s">
        <v>933</v>
      </c>
      <c r="J707" s="153" t="s">
        <v>1340</v>
      </c>
      <c r="K707" s="153" t="s">
        <v>811</v>
      </c>
      <c r="L707" s="570">
        <f t="shared" ca="1" si="74"/>
        <v>0</v>
      </c>
      <c r="M707" s="153" t="str">
        <f t="shared" ca="1" si="76"/>
        <v>…</v>
      </c>
      <c r="Q707" s="153" t="s">
        <v>4069</v>
      </c>
    </row>
    <row r="708" spans="1:17" ht="12.75" customHeight="1">
      <c r="A708" s="558" t="s">
        <v>1765</v>
      </c>
      <c r="B708" s="558" t="s">
        <v>2900</v>
      </c>
      <c r="C708" s="558" t="s">
        <v>655</v>
      </c>
      <c r="D708" s="153" t="str">
        <f t="shared" si="73"/>
        <v>select country</v>
      </c>
      <c r="E708" s="153">
        <f t="shared" si="75"/>
        <v>2013</v>
      </c>
      <c r="F708" s="153" t="s">
        <v>1350</v>
      </c>
      <c r="G708" s="153" t="s">
        <v>972</v>
      </c>
      <c r="H708" s="153" t="s">
        <v>810</v>
      </c>
      <c r="I708" s="153" t="s">
        <v>933</v>
      </c>
      <c r="J708" s="153" t="s">
        <v>1340</v>
      </c>
      <c r="K708" s="153" t="s">
        <v>811</v>
      </c>
      <c r="L708" s="570">
        <f t="shared" ca="1" si="74"/>
        <v>0</v>
      </c>
      <c r="M708" s="153" t="str">
        <f t="shared" ca="1" si="76"/>
        <v>…</v>
      </c>
      <c r="Q708" s="153" t="s">
        <v>4070</v>
      </c>
    </row>
    <row r="709" spans="1:17" ht="12.75" customHeight="1">
      <c r="A709" s="558" t="s">
        <v>1765</v>
      </c>
      <c r="B709" s="558" t="s">
        <v>3300</v>
      </c>
      <c r="C709" s="558" t="s">
        <v>3307</v>
      </c>
      <c r="D709" s="153" t="str">
        <f t="shared" si="73"/>
        <v>select country</v>
      </c>
      <c r="E709" s="153">
        <f t="shared" si="75"/>
        <v>2013</v>
      </c>
      <c r="F709" s="153" t="s">
        <v>1351</v>
      </c>
      <c r="G709" s="153" t="s">
        <v>977</v>
      </c>
      <c r="H709" s="153" t="s">
        <v>810</v>
      </c>
      <c r="I709" s="153" t="s">
        <v>933</v>
      </c>
      <c r="J709" s="153" t="s">
        <v>1340</v>
      </c>
      <c r="K709" s="153" t="s">
        <v>811</v>
      </c>
      <c r="L709" s="570">
        <f t="shared" ca="1" si="74"/>
        <v>0</v>
      </c>
      <c r="M709" s="153" t="str">
        <f t="shared" ca="1" si="76"/>
        <v>…</v>
      </c>
      <c r="Q709" s="153" t="s">
        <v>4071</v>
      </c>
    </row>
    <row r="710" spans="1:17">
      <c r="A710" s="558" t="s">
        <v>1765</v>
      </c>
      <c r="B710" s="558" t="s">
        <v>2901</v>
      </c>
      <c r="C710" s="558" t="s">
        <v>658</v>
      </c>
      <c r="D710" s="153" t="str">
        <f t="shared" si="73"/>
        <v>select country</v>
      </c>
      <c r="E710" s="153">
        <f t="shared" si="75"/>
        <v>2013</v>
      </c>
      <c r="F710" s="153" t="s">
        <v>1353</v>
      </c>
      <c r="G710" s="153" t="s">
        <v>1203</v>
      </c>
      <c r="H710" s="153" t="s">
        <v>810</v>
      </c>
      <c r="I710" s="153" t="s">
        <v>933</v>
      </c>
      <c r="J710" s="153" t="s">
        <v>1340</v>
      </c>
      <c r="K710" s="153" t="s">
        <v>811</v>
      </c>
      <c r="L710" s="570">
        <f t="shared" ca="1" si="74"/>
        <v>0</v>
      </c>
      <c r="M710" s="153" t="str">
        <f t="shared" ca="1" si="76"/>
        <v>…</v>
      </c>
      <c r="Q710" s="153" t="s">
        <v>4072</v>
      </c>
    </row>
    <row r="711" spans="1:17" ht="12.75" customHeight="1">
      <c r="A711" s="558" t="s">
        <v>1765</v>
      </c>
      <c r="B711" s="558" t="s">
        <v>3301</v>
      </c>
      <c r="C711" s="558" t="s">
        <v>662</v>
      </c>
      <c r="D711" s="153" t="str">
        <f t="shared" si="73"/>
        <v>select country</v>
      </c>
      <c r="E711" s="153">
        <f t="shared" si="75"/>
        <v>2013</v>
      </c>
      <c r="F711" s="153" t="s">
        <v>1355</v>
      </c>
      <c r="G711" s="153" t="s">
        <v>1030</v>
      </c>
      <c r="H711" s="153" t="s">
        <v>810</v>
      </c>
      <c r="J711" s="153" t="s">
        <v>1340</v>
      </c>
      <c r="K711" s="153" t="s">
        <v>811</v>
      </c>
      <c r="L711" s="570">
        <f t="shared" ca="1" si="74"/>
        <v>0</v>
      </c>
      <c r="M711" s="153" t="str">
        <f t="shared" ca="1" si="76"/>
        <v>…</v>
      </c>
      <c r="Q711" s="153" t="s">
        <v>4073</v>
      </c>
    </row>
    <row r="712" spans="1:17" ht="12.75" customHeight="1">
      <c r="A712" s="558" t="s">
        <v>1765</v>
      </c>
      <c r="B712" s="558" t="s">
        <v>2902</v>
      </c>
      <c r="C712" s="558" t="s">
        <v>665</v>
      </c>
      <c r="D712" s="153" t="str">
        <f t="shared" si="73"/>
        <v>select country</v>
      </c>
      <c r="E712" s="153">
        <f t="shared" si="75"/>
        <v>2013</v>
      </c>
      <c r="F712" s="153" t="s">
        <v>1356</v>
      </c>
      <c r="G712" s="153" t="s">
        <v>1037</v>
      </c>
      <c r="H712" s="153" t="s">
        <v>810</v>
      </c>
      <c r="J712" s="153" t="s">
        <v>1340</v>
      </c>
      <c r="K712" s="153" t="s">
        <v>811</v>
      </c>
      <c r="L712" s="570">
        <f t="shared" ca="1" si="74"/>
        <v>0</v>
      </c>
      <c r="M712" s="153" t="str">
        <f t="shared" ca="1" si="76"/>
        <v>…</v>
      </c>
      <c r="Q712" s="153" t="s">
        <v>4074</v>
      </c>
    </row>
    <row r="713" spans="1:17" ht="12.75" customHeight="1">
      <c r="A713" s="558" t="s">
        <v>1765</v>
      </c>
      <c r="B713" s="153" t="s">
        <v>3302</v>
      </c>
      <c r="C713" s="153" t="s">
        <v>669</v>
      </c>
      <c r="D713" s="153" t="str">
        <f t="shared" si="73"/>
        <v>select country</v>
      </c>
      <c r="E713" s="153">
        <f t="shared" si="75"/>
        <v>2013</v>
      </c>
      <c r="F713" s="153" t="s">
        <v>1357</v>
      </c>
      <c r="G713" s="153" t="s">
        <v>1531</v>
      </c>
      <c r="H713" s="153" t="s">
        <v>810</v>
      </c>
      <c r="J713" s="153" t="s">
        <v>1340</v>
      </c>
      <c r="K713" s="153" t="s">
        <v>811</v>
      </c>
      <c r="L713" s="570">
        <f t="shared" ca="1" si="74"/>
        <v>0</v>
      </c>
      <c r="M713" s="153" t="str">
        <f t="shared" ca="1" si="76"/>
        <v>…</v>
      </c>
      <c r="Q713" s="153" t="s">
        <v>4075</v>
      </c>
    </row>
    <row r="714" spans="1:17" ht="12.75" customHeight="1">
      <c r="A714" s="558" t="s">
        <v>1765</v>
      </c>
      <c r="B714" s="558" t="s">
        <v>3303</v>
      </c>
      <c r="C714" s="558" t="s">
        <v>3308</v>
      </c>
      <c r="D714" s="153" t="str">
        <f t="shared" si="73"/>
        <v>select country</v>
      </c>
      <c r="E714" s="153">
        <f t="shared" si="75"/>
        <v>2013</v>
      </c>
      <c r="F714" s="153" t="s">
        <v>1359</v>
      </c>
      <c r="G714" s="153" t="s">
        <v>1066</v>
      </c>
      <c r="H714" s="153" t="s">
        <v>810</v>
      </c>
      <c r="J714" s="153" t="s">
        <v>1340</v>
      </c>
      <c r="K714" s="153" t="s">
        <v>811</v>
      </c>
      <c r="L714" s="570">
        <f t="shared" ca="1" si="74"/>
        <v>0</v>
      </c>
      <c r="M714" s="153" t="str">
        <f t="shared" ca="1" si="76"/>
        <v>…</v>
      </c>
      <c r="Q714" s="153" t="s">
        <v>4076</v>
      </c>
    </row>
    <row r="715" spans="1:17" ht="12.75" customHeight="1">
      <c r="A715" s="558" t="s">
        <v>1765</v>
      </c>
      <c r="B715" s="153" t="s">
        <v>2903</v>
      </c>
      <c r="C715" s="153" t="s">
        <v>674</v>
      </c>
      <c r="D715" s="153" t="str">
        <f t="shared" si="73"/>
        <v>select country</v>
      </c>
      <c r="E715" s="153">
        <f t="shared" si="75"/>
        <v>2013</v>
      </c>
      <c r="F715" s="153" t="s">
        <v>1361</v>
      </c>
      <c r="G715" s="153" t="s">
        <v>991</v>
      </c>
      <c r="H715" s="153" t="s">
        <v>810</v>
      </c>
      <c r="I715" s="153" t="s">
        <v>857</v>
      </c>
      <c r="J715" s="153" t="s">
        <v>1340</v>
      </c>
      <c r="K715" s="153" t="s">
        <v>811</v>
      </c>
      <c r="L715" s="570">
        <f t="shared" ca="1" si="74"/>
        <v>0</v>
      </c>
      <c r="M715" s="153" t="str">
        <f t="shared" ca="1" si="76"/>
        <v>…</v>
      </c>
      <c r="Q715" s="153" t="s">
        <v>4077</v>
      </c>
    </row>
    <row r="716" spans="1:17" ht="12.75" customHeight="1">
      <c r="A716" s="558" t="s">
        <v>1765</v>
      </c>
      <c r="B716" s="558" t="s">
        <v>3304</v>
      </c>
      <c r="C716" s="558" t="s">
        <v>3309</v>
      </c>
      <c r="D716" s="153" t="str">
        <f t="shared" si="73"/>
        <v>select country</v>
      </c>
      <c r="E716" s="153">
        <f t="shared" si="75"/>
        <v>2013</v>
      </c>
      <c r="F716" s="153" t="s">
        <v>1362</v>
      </c>
      <c r="G716" s="153" t="s">
        <v>1004</v>
      </c>
      <c r="H716" s="153" t="s">
        <v>810</v>
      </c>
      <c r="I716" s="153" t="s">
        <v>857</v>
      </c>
      <c r="J716" s="153" t="s">
        <v>1340</v>
      </c>
      <c r="K716" s="153" t="s">
        <v>811</v>
      </c>
      <c r="L716" s="570">
        <f t="shared" ca="1" si="74"/>
        <v>0</v>
      </c>
      <c r="M716" s="153" t="str">
        <f t="shared" ca="1" si="76"/>
        <v>…</v>
      </c>
      <c r="Q716" s="153" t="s">
        <v>4078</v>
      </c>
    </row>
    <row r="717" spans="1:17" ht="12.75" customHeight="1">
      <c r="A717" s="558" t="s">
        <v>1765</v>
      </c>
      <c r="B717" s="558" t="s">
        <v>2904</v>
      </c>
      <c r="C717" s="558" t="s">
        <v>677</v>
      </c>
      <c r="D717" s="153" t="str">
        <f t="shared" si="73"/>
        <v>select country</v>
      </c>
      <c r="E717" s="153">
        <f t="shared" si="75"/>
        <v>2013</v>
      </c>
      <c r="F717" s="153" t="s">
        <v>1363</v>
      </c>
      <c r="G717" s="153" t="s">
        <v>1121</v>
      </c>
      <c r="H717" s="153" t="s">
        <v>810</v>
      </c>
      <c r="I717" s="153" t="s">
        <v>857</v>
      </c>
      <c r="J717" s="153" t="s">
        <v>1340</v>
      </c>
      <c r="K717" s="153" t="s">
        <v>811</v>
      </c>
      <c r="L717" s="570">
        <f t="shared" ca="1" si="74"/>
        <v>0</v>
      </c>
      <c r="M717" s="153" t="str">
        <f t="shared" ca="1" si="76"/>
        <v>…</v>
      </c>
      <c r="Q717" s="153" t="s">
        <v>4079</v>
      </c>
    </row>
    <row r="718" spans="1:17" ht="12.75" customHeight="1">
      <c r="A718" s="558" t="s">
        <v>1765</v>
      </c>
      <c r="B718" s="558" t="s">
        <v>3305</v>
      </c>
      <c r="C718" s="558" t="s">
        <v>3310</v>
      </c>
      <c r="D718" s="153" t="str">
        <f t="shared" si="73"/>
        <v>select country</v>
      </c>
      <c r="E718" s="153">
        <f t="shared" si="75"/>
        <v>2013</v>
      </c>
      <c r="F718" s="153" t="s">
        <v>1365</v>
      </c>
      <c r="G718" s="153" t="s">
        <v>1017</v>
      </c>
      <c r="H718" s="153" t="s">
        <v>810</v>
      </c>
      <c r="I718" s="153" t="s">
        <v>1018</v>
      </c>
      <c r="J718" s="153" t="s">
        <v>1340</v>
      </c>
      <c r="K718" s="153" t="s">
        <v>811</v>
      </c>
      <c r="L718" s="570">
        <f t="shared" ca="1" si="74"/>
        <v>0</v>
      </c>
      <c r="M718" s="153" t="str">
        <f t="shared" ca="1" si="76"/>
        <v>…</v>
      </c>
      <c r="Q718" s="153" t="s">
        <v>4080</v>
      </c>
    </row>
    <row r="719" spans="1:17" ht="12" customHeight="1">
      <c r="A719" s="558" t="s">
        <v>1765</v>
      </c>
      <c r="B719" s="558" t="s">
        <v>631</v>
      </c>
      <c r="C719" s="558" t="s">
        <v>680</v>
      </c>
      <c r="D719" s="153" t="str">
        <f t="shared" si="73"/>
        <v>select country</v>
      </c>
      <c r="E719" s="153">
        <f t="shared" si="75"/>
        <v>2013</v>
      </c>
      <c r="F719" s="482" t="s">
        <v>3783</v>
      </c>
      <c r="G719" s="482" t="s">
        <v>1089</v>
      </c>
      <c r="H719" s="153" t="s">
        <v>810</v>
      </c>
      <c r="I719" s="153" t="s">
        <v>1772</v>
      </c>
      <c r="J719" s="574" t="s">
        <v>1368</v>
      </c>
      <c r="K719" s="153" t="s">
        <v>811</v>
      </c>
      <c r="L719" s="570">
        <f ca="1">IF(ISNUMBER(INDIRECT("'"&amp;A719&amp;"'!"&amp;B719)),INDIRECT("'"&amp;A719&amp;"'!"&amp;B719),"…")</f>
        <v>0</v>
      </c>
      <c r="M719" s="153" t="str">
        <f ca="1">IF(OR(INDIRECT("'"&amp;A719&amp;"'!"&amp;C719)="A",INDIRECT("'"&amp;A719&amp;"'!"&amp;C719)="B",INDIRECT("'"&amp;A719&amp;"'!"&amp;C719)="C",INDIRECT("'"&amp;A719&amp;"'!"&amp;C719)="D",INDIRECT("'"&amp;A719&amp;"'!"&amp;C719)="O"),
INDIRECT("'"&amp;A719&amp;"'!"&amp;C719),"…")</f>
        <v>…</v>
      </c>
      <c r="Q719" s="482" t="s">
        <v>4061</v>
      </c>
    </row>
    <row r="720" spans="1:17" ht="12.75" customHeight="1">
      <c r="A720" s="558" t="s">
        <v>1765</v>
      </c>
      <c r="B720" s="558" t="s">
        <v>634</v>
      </c>
      <c r="C720" s="558" t="s">
        <v>683</v>
      </c>
      <c r="D720" s="153" t="str">
        <f t="shared" si="73"/>
        <v>select country</v>
      </c>
      <c r="E720" s="153">
        <f t="shared" si="75"/>
        <v>2013</v>
      </c>
      <c r="F720" s="482" t="s">
        <v>3138</v>
      </c>
      <c r="G720" s="482" t="s">
        <v>1089</v>
      </c>
      <c r="H720" s="153" t="s">
        <v>810</v>
      </c>
      <c r="I720" s="153" t="s">
        <v>1772</v>
      </c>
      <c r="J720" s="574" t="s">
        <v>1368</v>
      </c>
      <c r="K720" s="153" t="s">
        <v>811</v>
      </c>
      <c r="L720" s="570">
        <f ca="1">IF(ISNUMBER(INDIRECT("'"&amp;A720&amp;"'!"&amp;B720)),INDIRECT("'"&amp;A720&amp;"'!"&amp;B720),"…")</f>
        <v>0</v>
      </c>
      <c r="M720" s="153" t="str">
        <f t="shared" ref="M720:M722" ca="1" si="80">IF(OR(INDIRECT("'"&amp;A720&amp;"'!"&amp;C720)="A",INDIRECT("'"&amp;A720&amp;"'!"&amp;C720)="B",INDIRECT("'"&amp;A720&amp;"'!"&amp;C720)="C",INDIRECT("'"&amp;A720&amp;"'!"&amp;C720)="D",INDIRECT("'"&amp;A720&amp;"'!"&amp;C720)="O"),
INDIRECT("'"&amp;A720&amp;"'!"&amp;C720),"…")</f>
        <v>…</v>
      </c>
      <c r="Q720" s="482" t="s">
        <v>4062</v>
      </c>
    </row>
    <row r="721" spans="1:17" ht="12.75" customHeight="1">
      <c r="A721" s="558" t="s">
        <v>1765</v>
      </c>
      <c r="B721" s="558" t="s">
        <v>637</v>
      </c>
      <c r="C721" s="558" t="s">
        <v>686</v>
      </c>
      <c r="D721" s="153" t="str">
        <f t="shared" si="73"/>
        <v>select country</v>
      </c>
      <c r="E721" s="153">
        <f t="shared" si="75"/>
        <v>2013</v>
      </c>
      <c r="F721" s="482" t="s">
        <v>3811</v>
      </c>
      <c r="G721" s="482" t="s">
        <v>1089</v>
      </c>
      <c r="H721" s="153" t="s">
        <v>810</v>
      </c>
      <c r="I721" s="153" t="s">
        <v>2222</v>
      </c>
      <c r="J721" s="574" t="s">
        <v>1368</v>
      </c>
      <c r="K721" s="153" t="s">
        <v>811</v>
      </c>
      <c r="L721" s="570">
        <f ca="1">IF(ISNUMBER(INDIRECT("'"&amp;A721&amp;"'!"&amp;B721)),INDIRECT("'"&amp;A721&amp;"'!"&amp;B721),"…")</f>
        <v>0</v>
      </c>
      <c r="M721" s="153" t="str">
        <f t="shared" ca="1" si="80"/>
        <v>…</v>
      </c>
      <c r="Q721" s="482" t="s">
        <v>4063</v>
      </c>
    </row>
    <row r="722" spans="1:17" ht="12.75" customHeight="1">
      <c r="A722" s="558" t="s">
        <v>1765</v>
      </c>
      <c r="B722" s="558" t="s">
        <v>3311</v>
      </c>
      <c r="C722" s="558" t="s">
        <v>3316</v>
      </c>
      <c r="D722" s="153" t="str">
        <f t="shared" si="73"/>
        <v>select country</v>
      </c>
      <c r="E722" s="153">
        <f t="shared" si="75"/>
        <v>2013</v>
      </c>
      <c r="F722" s="482" t="s">
        <v>3139</v>
      </c>
      <c r="G722" s="482" t="s">
        <v>1089</v>
      </c>
      <c r="H722" s="153" t="s">
        <v>810</v>
      </c>
      <c r="I722" s="153" t="s">
        <v>2222</v>
      </c>
      <c r="J722" s="574" t="s">
        <v>1368</v>
      </c>
      <c r="K722" s="153" t="s">
        <v>811</v>
      </c>
      <c r="L722" s="570">
        <f ca="1">IF(ISNUMBER(INDIRECT("'"&amp;A722&amp;"'!"&amp;B722)),INDIRECT("'"&amp;A722&amp;"'!"&amp;B722),"…")</f>
        <v>0</v>
      </c>
      <c r="M722" s="153" t="str">
        <f t="shared" ca="1" si="80"/>
        <v>…</v>
      </c>
      <c r="Q722" s="482" t="s">
        <v>4064</v>
      </c>
    </row>
    <row r="723" spans="1:17" ht="12.75" customHeight="1">
      <c r="A723" s="558" t="s">
        <v>1765</v>
      </c>
      <c r="B723" s="558" t="s">
        <v>640</v>
      </c>
      <c r="C723" s="558" t="s">
        <v>689</v>
      </c>
      <c r="D723" s="153" t="str">
        <f t="shared" si="73"/>
        <v>select country</v>
      </c>
      <c r="E723" s="153">
        <f t="shared" si="75"/>
        <v>2013</v>
      </c>
      <c r="F723" s="153" t="s">
        <v>1373</v>
      </c>
      <c r="G723" s="153" t="s">
        <v>1089</v>
      </c>
      <c r="H723" s="153" t="s">
        <v>810</v>
      </c>
      <c r="J723" s="153" t="s">
        <v>1368</v>
      </c>
      <c r="K723" s="153" t="s">
        <v>811</v>
      </c>
      <c r="L723" s="570">
        <f t="shared" ca="1" si="74"/>
        <v>0</v>
      </c>
      <c r="M723" s="153" t="str">
        <f t="shared" ca="1" si="76"/>
        <v>…</v>
      </c>
      <c r="Q723" s="153" t="s">
        <v>4081</v>
      </c>
    </row>
    <row r="724" spans="1:17" ht="12.75" customHeight="1">
      <c r="A724" s="558" t="s">
        <v>1765</v>
      </c>
      <c r="B724" s="558" t="s">
        <v>644</v>
      </c>
      <c r="C724" s="558" t="s">
        <v>693</v>
      </c>
      <c r="D724" s="153" t="str">
        <f t="shared" si="73"/>
        <v>select country</v>
      </c>
      <c r="E724" s="153">
        <f t="shared" si="75"/>
        <v>2013</v>
      </c>
      <c r="F724" s="153" t="s">
        <v>1377</v>
      </c>
      <c r="G724" s="153" t="s">
        <v>932</v>
      </c>
      <c r="H724" s="153" t="s">
        <v>810</v>
      </c>
      <c r="I724" s="153" t="s">
        <v>933</v>
      </c>
      <c r="J724" s="153" t="s">
        <v>1368</v>
      </c>
      <c r="K724" s="153" t="s">
        <v>811</v>
      </c>
      <c r="L724" s="570">
        <f t="shared" ca="1" si="74"/>
        <v>0</v>
      </c>
      <c r="M724" s="153" t="str">
        <f t="shared" ca="1" si="76"/>
        <v>…</v>
      </c>
      <c r="Q724" s="153" t="s">
        <v>4082</v>
      </c>
    </row>
    <row r="725" spans="1:17" ht="12.75" customHeight="1">
      <c r="A725" s="558" t="s">
        <v>1765</v>
      </c>
      <c r="B725" s="558" t="s">
        <v>647</v>
      </c>
      <c r="C725" s="558" t="s">
        <v>696</v>
      </c>
      <c r="D725" s="153" t="str">
        <f t="shared" si="73"/>
        <v>select country</v>
      </c>
      <c r="E725" s="153">
        <f t="shared" si="75"/>
        <v>2013</v>
      </c>
      <c r="F725" s="153" t="s">
        <v>1380</v>
      </c>
      <c r="G725" s="153" t="s">
        <v>946</v>
      </c>
      <c r="H725" s="153" t="s">
        <v>810</v>
      </c>
      <c r="I725" s="153" t="s">
        <v>933</v>
      </c>
      <c r="J725" s="153" t="s">
        <v>1368</v>
      </c>
      <c r="K725" s="153" t="s">
        <v>811</v>
      </c>
      <c r="L725" s="570">
        <f t="shared" ca="1" si="74"/>
        <v>0</v>
      </c>
      <c r="M725" s="153" t="str">
        <f t="shared" ca="1" si="76"/>
        <v>…</v>
      </c>
      <c r="Q725" s="153" t="s">
        <v>4083</v>
      </c>
    </row>
    <row r="726" spans="1:17" ht="12.75" customHeight="1">
      <c r="A726" s="558" t="s">
        <v>1765</v>
      </c>
      <c r="B726" s="558" t="s">
        <v>650</v>
      </c>
      <c r="C726" s="558" t="s">
        <v>699</v>
      </c>
      <c r="D726" s="153" t="str">
        <f t="shared" si="73"/>
        <v>select country</v>
      </c>
      <c r="E726" s="153">
        <f t="shared" si="75"/>
        <v>2013</v>
      </c>
      <c r="F726" s="153" t="s">
        <v>1383</v>
      </c>
      <c r="G726" s="153" t="s">
        <v>959</v>
      </c>
      <c r="H726" s="153" t="s">
        <v>810</v>
      </c>
      <c r="I726" s="153" t="s">
        <v>933</v>
      </c>
      <c r="J726" s="153" t="s">
        <v>1368</v>
      </c>
      <c r="K726" s="153" t="s">
        <v>811</v>
      </c>
      <c r="L726" s="570">
        <f t="shared" ca="1" si="74"/>
        <v>0</v>
      </c>
      <c r="M726" s="153" t="str">
        <f t="shared" ca="1" si="76"/>
        <v>…</v>
      </c>
      <c r="Q726" s="153" t="s">
        <v>4084</v>
      </c>
    </row>
    <row r="727" spans="1:17" ht="12.75" customHeight="1">
      <c r="A727" s="558" t="s">
        <v>1765</v>
      </c>
      <c r="B727" s="558" t="s">
        <v>653</v>
      </c>
      <c r="C727" s="558" t="s">
        <v>702</v>
      </c>
      <c r="D727" s="153" t="str">
        <f t="shared" si="73"/>
        <v>select country</v>
      </c>
      <c r="E727" s="153">
        <f t="shared" si="75"/>
        <v>2013</v>
      </c>
      <c r="F727" s="153" t="s">
        <v>1386</v>
      </c>
      <c r="G727" s="153" t="s">
        <v>1112</v>
      </c>
      <c r="H727" s="153" t="s">
        <v>810</v>
      </c>
      <c r="I727" s="153" t="s">
        <v>933</v>
      </c>
      <c r="J727" s="153" t="s">
        <v>1368</v>
      </c>
      <c r="K727" s="153" t="s">
        <v>811</v>
      </c>
      <c r="L727" s="570">
        <f t="shared" ca="1" si="74"/>
        <v>0</v>
      </c>
      <c r="M727" s="153" t="str">
        <f t="shared" ca="1" si="76"/>
        <v>…</v>
      </c>
      <c r="Q727" s="153" t="s">
        <v>4085</v>
      </c>
    </row>
    <row r="728" spans="1:17" ht="12.75" customHeight="1">
      <c r="A728" s="558" t="s">
        <v>1765</v>
      </c>
      <c r="B728" s="558" t="s">
        <v>656</v>
      </c>
      <c r="C728" s="558" t="s">
        <v>705</v>
      </c>
      <c r="D728" s="153" t="str">
        <f t="shared" si="73"/>
        <v>select country</v>
      </c>
      <c r="E728" s="153">
        <f t="shared" si="75"/>
        <v>2013</v>
      </c>
      <c r="F728" s="153" t="s">
        <v>1389</v>
      </c>
      <c r="G728" s="153" t="s">
        <v>972</v>
      </c>
      <c r="H728" s="153" t="s">
        <v>810</v>
      </c>
      <c r="I728" s="153" t="s">
        <v>933</v>
      </c>
      <c r="J728" s="153" t="s">
        <v>1368</v>
      </c>
      <c r="K728" s="153" t="s">
        <v>811</v>
      </c>
      <c r="L728" s="570">
        <f t="shared" ca="1" si="74"/>
        <v>0</v>
      </c>
      <c r="M728" s="153" t="str">
        <f t="shared" ca="1" si="76"/>
        <v>…</v>
      </c>
      <c r="Q728" s="153" t="s">
        <v>4086</v>
      </c>
    </row>
    <row r="729" spans="1:17" ht="12.75" customHeight="1">
      <c r="A729" s="558" t="s">
        <v>1765</v>
      </c>
      <c r="B729" s="558" t="s">
        <v>3312</v>
      </c>
      <c r="C729" s="558" t="s">
        <v>3317</v>
      </c>
      <c r="D729" s="153" t="str">
        <f t="shared" si="73"/>
        <v>select country</v>
      </c>
      <c r="E729" s="153">
        <f t="shared" si="75"/>
        <v>2013</v>
      </c>
      <c r="F729" s="153" t="s">
        <v>1392</v>
      </c>
      <c r="G729" s="153" t="s">
        <v>977</v>
      </c>
      <c r="H729" s="153" t="s">
        <v>810</v>
      </c>
      <c r="I729" s="153" t="s">
        <v>933</v>
      </c>
      <c r="J729" s="153" t="s">
        <v>1368</v>
      </c>
      <c r="K729" s="153" t="s">
        <v>811</v>
      </c>
      <c r="L729" s="570">
        <f t="shared" ca="1" si="74"/>
        <v>0</v>
      </c>
      <c r="M729" s="153" t="str">
        <f t="shared" ca="1" si="76"/>
        <v>…</v>
      </c>
      <c r="Q729" s="153" t="s">
        <v>4087</v>
      </c>
    </row>
    <row r="730" spans="1:17">
      <c r="A730" s="558" t="s">
        <v>1765</v>
      </c>
      <c r="B730" s="558" t="s">
        <v>659</v>
      </c>
      <c r="C730" s="558" t="s">
        <v>708</v>
      </c>
      <c r="D730" s="153" t="str">
        <f t="shared" si="73"/>
        <v>select country</v>
      </c>
      <c r="E730" s="153">
        <f t="shared" si="75"/>
        <v>2013</v>
      </c>
      <c r="F730" s="153" t="s">
        <v>1396</v>
      </c>
      <c r="G730" s="153" t="s">
        <v>1203</v>
      </c>
      <c r="H730" s="153" t="s">
        <v>810</v>
      </c>
      <c r="I730" s="153" t="s">
        <v>933</v>
      </c>
      <c r="J730" s="153" t="s">
        <v>1368</v>
      </c>
      <c r="K730" s="153" t="s">
        <v>811</v>
      </c>
      <c r="L730" s="570">
        <f t="shared" ca="1" si="74"/>
        <v>0</v>
      </c>
      <c r="M730" s="153" t="str">
        <f t="shared" ca="1" si="76"/>
        <v>…</v>
      </c>
      <c r="Q730" s="153" t="s">
        <v>4088</v>
      </c>
    </row>
    <row r="731" spans="1:17" ht="12.75" customHeight="1">
      <c r="A731" s="558" t="s">
        <v>1765</v>
      </c>
      <c r="B731" s="558" t="s">
        <v>663</v>
      </c>
      <c r="C731" s="558" t="s">
        <v>712</v>
      </c>
      <c r="D731" s="153" t="str">
        <f t="shared" si="73"/>
        <v>select country</v>
      </c>
      <c r="E731" s="153">
        <f t="shared" si="75"/>
        <v>2013</v>
      </c>
      <c r="F731" s="153" t="s">
        <v>1400</v>
      </c>
      <c r="G731" s="153" t="s">
        <v>1030</v>
      </c>
      <c r="H731" s="153" t="s">
        <v>810</v>
      </c>
      <c r="J731" s="153" t="s">
        <v>1368</v>
      </c>
      <c r="K731" s="153" t="s">
        <v>811</v>
      </c>
      <c r="L731" s="570">
        <f t="shared" ca="1" si="74"/>
        <v>0</v>
      </c>
      <c r="M731" s="153" t="str">
        <f t="shared" ca="1" si="76"/>
        <v>…</v>
      </c>
      <c r="Q731" s="153" t="s">
        <v>4089</v>
      </c>
    </row>
    <row r="732" spans="1:17" ht="12.75" customHeight="1">
      <c r="A732" s="558" t="s">
        <v>1765</v>
      </c>
      <c r="B732" s="558" t="s">
        <v>666</v>
      </c>
      <c r="C732" s="558" t="s">
        <v>715</v>
      </c>
      <c r="D732" s="153" t="str">
        <f t="shared" si="73"/>
        <v>select country</v>
      </c>
      <c r="E732" s="153">
        <f t="shared" si="75"/>
        <v>2013</v>
      </c>
      <c r="F732" s="153" t="s">
        <v>1403</v>
      </c>
      <c r="G732" s="153" t="s">
        <v>1037</v>
      </c>
      <c r="H732" s="153" t="s">
        <v>810</v>
      </c>
      <c r="J732" s="153" t="s">
        <v>1368</v>
      </c>
      <c r="K732" s="153" t="s">
        <v>811</v>
      </c>
      <c r="L732" s="570">
        <f t="shared" ca="1" si="74"/>
        <v>0</v>
      </c>
      <c r="M732" s="153" t="str">
        <f t="shared" ca="1" si="76"/>
        <v>…</v>
      </c>
      <c r="Q732" s="153" t="s">
        <v>4090</v>
      </c>
    </row>
    <row r="733" spans="1:17" ht="12.75" customHeight="1">
      <c r="A733" s="558" t="s">
        <v>1765</v>
      </c>
      <c r="B733" s="153" t="s">
        <v>670</v>
      </c>
      <c r="C733" s="153" t="s">
        <v>719</v>
      </c>
      <c r="D733" s="153" t="str">
        <f t="shared" si="73"/>
        <v>select country</v>
      </c>
      <c r="E733" s="153">
        <f t="shared" si="75"/>
        <v>2013</v>
      </c>
      <c r="F733" s="153" t="s">
        <v>1406</v>
      </c>
      <c r="G733" s="153" t="s">
        <v>1531</v>
      </c>
      <c r="H733" s="153" t="s">
        <v>810</v>
      </c>
      <c r="J733" s="153" t="s">
        <v>1368</v>
      </c>
      <c r="K733" s="153" t="s">
        <v>811</v>
      </c>
      <c r="L733" s="570">
        <f t="shared" ca="1" si="74"/>
        <v>0</v>
      </c>
      <c r="M733" s="153" t="str">
        <f t="shared" ca="1" si="76"/>
        <v>…</v>
      </c>
      <c r="Q733" s="153" t="s">
        <v>4091</v>
      </c>
    </row>
    <row r="734" spans="1:17" ht="12.75" customHeight="1">
      <c r="A734" s="558" t="s">
        <v>1765</v>
      </c>
      <c r="B734" s="558" t="s">
        <v>3313</v>
      </c>
      <c r="C734" s="558" t="s">
        <v>3318</v>
      </c>
      <c r="D734" s="153" t="str">
        <f t="shared" si="73"/>
        <v>select country</v>
      </c>
      <c r="E734" s="153">
        <f t="shared" si="75"/>
        <v>2013</v>
      </c>
      <c r="F734" s="153" t="s">
        <v>1408</v>
      </c>
      <c r="G734" s="153" t="s">
        <v>1066</v>
      </c>
      <c r="H734" s="153" t="s">
        <v>810</v>
      </c>
      <c r="J734" s="153" t="s">
        <v>1368</v>
      </c>
      <c r="K734" s="153" t="s">
        <v>811</v>
      </c>
      <c r="L734" s="570">
        <f t="shared" ca="1" si="74"/>
        <v>0</v>
      </c>
      <c r="M734" s="153" t="str">
        <f t="shared" ca="1" si="76"/>
        <v>…</v>
      </c>
      <c r="Q734" s="153" t="s">
        <v>4092</v>
      </c>
    </row>
    <row r="735" spans="1:17" ht="12.75" customHeight="1">
      <c r="A735" s="558" t="s">
        <v>1765</v>
      </c>
      <c r="B735" s="153" t="s">
        <v>675</v>
      </c>
      <c r="C735" s="153" t="s">
        <v>724</v>
      </c>
      <c r="D735" s="153" t="str">
        <f t="shared" si="73"/>
        <v>select country</v>
      </c>
      <c r="E735" s="153">
        <f t="shared" si="75"/>
        <v>2013</v>
      </c>
      <c r="F735" s="153" t="s">
        <v>1412</v>
      </c>
      <c r="G735" s="153" t="s">
        <v>991</v>
      </c>
      <c r="H735" s="153" t="s">
        <v>810</v>
      </c>
      <c r="I735" s="153" t="s">
        <v>857</v>
      </c>
      <c r="J735" s="153" t="s">
        <v>1368</v>
      </c>
      <c r="K735" s="153" t="s">
        <v>811</v>
      </c>
      <c r="L735" s="570">
        <f t="shared" ca="1" si="74"/>
        <v>0</v>
      </c>
      <c r="M735" s="153" t="str">
        <f t="shared" ca="1" si="76"/>
        <v>…</v>
      </c>
      <c r="Q735" s="153" t="s">
        <v>4093</v>
      </c>
    </row>
    <row r="736" spans="1:17" ht="12.75" customHeight="1">
      <c r="A736" s="558" t="s">
        <v>1765</v>
      </c>
      <c r="B736" s="558" t="s">
        <v>3314</v>
      </c>
      <c r="C736" s="558" t="s">
        <v>3319</v>
      </c>
      <c r="D736" s="153" t="str">
        <f t="shared" si="73"/>
        <v>select country</v>
      </c>
      <c r="E736" s="153">
        <f t="shared" si="75"/>
        <v>2013</v>
      </c>
      <c r="F736" s="153" t="s">
        <v>1415</v>
      </c>
      <c r="G736" s="153" t="s">
        <v>1004</v>
      </c>
      <c r="H736" s="153" t="s">
        <v>810</v>
      </c>
      <c r="I736" s="153" t="s">
        <v>857</v>
      </c>
      <c r="J736" s="153" t="s">
        <v>1368</v>
      </c>
      <c r="K736" s="153" t="s">
        <v>811</v>
      </c>
      <c r="L736" s="570">
        <f t="shared" ca="1" si="74"/>
        <v>0</v>
      </c>
      <c r="M736" s="153" t="str">
        <f t="shared" ca="1" si="76"/>
        <v>…</v>
      </c>
      <c r="Q736" s="153" t="s">
        <v>4094</v>
      </c>
    </row>
    <row r="737" spans="1:17" ht="12.75" customHeight="1">
      <c r="A737" s="558" t="s">
        <v>1765</v>
      </c>
      <c r="B737" s="558" t="s">
        <v>678</v>
      </c>
      <c r="C737" s="558" t="s">
        <v>727</v>
      </c>
      <c r="D737" s="153" t="str">
        <f t="shared" si="73"/>
        <v>select country</v>
      </c>
      <c r="E737" s="153">
        <f t="shared" si="75"/>
        <v>2013</v>
      </c>
      <c r="F737" s="153" t="s">
        <v>1418</v>
      </c>
      <c r="G737" s="153" t="s">
        <v>1121</v>
      </c>
      <c r="H737" s="153" t="s">
        <v>810</v>
      </c>
      <c r="I737" s="153" t="s">
        <v>857</v>
      </c>
      <c r="J737" s="153" t="s">
        <v>1368</v>
      </c>
      <c r="K737" s="153" t="s">
        <v>811</v>
      </c>
      <c r="L737" s="570">
        <f t="shared" ca="1" si="74"/>
        <v>0</v>
      </c>
      <c r="M737" s="153" t="str">
        <f t="shared" ca="1" si="76"/>
        <v>…</v>
      </c>
      <c r="Q737" s="153" t="s">
        <v>4095</v>
      </c>
    </row>
    <row r="738" spans="1:17" ht="12.75" customHeight="1">
      <c r="A738" s="558" t="s">
        <v>1765</v>
      </c>
      <c r="B738" s="558" t="s">
        <v>3315</v>
      </c>
      <c r="C738" s="558" t="s">
        <v>3320</v>
      </c>
      <c r="D738" s="153" t="str">
        <f t="shared" si="73"/>
        <v>select country</v>
      </c>
      <c r="E738" s="153">
        <f t="shared" si="75"/>
        <v>2013</v>
      </c>
      <c r="F738" s="153" t="s">
        <v>1421</v>
      </c>
      <c r="G738" s="153" t="s">
        <v>1017</v>
      </c>
      <c r="H738" s="153" t="s">
        <v>810</v>
      </c>
      <c r="I738" s="153" t="s">
        <v>1018</v>
      </c>
      <c r="J738" s="153" t="s">
        <v>1368</v>
      </c>
      <c r="K738" s="153" t="s">
        <v>811</v>
      </c>
      <c r="L738" s="570">
        <f t="shared" ca="1" si="74"/>
        <v>0</v>
      </c>
      <c r="M738" s="153" t="str">
        <f t="shared" ca="1" si="76"/>
        <v>…</v>
      </c>
      <c r="Q738" s="153" t="s">
        <v>4096</v>
      </c>
    </row>
    <row r="739" spans="1:17" ht="12" customHeight="1">
      <c r="A739" s="558" t="s">
        <v>1765</v>
      </c>
      <c r="B739" s="558" t="s">
        <v>681</v>
      </c>
      <c r="C739" s="558" t="s">
        <v>730</v>
      </c>
      <c r="D739" s="153" t="str">
        <f t="shared" ref="D739:D742" si="81">H$2</f>
        <v>select country</v>
      </c>
      <c r="E739" s="153">
        <f t="shared" si="75"/>
        <v>2013</v>
      </c>
      <c r="F739" s="482" t="s">
        <v>3784</v>
      </c>
      <c r="G739" s="482" t="s">
        <v>1089</v>
      </c>
      <c r="H739" s="153" t="s">
        <v>810</v>
      </c>
      <c r="I739" s="153" t="s">
        <v>1772</v>
      </c>
      <c r="J739" s="574" t="s">
        <v>1424</v>
      </c>
      <c r="K739" s="153" t="s">
        <v>811</v>
      </c>
      <c r="L739" s="570">
        <f ca="1">IF(ISNUMBER(INDIRECT("'"&amp;A739&amp;"'!"&amp;B739)),INDIRECT("'"&amp;A739&amp;"'!"&amp;B739),"…")</f>
        <v>0</v>
      </c>
      <c r="M739" s="153" t="str">
        <f ca="1">IF(OR(INDIRECT("'"&amp;A739&amp;"'!"&amp;C739)="A",INDIRECT("'"&amp;A739&amp;"'!"&amp;C739)="B",INDIRECT("'"&amp;A739&amp;"'!"&amp;C739)="C",INDIRECT("'"&amp;A739&amp;"'!"&amp;C739)="D",INDIRECT("'"&amp;A739&amp;"'!"&amp;C739)="O"),
INDIRECT("'"&amp;A739&amp;"'!"&amp;C739),"…")</f>
        <v>…</v>
      </c>
      <c r="Q739" s="482" t="s">
        <v>4057</v>
      </c>
    </row>
    <row r="740" spans="1:17" ht="12.75" customHeight="1">
      <c r="A740" s="558" t="s">
        <v>1765</v>
      </c>
      <c r="B740" s="558" t="s">
        <v>684</v>
      </c>
      <c r="C740" s="558" t="s">
        <v>733</v>
      </c>
      <c r="D740" s="153" t="str">
        <f t="shared" si="81"/>
        <v>select country</v>
      </c>
      <c r="E740" s="153">
        <f t="shared" si="75"/>
        <v>2013</v>
      </c>
      <c r="F740" s="482" t="s">
        <v>3154</v>
      </c>
      <c r="G740" s="482" t="s">
        <v>1089</v>
      </c>
      <c r="H740" s="153" t="s">
        <v>810</v>
      </c>
      <c r="I740" s="153" t="s">
        <v>1772</v>
      </c>
      <c r="J740" s="574" t="s">
        <v>1424</v>
      </c>
      <c r="K740" s="153" t="s">
        <v>811</v>
      </c>
      <c r="L740" s="570">
        <f ca="1">IF(ISNUMBER(INDIRECT("'"&amp;A740&amp;"'!"&amp;B740)),INDIRECT("'"&amp;A740&amp;"'!"&amp;B740),"…")</f>
        <v>0</v>
      </c>
      <c r="M740" s="153" t="str">
        <f t="shared" ref="M740:M742" ca="1" si="82">IF(OR(INDIRECT("'"&amp;A740&amp;"'!"&amp;C740)="A",INDIRECT("'"&amp;A740&amp;"'!"&amp;C740)="B",INDIRECT("'"&amp;A740&amp;"'!"&amp;C740)="C",INDIRECT("'"&amp;A740&amp;"'!"&amp;C740)="D",INDIRECT("'"&amp;A740&amp;"'!"&amp;C740)="O"),
INDIRECT("'"&amp;A740&amp;"'!"&amp;C740),"…")</f>
        <v>…</v>
      </c>
      <c r="Q740" s="482" t="s">
        <v>4058</v>
      </c>
    </row>
    <row r="741" spans="1:17" ht="12.75" customHeight="1">
      <c r="A741" s="558" t="s">
        <v>1765</v>
      </c>
      <c r="B741" s="558" t="s">
        <v>687</v>
      </c>
      <c r="C741" s="558" t="s">
        <v>736</v>
      </c>
      <c r="D741" s="153" t="str">
        <f t="shared" si="81"/>
        <v>select country</v>
      </c>
      <c r="E741" s="153">
        <f t="shared" si="75"/>
        <v>2013</v>
      </c>
      <c r="F741" s="482" t="s">
        <v>3812</v>
      </c>
      <c r="G741" s="482" t="s">
        <v>1089</v>
      </c>
      <c r="H741" s="153" t="s">
        <v>810</v>
      </c>
      <c r="I741" s="153" t="s">
        <v>2222</v>
      </c>
      <c r="J741" s="574" t="s">
        <v>1424</v>
      </c>
      <c r="K741" s="153" t="s">
        <v>811</v>
      </c>
      <c r="L741" s="570">
        <f ca="1">IF(ISNUMBER(INDIRECT("'"&amp;A741&amp;"'!"&amp;B741)),INDIRECT("'"&amp;A741&amp;"'!"&amp;B741),"…")</f>
        <v>0</v>
      </c>
      <c r="M741" s="153" t="str">
        <f t="shared" ca="1" si="82"/>
        <v>…</v>
      </c>
      <c r="Q741" s="482" t="s">
        <v>4059</v>
      </c>
    </row>
    <row r="742" spans="1:17" ht="12.75" customHeight="1">
      <c r="A742" s="558" t="s">
        <v>1765</v>
      </c>
      <c r="B742" s="558" t="s">
        <v>3321</v>
      </c>
      <c r="C742" s="558" t="s">
        <v>3326</v>
      </c>
      <c r="D742" s="153" t="str">
        <f t="shared" si="81"/>
        <v>select country</v>
      </c>
      <c r="E742" s="153">
        <f t="shared" si="75"/>
        <v>2013</v>
      </c>
      <c r="F742" s="482" t="s">
        <v>3155</v>
      </c>
      <c r="G742" s="482" t="s">
        <v>1089</v>
      </c>
      <c r="H742" s="153" t="s">
        <v>810</v>
      </c>
      <c r="I742" s="153" t="s">
        <v>2222</v>
      </c>
      <c r="J742" s="574" t="s">
        <v>1424</v>
      </c>
      <c r="K742" s="153" t="s">
        <v>811</v>
      </c>
      <c r="L742" s="570">
        <f ca="1">IF(ISNUMBER(INDIRECT("'"&amp;A742&amp;"'!"&amp;B742)),INDIRECT("'"&amp;A742&amp;"'!"&amp;B742),"…")</f>
        <v>0</v>
      </c>
      <c r="M742" s="153" t="str">
        <f t="shared" ca="1" si="82"/>
        <v>…</v>
      </c>
      <c r="Q742" s="482" t="s">
        <v>4060</v>
      </c>
    </row>
    <row r="743" spans="1:17" ht="12.75" customHeight="1">
      <c r="A743" s="558" t="s">
        <v>1765</v>
      </c>
      <c r="B743" s="558" t="s">
        <v>690</v>
      </c>
      <c r="C743" s="558" t="s">
        <v>739</v>
      </c>
      <c r="D743" s="153" t="str">
        <f t="shared" si="73"/>
        <v>select country</v>
      </c>
      <c r="E743" s="153">
        <f t="shared" si="75"/>
        <v>2013</v>
      </c>
      <c r="F743" s="153" t="s">
        <v>1429</v>
      </c>
      <c r="G743" s="153" t="s">
        <v>1089</v>
      </c>
      <c r="H743" s="153" t="s">
        <v>810</v>
      </c>
      <c r="J743" s="153" t="s">
        <v>1424</v>
      </c>
      <c r="K743" s="153" t="s">
        <v>811</v>
      </c>
      <c r="L743" s="570">
        <f t="shared" ca="1" si="74"/>
        <v>0</v>
      </c>
      <c r="M743" s="153" t="str">
        <f t="shared" ca="1" si="76"/>
        <v>…</v>
      </c>
      <c r="Q743" s="153" t="s">
        <v>4097</v>
      </c>
    </row>
    <row r="744" spans="1:17" ht="12.75" customHeight="1">
      <c r="A744" s="558" t="s">
        <v>1765</v>
      </c>
      <c r="B744" s="558" t="s">
        <v>694</v>
      </c>
      <c r="C744" s="558" t="s">
        <v>743</v>
      </c>
      <c r="D744" s="153" t="str">
        <f t="shared" si="73"/>
        <v>select country</v>
      </c>
      <c r="E744" s="153">
        <f t="shared" si="75"/>
        <v>2013</v>
      </c>
      <c r="F744" s="153" t="s">
        <v>1433</v>
      </c>
      <c r="G744" s="153" t="s">
        <v>932</v>
      </c>
      <c r="H744" s="153" t="s">
        <v>810</v>
      </c>
      <c r="I744" s="153" t="s">
        <v>933</v>
      </c>
      <c r="J744" s="153" t="s">
        <v>1424</v>
      </c>
      <c r="K744" s="153" t="s">
        <v>811</v>
      </c>
      <c r="L744" s="570">
        <f t="shared" ca="1" si="74"/>
        <v>0</v>
      </c>
      <c r="M744" s="153" t="str">
        <f t="shared" ca="1" si="76"/>
        <v>…</v>
      </c>
      <c r="Q744" s="153" t="s">
        <v>4098</v>
      </c>
    </row>
    <row r="745" spans="1:17" ht="12.75" customHeight="1">
      <c r="A745" s="558" t="s">
        <v>1765</v>
      </c>
      <c r="B745" s="558" t="s">
        <v>697</v>
      </c>
      <c r="C745" s="558" t="s">
        <v>746</v>
      </c>
      <c r="D745" s="153" t="str">
        <f t="shared" si="73"/>
        <v>select country</v>
      </c>
      <c r="E745" s="153">
        <f t="shared" si="75"/>
        <v>2013</v>
      </c>
      <c r="F745" s="153" t="s">
        <v>1435</v>
      </c>
      <c r="G745" s="153" t="s">
        <v>946</v>
      </c>
      <c r="H745" s="153" t="s">
        <v>810</v>
      </c>
      <c r="I745" s="153" t="s">
        <v>933</v>
      </c>
      <c r="J745" s="153" t="s">
        <v>1424</v>
      </c>
      <c r="K745" s="153" t="s">
        <v>811</v>
      </c>
      <c r="L745" s="570">
        <f t="shared" ca="1" si="74"/>
        <v>0</v>
      </c>
      <c r="M745" s="153" t="str">
        <f t="shared" ca="1" si="76"/>
        <v>…</v>
      </c>
      <c r="Q745" s="153" t="s">
        <v>4099</v>
      </c>
    </row>
    <row r="746" spans="1:17" ht="12.75" customHeight="1">
      <c r="A746" s="558" t="s">
        <v>1765</v>
      </c>
      <c r="B746" s="558" t="s">
        <v>700</v>
      </c>
      <c r="C746" s="558" t="s">
        <v>749</v>
      </c>
      <c r="D746" s="153" t="str">
        <f t="shared" ref="D746:D815" si="83">H$2</f>
        <v>select country</v>
      </c>
      <c r="E746" s="153">
        <f t="shared" si="75"/>
        <v>2013</v>
      </c>
      <c r="F746" s="153" t="s">
        <v>61</v>
      </c>
      <c r="G746" s="153" t="s">
        <v>959</v>
      </c>
      <c r="H746" s="153" t="s">
        <v>810</v>
      </c>
      <c r="I746" s="153" t="s">
        <v>933</v>
      </c>
      <c r="J746" s="153" t="s">
        <v>1424</v>
      </c>
      <c r="K746" s="153" t="s">
        <v>811</v>
      </c>
      <c r="L746" s="570">
        <f t="shared" ref="L746:L815" ca="1" si="84">IF(ISNUMBER(INDIRECT("'"&amp;A746&amp;"'!"&amp;B746)),INDIRECT("'"&amp;A746&amp;"'!"&amp;B746),"…")</f>
        <v>0</v>
      </c>
      <c r="M746" s="153" t="str">
        <f t="shared" ca="1" si="76"/>
        <v>…</v>
      </c>
      <c r="Q746" s="153" t="s">
        <v>4100</v>
      </c>
    </row>
    <row r="747" spans="1:17" ht="12.75" customHeight="1">
      <c r="A747" s="558" t="s">
        <v>1765</v>
      </c>
      <c r="B747" s="558" t="s">
        <v>703</v>
      </c>
      <c r="C747" s="558" t="s">
        <v>752</v>
      </c>
      <c r="D747" s="153" t="str">
        <f t="shared" si="83"/>
        <v>select country</v>
      </c>
      <c r="E747" s="153">
        <f t="shared" si="75"/>
        <v>2013</v>
      </c>
      <c r="F747" s="153" t="s">
        <v>64</v>
      </c>
      <c r="G747" s="153" t="s">
        <v>1112</v>
      </c>
      <c r="H747" s="153" t="s">
        <v>810</v>
      </c>
      <c r="I747" s="153" t="s">
        <v>933</v>
      </c>
      <c r="J747" s="153" t="s">
        <v>1424</v>
      </c>
      <c r="K747" s="153" t="s">
        <v>811</v>
      </c>
      <c r="L747" s="570">
        <f t="shared" ca="1" si="84"/>
        <v>0</v>
      </c>
      <c r="M747" s="153" t="str">
        <f t="shared" ca="1" si="76"/>
        <v>…</v>
      </c>
      <c r="Q747" s="153" t="s">
        <v>4101</v>
      </c>
    </row>
    <row r="748" spans="1:17" ht="12.75" customHeight="1">
      <c r="A748" s="558" t="s">
        <v>1765</v>
      </c>
      <c r="B748" s="558" t="s">
        <v>706</v>
      </c>
      <c r="C748" s="558" t="s">
        <v>755</v>
      </c>
      <c r="D748" s="153" t="str">
        <f t="shared" si="83"/>
        <v>select country</v>
      </c>
      <c r="E748" s="153">
        <f t="shared" si="75"/>
        <v>2013</v>
      </c>
      <c r="F748" s="153" t="s">
        <v>67</v>
      </c>
      <c r="G748" s="153" t="s">
        <v>972</v>
      </c>
      <c r="H748" s="153" t="s">
        <v>810</v>
      </c>
      <c r="I748" s="153" t="s">
        <v>933</v>
      </c>
      <c r="J748" s="153" t="s">
        <v>1424</v>
      </c>
      <c r="K748" s="153" t="s">
        <v>811</v>
      </c>
      <c r="L748" s="570">
        <f t="shared" ca="1" si="84"/>
        <v>0</v>
      </c>
      <c r="M748" s="153" t="str">
        <f t="shared" ca="1" si="76"/>
        <v>…</v>
      </c>
      <c r="Q748" s="153" t="s">
        <v>4102</v>
      </c>
    </row>
    <row r="749" spans="1:17" ht="12.75" customHeight="1">
      <c r="A749" s="558" t="s">
        <v>1765</v>
      </c>
      <c r="B749" s="558" t="s">
        <v>3322</v>
      </c>
      <c r="C749" s="558" t="s">
        <v>3327</v>
      </c>
      <c r="D749" s="153" t="str">
        <f t="shared" si="83"/>
        <v>select country</v>
      </c>
      <c r="E749" s="153">
        <f t="shared" ref="E749:E818" si="85">$H$3</f>
        <v>2013</v>
      </c>
      <c r="F749" s="153" t="s">
        <v>70</v>
      </c>
      <c r="G749" s="153" t="s">
        <v>977</v>
      </c>
      <c r="H749" s="153" t="s">
        <v>810</v>
      </c>
      <c r="I749" s="153" t="s">
        <v>933</v>
      </c>
      <c r="J749" s="153" t="s">
        <v>1424</v>
      </c>
      <c r="K749" s="153" t="s">
        <v>811</v>
      </c>
      <c r="L749" s="570">
        <f t="shared" ca="1" si="84"/>
        <v>0</v>
      </c>
      <c r="M749" s="153" t="str">
        <f t="shared" ref="M749:M818" ca="1" si="86">IF(OR(INDIRECT("'"&amp;A749&amp;"'!"&amp;C749)="A",INDIRECT("'"&amp;A749&amp;"'!"&amp;C749)="B",INDIRECT("'"&amp;A749&amp;"'!"&amp;C749)="C",INDIRECT("'"&amp;A749&amp;"'!"&amp;C749)="D",INDIRECT("'"&amp;A749&amp;"'!"&amp;C749)="O"),
INDIRECT("'"&amp;A749&amp;"'!"&amp;C749),"…")</f>
        <v>…</v>
      </c>
      <c r="Q749" s="153" t="s">
        <v>4103</v>
      </c>
    </row>
    <row r="750" spans="1:17">
      <c r="A750" s="558" t="s">
        <v>1765</v>
      </c>
      <c r="B750" s="558" t="s">
        <v>709</v>
      </c>
      <c r="C750" s="558" t="s">
        <v>758</v>
      </c>
      <c r="D750" s="153" t="str">
        <f t="shared" si="83"/>
        <v>select country</v>
      </c>
      <c r="E750" s="153">
        <f t="shared" si="85"/>
        <v>2013</v>
      </c>
      <c r="F750" s="153" t="s">
        <v>74</v>
      </c>
      <c r="G750" s="153" t="s">
        <v>1203</v>
      </c>
      <c r="H750" s="153" t="s">
        <v>810</v>
      </c>
      <c r="I750" s="153" t="s">
        <v>933</v>
      </c>
      <c r="J750" s="153" t="s">
        <v>1424</v>
      </c>
      <c r="K750" s="153" t="s">
        <v>811</v>
      </c>
      <c r="L750" s="570">
        <f t="shared" ca="1" si="84"/>
        <v>0</v>
      </c>
      <c r="M750" s="153" t="str">
        <f t="shared" ca="1" si="86"/>
        <v>…</v>
      </c>
      <c r="Q750" s="153" t="s">
        <v>4104</v>
      </c>
    </row>
    <row r="751" spans="1:17" ht="12.75" customHeight="1">
      <c r="A751" s="558" t="s">
        <v>1765</v>
      </c>
      <c r="B751" s="558" t="s">
        <v>713</v>
      </c>
      <c r="C751" s="558" t="s">
        <v>2</v>
      </c>
      <c r="D751" s="153" t="str">
        <f t="shared" si="83"/>
        <v>select country</v>
      </c>
      <c r="E751" s="153">
        <f t="shared" si="85"/>
        <v>2013</v>
      </c>
      <c r="F751" s="153" t="s">
        <v>78</v>
      </c>
      <c r="G751" s="153" t="s">
        <v>1030</v>
      </c>
      <c r="H751" s="153" t="s">
        <v>810</v>
      </c>
      <c r="J751" s="153" t="s">
        <v>1424</v>
      </c>
      <c r="K751" s="153" t="s">
        <v>811</v>
      </c>
      <c r="L751" s="570">
        <f t="shared" ca="1" si="84"/>
        <v>0</v>
      </c>
      <c r="M751" s="153" t="str">
        <f t="shared" ca="1" si="86"/>
        <v>…</v>
      </c>
      <c r="Q751" s="153" t="s">
        <v>4105</v>
      </c>
    </row>
    <row r="752" spans="1:17" ht="12.75" customHeight="1">
      <c r="A752" s="558" t="s">
        <v>1765</v>
      </c>
      <c r="B752" s="558" t="s">
        <v>716</v>
      </c>
      <c r="C752" s="558" t="s">
        <v>5</v>
      </c>
      <c r="D752" s="153" t="str">
        <f t="shared" si="83"/>
        <v>select country</v>
      </c>
      <c r="E752" s="153">
        <f t="shared" si="85"/>
        <v>2013</v>
      </c>
      <c r="F752" s="153" t="s">
        <v>80</v>
      </c>
      <c r="G752" s="153" t="s">
        <v>1037</v>
      </c>
      <c r="H752" s="153" t="s">
        <v>810</v>
      </c>
      <c r="J752" s="153" t="s">
        <v>1424</v>
      </c>
      <c r="K752" s="153" t="s">
        <v>811</v>
      </c>
      <c r="L752" s="570">
        <f t="shared" ca="1" si="84"/>
        <v>0</v>
      </c>
      <c r="M752" s="153" t="str">
        <f t="shared" ca="1" si="86"/>
        <v>…</v>
      </c>
      <c r="Q752" s="153" t="s">
        <v>4106</v>
      </c>
    </row>
    <row r="753" spans="1:17" ht="12.75" customHeight="1">
      <c r="A753" s="558" t="s">
        <v>1765</v>
      </c>
      <c r="B753" s="153" t="s">
        <v>720</v>
      </c>
      <c r="C753" s="153" t="s">
        <v>9</v>
      </c>
      <c r="D753" s="153" t="str">
        <f t="shared" si="83"/>
        <v>select country</v>
      </c>
      <c r="E753" s="153">
        <f t="shared" si="85"/>
        <v>2013</v>
      </c>
      <c r="F753" s="153" t="s">
        <v>83</v>
      </c>
      <c r="G753" s="153" t="s">
        <v>1531</v>
      </c>
      <c r="H753" s="153" t="s">
        <v>810</v>
      </c>
      <c r="J753" s="153" t="s">
        <v>1424</v>
      </c>
      <c r="K753" s="153" t="s">
        <v>811</v>
      </c>
      <c r="L753" s="570">
        <f t="shared" ca="1" si="84"/>
        <v>0</v>
      </c>
      <c r="M753" s="153" t="str">
        <f t="shared" ca="1" si="86"/>
        <v>…</v>
      </c>
      <c r="Q753" s="153" t="s">
        <v>4107</v>
      </c>
    </row>
    <row r="754" spans="1:17" ht="12.75" customHeight="1">
      <c r="A754" s="558" t="s">
        <v>1765</v>
      </c>
      <c r="B754" s="558" t="s">
        <v>3323</v>
      </c>
      <c r="C754" s="558" t="s">
        <v>3328</v>
      </c>
      <c r="D754" s="153" t="str">
        <f t="shared" si="83"/>
        <v>select country</v>
      </c>
      <c r="E754" s="153">
        <f t="shared" si="85"/>
        <v>2013</v>
      </c>
      <c r="F754" s="153" t="s">
        <v>85</v>
      </c>
      <c r="G754" s="153" t="s">
        <v>1066</v>
      </c>
      <c r="H754" s="153" t="s">
        <v>810</v>
      </c>
      <c r="J754" s="153" t="s">
        <v>1424</v>
      </c>
      <c r="K754" s="153" t="s">
        <v>811</v>
      </c>
      <c r="L754" s="570">
        <f t="shared" ca="1" si="84"/>
        <v>0</v>
      </c>
      <c r="M754" s="153" t="str">
        <f t="shared" ca="1" si="86"/>
        <v>…</v>
      </c>
      <c r="Q754" s="153" t="s">
        <v>4108</v>
      </c>
    </row>
    <row r="755" spans="1:17" ht="12.75" customHeight="1">
      <c r="A755" s="558" t="s">
        <v>1765</v>
      </c>
      <c r="B755" s="153" t="s">
        <v>725</v>
      </c>
      <c r="C755" s="153" t="s">
        <v>14</v>
      </c>
      <c r="D755" s="153" t="str">
        <f t="shared" si="83"/>
        <v>select country</v>
      </c>
      <c r="E755" s="153">
        <f t="shared" si="85"/>
        <v>2013</v>
      </c>
      <c r="F755" s="153" t="s">
        <v>88</v>
      </c>
      <c r="G755" s="153" t="s">
        <v>991</v>
      </c>
      <c r="H755" s="153" t="s">
        <v>810</v>
      </c>
      <c r="I755" s="153" t="s">
        <v>857</v>
      </c>
      <c r="J755" s="153" t="s">
        <v>1424</v>
      </c>
      <c r="K755" s="153" t="s">
        <v>811</v>
      </c>
      <c r="L755" s="570">
        <f t="shared" ca="1" si="84"/>
        <v>0</v>
      </c>
      <c r="M755" s="153" t="str">
        <f t="shared" ca="1" si="86"/>
        <v>…</v>
      </c>
      <c r="Q755" s="153" t="s">
        <v>4109</v>
      </c>
    </row>
    <row r="756" spans="1:17" ht="12.75" customHeight="1">
      <c r="A756" s="558" t="s">
        <v>1765</v>
      </c>
      <c r="B756" s="558" t="s">
        <v>3324</v>
      </c>
      <c r="C756" s="558" t="s">
        <v>3329</v>
      </c>
      <c r="D756" s="153" t="str">
        <f t="shared" si="83"/>
        <v>select country</v>
      </c>
      <c r="E756" s="153">
        <f t="shared" si="85"/>
        <v>2013</v>
      </c>
      <c r="F756" s="153" t="s">
        <v>90</v>
      </c>
      <c r="G756" s="153" t="s">
        <v>1004</v>
      </c>
      <c r="H756" s="153" t="s">
        <v>810</v>
      </c>
      <c r="I756" s="153" t="s">
        <v>857</v>
      </c>
      <c r="J756" s="153" t="s">
        <v>1424</v>
      </c>
      <c r="K756" s="153" t="s">
        <v>811</v>
      </c>
      <c r="L756" s="570">
        <f t="shared" ca="1" si="84"/>
        <v>0</v>
      </c>
      <c r="M756" s="153" t="str">
        <f t="shared" ca="1" si="86"/>
        <v>…</v>
      </c>
      <c r="Q756" s="153" t="s">
        <v>4110</v>
      </c>
    </row>
    <row r="757" spans="1:17" ht="12.75" customHeight="1">
      <c r="A757" s="558" t="s">
        <v>1765</v>
      </c>
      <c r="B757" s="558" t="s">
        <v>728</v>
      </c>
      <c r="C757" s="558" t="s">
        <v>17</v>
      </c>
      <c r="D757" s="153" t="str">
        <f t="shared" si="83"/>
        <v>select country</v>
      </c>
      <c r="E757" s="153">
        <f t="shared" si="85"/>
        <v>2013</v>
      </c>
      <c r="F757" s="153" t="s">
        <v>93</v>
      </c>
      <c r="G757" s="153" t="s">
        <v>1121</v>
      </c>
      <c r="H757" s="153" t="s">
        <v>810</v>
      </c>
      <c r="I757" s="153" t="s">
        <v>857</v>
      </c>
      <c r="J757" s="153" t="s">
        <v>1424</v>
      </c>
      <c r="K757" s="153" t="s">
        <v>811</v>
      </c>
      <c r="L757" s="570">
        <f t="shared" ca="1" si="84"/>
        <v>0</v>
      </c>
      <c r="M757" s="153" t="str">
        <f t="shared" ca="1" si="86"/>
        <v>…</v>
      </c>
      <c r="Q757" s="153" t="s">
        <v>4111</v>
      </c>
    </row>
    <row r="758" spans="1:17" ht="12.75" customHeight="1">
      <c r="A758" s="558" t="s">
        <v>1765</v>
      </c>
      <c r="B758" s="558" t="s">
        <v>3325</v>
      </c>
      <c r="C758" s="558" t="s">
        <v>3330</v>
      </c>
      <c r="D758" s="153" t="str">
        <f t="shared" si="83"/>
        <v>select country</v>
      </c>
      <c r="E758" s="153">
        <f t="shared" si="85"/>
        <v>2013</v>
      </c>
      <c r="F758" s="153" t="s">
        <v>96</v>
      </c>
      <c r="G758" s="153" t="s">
        <v>1017</v>
      </c>
      <c r="H758" s="153" t="s">
        <v>810</v>
      </c>
      <c r="I758" s="153" t="s">
        <v>1018</v>
      </c>
      <c r="J758" s="153" t="s">
        <v>1424</v>
      </c>
      <c r="K758" s="153" t="s">
        <v>811</v>
      </c>
      <c r="L758" s="570">
        <f t="shared" ca="1" si="84"/>
        <v>0</v>
      </c>
      <c r="M758" s="153" t="str">
        <f t="shared" ca="1" si="86"/>
        <v>…</v>
      </c>
      <c r="Q758" s="153" t="s">
        <v>4112</v>
      </c>
    </row>
    <row r="759" spans="1:17" ht="12" customHeight="1">
      <c r="A759" s="558" t="s">
        <v>1765</v>
      </c>
      <c r="B759" s="558" t="s">
        <v>2600</v>
      </c>
      <c r="C759" s="558" t="s">
        <v>2601</v>
      </c>
      <c r="D759" s="153" t="str">
        <f t="shared" si="83"/>
        <v>select country</v>
      </c>
      <c r="E759" s="153">
        <f t="shared" si="85"/>
        <v>2013</v>
      </c>
      <c r="F759" s="482" t="s">
        <v>3785</v>
      </c>
      <c r="G759" s="482" t="s">
        <v>1089</v>
      </c>
      <c r="H759" s="153" t="s">
        <v>810</v>
      </c>
      <c r="I759" s="153" t="s">
        <v>1772</v>
      </c>
      <c r="J759" s="574" t="s">
        <v>3161</v>
      </c>
      <c r="K759" s="153" t="s">
        <v>811</v>
      </c>
      <c r="L759" s="570">
        <f ca="1">IF(ISNUMBER(INDIRECT("'"&amp;A759&amp;"'!"&amp;B759)),INDIRECT("'"&amp;A759&amp;"'!"&amp;B759),"…")</f>
        <v>0</v>
      </c>
      <c r="M759" s="153" t="str">
        <f ca="1">IF(OR(INDIRECT("'"&amp;A759&amp;"'!"&amp;C759)="A",INDIRECT("'"&amp;A759&amp;"'!"&amp;C759)="B",INDIRECT("'"&amp;A759&amp;"'!"&amp;C759)="C",INDIRECT("'"&amp;A759&amp;"'!"&amp;C759)="D",INDIRECT("'"&amp;A759&amp;"'!"&amp;C759)="O"),
INDIRECT("'"&amp;A759&amp;"'!"&amp;C759),"…")</f>
        <v>…</v>
      </c>
      <c r="Q759" s="482" t="s">
        <v>3162</v>
      </c>
    </row>
    <row r="760" spans="1:17" ht="12.75" customHeight="1">
      <c r="A760" s="558" t="s">
        <v>1765</v>
      </c>
      <c r="B760" s="558" t="s">
        <v>2602</v>
      </c>
      <c r="C760" s="558" t="s">
        <v>2603</v>
      </c>
      <c r="D760" s="153" t="str">
        <f t="shared" si="83"/>
        <v>select country</v>
      </c>
      <c r="E760" s="153">
        <f t="shared" si="85"/>
        <v>2013</v>
      </c>
      <c r="F760" s="482" t="s">
        <v>3158</v>
      </c>
      <c r="G760" s="482" t="s">
        <v>1089</v>
      </c>
      <c r="H760" s="153" t="s">
        <v>810</v>
      </c>
      <c r="I760" s="153" t="s">
        <v>2222</v>
      </c>
      <c r="J760" s="574" t="s">
        <v>3161</v>
      </c>
      <c r="K760" s="153" t="s">
        <v>811</v>
      </c>
      <c r="L760" s="570">
        <f ca="1">IF(ISNUMBER(INDIRECT("'"&amp;A760&amp;"'!"&amp;B760)),INDIRECT("'"&amp;A760&amp;"'!"&amp;B760),"…")</f>
        <v>0</v>
      </c>
      <c r="M760" s="153" t="str">
        <f t="shared" ref="M760:M762" ca="1" si="87">IF(OR(INDIRECT("'"&amp;A760&amp;"'!"&amp;C760)="A",INDIRECT("'"&amp;A760&amp;"'!"&amp;C760)="B",INDIRECT("'"&amp;A760&amp;"'!"&amp;C760)="C",INDIRECT("'"&amp;A760&amp;"'!"&amp;C760)="D",INDIRECT("'"&amp;A760&amp;"'!"&amp;C760)="O"),
INDIRECT("'"&amp;A760&amp;"'!"&amp;C760),"…")</f>
        <v>…</v>
      </c>
      <c r="Q760" s="482" t="s">
        <v>3163</v>
      </c>
    </row>
    <row r="761" spans="1:17" ht="12.75" customHeight="1">
      <c r="A761" s="558" t="s">
        <v>1765</v>
      </c>
      <c r="B761" s="558" t="s">
        <v>2604</v>
      </c>
      <c r="C761" s="558" t="s">
        <v>2605</v>
      </c>
      <c r="D761" s="153" t="str">
        <f t="shared" si="83"/>
        <v>select country</v>
      </c>
      <c r="E761" s="153">
        <f t="shared" si="85"/>
        <v>2013</v>
      </c>
      <c r="F761" s="482" t="s">
        <v>3813</v>
      </c>
      <c r="G761" s="482" t="s">
        <v>1089</v>
      </c>
      <c r="H761" s="153" t="s">
        <v>810</v>
      </c>
      <c r="I761" s="153" t="s">
        <v>2222</v>
      </c>
      <c r="J761" s="574" t="s">
        <v>3161</v>
      </c>
      <c r="K761" s="153" t="s">
        <v>811</v>
      </c>
      <c r="L761" s="570">
        <f ca="1">IF(ISNUMBER(INDIRECT("'"&amp;A761&amp;"'!"&amp;B761)),INDIRECT("'"&amp;A761&amp;"'!"&amp;B761),"…")</f>
        <v>0</v>
      </c>
      <c r="M761" s="153" t="str">
        <f t="shared" ca="1" si="87"/>
        <v>…</v>
      </c>
      <c r="Q761" s="482" t="s">
        <v>3163</v>
      </c>
    </row>
    <row r="762" spans="1:17" ht="12.75" customHeight="1">
      <c r="A762" s="558" t="s">
        <v>1765</v>
      </c>
      <c r="B762" s="558" t="s">
        <v>3331</v>
      </c>
      <c r="C762" s="558" t="s">
        <v>3336</v>
      </c>
      <c r="D762" s="153" t="str">
        <f t="shared" si="83"/>
        <v>select country</v>
      </c>
      <c r="E762" s="153">
        <f t="shared" si="85"/>
        <v>2013</v>
      </c>
      <c r="F762" s="482" t="s">
        <v>3159</v>
      </c>
      <c r="G762" s="482" t="s">
        <v>1089</v>
      </c>
      <c r="H762" s="153" t="s">
        <v>810</v>
      </c>
      <c r="I762" s="153" t="s">
        <v>2222</v>
      </c>
      <c r="J762" s="574" t="s">
        <v>3161</v>
      </c>
      <c r="K762" s="153" t="s">
        <v>811</v>
      </c>
      <c r="L762" s="570">
        <f ca="1">IF(ISNUMBER(INDIRECT("'"&amp;A762&amp;"'!"&amp;B762)),INDIRECT("'"&amp;A762&amp;"'!"&amp;B762),"…")</f>
        <v>0</v>
      </c>
      <c r="M762" s="153" t="str">
        <f t="shared" ca="1" si="87"/>
        <v>…</v>
      </c>
      <c r="Q762" s="482" t="s">
        <v>3163</v>
      </c>
    </row>
    <row r="763" spans="1:17" ht="12.75" customHeight="1">
      <c r="A763" s="558" t="s">
        <v>1765</v>
      </c>
      <c r="B763" s="558" t="s">
        <v>2607</v>
      </c>
      <c r="C763" s="558" t="s">
        <v>2608</v>
      </c>
      <c r="D763" s="153" t="str">
        <f t="shared" si="83"/>
        <v>select country</v>
      </c>
      <c r="E763" s="153">
        <f t="shared" si="85"/>
        <v>2013</v>
      </c>
      <c r="F763" s="153" t="s">
        <v>103</v>
      </c>
      <c r="G763" s="153" t="s">
        <v>1089</v>
      </c>
      <c r="H763" s="153" t="s">
        <v>810</v>
      </c>
      <c r="J763" s="153" t="s">
        <v>1616</v>
      </c>
      <c r="K763" s="153" t="s">
        <v>811</v>
      </c>
      <c r="L763" s="570">
        <f t="shared" ca="1" si="84"/>
        <v>0</v>
      </c>
      <c r="M763" s="153" t="str">
        <f t="shared" ca="1" si="86"/>
        <v>…</v>
      </c>
      <c r="Q763" s="153" t="s">
        <v>638</v>
      </c>
    </row>
    <row r="764" spans="1:17" ht="12.75" customHeight="1">
      <c r="A764" s="558" t="s">
        <v>1765</v>
      </c>
      <c r="B764" s="558" t="s">
        <v>2611</v>
      </c>
      <c r="C764" s="558" t="s">
        <v>2612</v>
      </c>
      <c r="D764" s="153" t="str">
        <f t="shared" si="83"/>
        <v>select country</v>
      </c>
      <c r="E764" s="153">
        <f t="shared" si="85"/>
        <v>2013</v>
      </c>
      <c r="F764" s="153" t="s">
        <v>107</v>
      </c>
      <c r="G764" s="153" t="s">
        <v>932</v>
      </c>
      <c r="H764" s="153" t="s">
        <v>810</v>
      </c>
      <c r="I764" s="153" t="s">
        <v>933</v>
      </c>
      <c r="J764" s="153" t="s">
        <v>1616</v>
      </c>
      <c r="K764" s="153" t="s">
        <v>811</v>
      </c>
      <c r="L764" s="570">
        <f t="shared" ca="1" si="84"/>
        <v>0</v>
      </c>
      <c r="M764" s="153" t="str">
        <f t="shared" ca="1" si="86"/>
        <v>…</v>
      </c>
      <c r="Q764" s="153" t="s">
        <v>641</v>
      </c>
    </row>
    <row r="765" spans="1:17" ht="12.75" customHeight="1">
      <c r="A765" s="558" t="s">
        <v>1765</v>
      </c>
      <c r="B765" s="558" t="s">
        <v>2614</v>
      </c>
      <c r="C765" s="558" t="s">
        <v>2615</v>
      </c>
      <c r="D765" s="153" t="str">
        <f t="shared" si="83"/>
        <v>select country</v>
      </c>
      <c r="E765" s="153">
        <f t="shared" si="85"/>
        <v>2013</v>
      </c>
      <c r="F765" s="153" t="s">
        <v>111</v>
      </c>
      <c r="G765" s="153" t="s">
        <v>946</v>
      </c>
      <c r="H765" s="153" t="s">
        <v>810</v>
      </c>
      <c r="I765" s="153" t="s">
        <v>933</v>
      </c>
      <c r="J765" s="153" t="s">
        <v>1616</v>
      </c>
      <c r="K765" s="153" t="s">
        <v>811</v>
      </c>
      <c r="L765" s="570">
        <f t="shared" ca="1" si="84"/>
        <v>0</v>
      </c>
      <c r="M765" s="153" t="str">
        <f t="shared" ca="1" si="86"/>
        <v>…</v>
      </c>
      <c r="Q765" s="153" t="s">
        <v>642</v>
      </c>
    </row>
    <row r="766" spans="1:17" ht="12.75" customHeight="1">
      <c r="A766" s="558" t="s">
        <v>1765</v>
      </c>
      <c r="B766" s="558" t="s">
        <v>2617</v>
      </c>
      <c r="C766" s="558" t="s">
        <v>2618</v>
      </c>
      <c r="D766" s="153" t="str">
        <f t="shared" si="83"/>
        <v>select country</v>
      </c>
      <c r="E766" s="153">
        <f t="shared" si="85"/>
        <v>2013</v>
      </c>
      <c r="F766" s="153" t="s">
        <v>115</v>
      </c>
      <c r="G766" s="153" t="s">
        <v>959</v>
      </c>
      <c r="H766" s="153" t="s">
        <v>810</v>
      </c>
      <c r="I766" s="153" t="s">
        <v>933</v>
      </c>
      <c r="J766" s="153" t="s">
        <v>1616</v>
      </c>
      <c r="K766" s="153" t="s">
        <v>811</v>
      </c>
      <c r="L766" s="570">
        <f t="shared" ca="1" si="84"/>
        <v>0</v>
      </c>
      <c r="M766" s="153" t="str">
        <f t="shared" ca="1" si="86"/>
        <v>…</v>
      </c>
      <c r="Q766" s="153" t="s">
        <v>645</v>
      </c>
    </row>
    <row r="767" spans="1:17" ht="12.75" customHeight="1">
      <c r="A767" s="558" t="s">
        <v>1765</v>
      </c>
      <c r="B767" s="558" t="s">
        <v>2620</v>
      </c>
      <c r="C767" s="558" t="s">
        <v>2621</v>
      </c>
      <c r="D767" s="153" t="str">
        <f t="shared" si="83"/>
        <v>select country</v>
      </c>
      <c r="E767" s="153">
        <f t="shared" si="85"/>
        <v>2013</v>
      </c>
      <c r="F767" s="153" t="s">
        <v>119</v>
      </c>
      <c r="G767" s="153" t="s">
        <v>1112</v>
      </c>
      <c r="H767" s="153" t="s">
        <v>810</v>
      </c>
      <c r="I767" s="153" t="s">
        <v>933</v>
      </c>
      <c r="J767" s="153" t="s">
        <v>1616</v>
      </c>
      <c r="K767" s="153" t="s">
        <v>811</v>
      </c>
      <c r="L767" s="570">
        <f t="shared" ca="1" si="84"/>
        <v>0</v>
      </c>
      <c r="M767" s="153" t="str">
        <f t="shared" ca="1" si="86"/>
        <v>…</v>
      </c>
      <c r="Q767" s="153" t="s">
        <v>648</v>
      </c>
    </row>
    <row r="768" spans="1:17" ht="12.75" customHeight="1">
      <c r="A768" s="558" t="s">
        <v>1765</v>
      </c>
      <c r="B768" s="558" t="s">
        <v>2623</v>
      </c>
      <c r="C768" s="558" t="s">
        <v>2624</v>
      </c>
      <c r="D768" s="153" t="str">
        <f t="shared" si="83"/>
        <v>select country</v>
      </c>
      <c r="E768" s="153">
        <f t="shared" si="85"/>
        <v>2013</v>
      </c>
      <c r="F768" s="153" t="s">
        <v>123</v>
      </c>
      <c r="G768" s="153" t="s">
        <v>972</v>
      </c>
      <c r="H768" s="153" t="s">
        <v>810</v>
      </c>
      <c r="I768" s="153" t="s">
        <v>933</v>
      </c>
      <c r="J768" s="153" t="s">
        <v>1616</v>
      </c>
      <c r="K768" s="153" t="s">
        <v>811</v>
      </c>
      <c r="L768" s="570">
        <f t="shared" ca="1" si="84"/>
        <v>0</v>
      </c>
      <c r="M768" s="153" t="str">
        <f t="shared" ca="1" si="86"/>
        <v>…</v>
      </c>
      <c r="Q768" s="153" t="s">
        <v>651</v>
      </c>
    </row>
    <row r="769" spans="1:17" ht="12.75" customHeight="1">
      <c r="A769" s="558" t="s">
        <v>1765</v>
      </c>
      <c r="B769" s="558" t="s">
        <v>3332</v>
      </c>
      <c r="C769" s="558" t="s">
        <v>3337</v>
      </c>
      <c r="D769" s="153" t="str">
        <f t="shared" si="83"/>
        <v>select country</v>
      </c>
      <c r="E769" s="153">
        <f t="shared" si="85"/>
        <v>2013</v>
      </c>
      <c r="F769" s="153" t="s">
        <v>127</v>
      </c>
      <c r="G769" s="153" t="s">
        <v>977</v>
      </c>
      <c r="H769" s="153" t="s">
        <v>810</v>
      </c>
      <c r="I769" s="153" t="s">
        <v>933</v>
      </c>
      <c r="J769" s="153" t="s">
        <v>1616</v>
      </c>
      <c r="K769" s="153" t="s">
        <v>811</v>
      </c>
      <c r="L769" s="570">
        <f t="shared" ca="1" si="84"/>
        <v>0</v>
      </c>
      <c r="M769" s="153" t="str">
        <f t="shared" ca="1" si="86"/>
        <v>…</v>
      </c>
      <c r="Q769" s="153" t="s">
        <v>654</v>
      </c>
    </row>
    <row r="770" spans="1:17">
      <c r="A770" s="558" t="s">
        <v>1765</v>
      </c>
      <c r="B770" s="558" t="s">
        <v>2626</v>
      </c>
      <c r="C770" s="558" t="s">
        <v>2627</v>
      </c>
      <c r="D770" s="153" t="str">
        <f t="shared" si="83"/>
        <v>select country</v>
      </c>
      <c r="E770" s="153">
        <f t="shared" si="85"/>
        <v>2013</v>
      </c>
      <c r="F770" s="153" t="s">
        <v>131</v>
      </c>
      <c r="G770" s="153" t="s">
        <v>1203</v>
      </c>
      <c r="H770" s="153" t="s">
        <v>810</v>
      </c>
      <c r="I770" s="153" t="s">
        <v>933</v>
      </c>
      <c r="J770" s="153" t="s">
        <v>1616</v>
      </c>
      <c r="K770" s="153" t="s">
        <v>811</v>
      </c>
      <c r="L770" s="570">
        <f t="shared" ca="1" si="84"/>
        <v>0</v>
      </c>
      <c r="M770" s="153" t="str">
        <f t="shared" ca="1" si="86"/>
        <v>…</v>
      </c>
      <c r="Q770" s="153" t="s">
        <v>657</v>
      </c>
    </row>
    <row r="771" spans="1:17" ht="12.75" customHeight="1">
      <c r="A771" s="558" t="s">
        <v>1765</v>
      </c>
      <c r="B771" s="558" t="s">
        <v>2630</v>
      </c>
      <c r="C771" s="558" t="s">
        <v>2631</v>
      </c>
      <c r="D771" s="153" t="str">
        <f t="shared" si="83"/>
        <v>select country</v>
      </c>
      <c r="E771" s="153">
        <f t="shared" si="85"/>
        <v>2013</v>
      </c>
      <c r="F771" s="153" t="s">
        <v>135</v>
      </c>
      <c r="G771" s="153" t="s">
        <v>1030</v>
      </c>
      <c r="H771" s="153" t="s">
        <v>810</v>
      </c>
      <c r="J771" s="153" t="s">
        <v>1616</v>
      </c>
      <c r="K771" s="153" t="s">
        <v>811</v>
      </c>
      <c r="L771" s="570">
        <f t="shared" ca="1" si="84"/>
        <v>0</v>
      </c>
      <c r="M771" s="153" t="str">
        <f t="shared" ca="1" si="86"/>
        <v>…</v>
      </c>
      <c r="Q771" s="153" t="s">
        <v>660</v>
      </c>
    </row>
    <row r="772" spans="1:17" ht="12.75" customHeight="1">
      <c r="A772" s="558" t="s">
        <v>1765</v>
      </c>
      <c r="B772" s="558" t="s">
        <v>2633</v>
      </c>
      <c r="C772" s="558" t="s">
        <v>2634</v>
      </c>
      <c r="D772" s="153" t="str">
        <f t="shared" si="83"/>
        <v>select country</v>
      </c>
      <c r="E772" s="153">
        <f t="shared" si="85"/>
        <v>2013</v>
      </c>
      <c r="F772" s="153" t="s">
        <v>139</v>
      </c>
      <c r="G772" s="153" t="s">
        <v>1037</v>
      </c>
      <c r="H772" s="153" t="s">
        <v>810</v>
      </c>
      <c r="J772" s="153" t="s">
        <v>1616</v>
      </c>
      <c r="K772" s="153" t="s">
        <v>811</v>
      </c>
      <c r="L772" s="570">
        <f t="shared" ca="1" si="84"/>
        <v>0</v>
      </c>
      <c r="M772" s="153" t="str">
        <f t="shared" ca="1" si="86"/>
        <v>…</v>
      </c>
      <c r="Q772" s="153" t="s">
        <v>661</v>
      </c>
    </row>
    <row r="773" spans="1:17" ht="12.75" customHeight="1">
      <c r="A773" s="558" t="s">
        <v>1765</v>
      </c>
      <c r="B773" s="482" t="s">
        <v>3944</v>
      </c>
      <c r="C773" s="153" t="s">
        <v>2636</v>
      </c>
      <c r="D773" s="153" t="str">
        <f t="shared" si="83"/>
        <v>select country</v>
      </c>
      <c r="E773" s="153">
        <f t="shared" si="85"/>
        <v>2013</v>
      </c>
      <c r="F773" s="153" t="s">
        <v>143</v>
      </c>
      <c r="G773" s="153" t="s">
        <v>1715</v>
      </c>
      <c r="H773" s="153" t="s">
        <v>810</v>
      </c>
      <c r="J773" s="153" t="s">
        <v>1616</v>
      </c>
      <c r="K773" s="153" t="s">
        <v>811</v>
      </c>
      <c r="L773" s="570">
        <f t="shared" ca="1" si="84"/>
        <v>0</v>
      </c>
      <c r="M773" s="153" t="str">
        <f t="shared" ca="1" si="86"/>
        <v>…</v>
      </c>
      <c r="Q773" s="153" t="s">
        <v>664</v>
      </c>
    </row>
    <row r="774" spans="1:17" ht="12.75" customHeight="1">
      <c r="A774" s="558" t="s">
        <v>1765</v>
      </c>
      <c r="B774" s="558" t="s">
        <v>2638</v>
      </c>
      <c r="C774" s="558" t="s">
        <v>2639</v>
      </c>
      <c r="D774" s="153" t="str">
        <f t="shared" si="83"/>
        <v>select country</v>
      </c>
      <c r="E774" s="153">
        <f t="shared" si="85"/>
        <v>2013</v>
      </c>
      <c r="F774" s="153" t="s">
        <v>147</v>
      </c>
      <c r="G774" s="153" t="s">
        <v>1531</v>
      </c>
      <c r="H774" s="153" t="s">
        <v>810</v>
      </c>
      <c r="J774" s="153" t="s">
        <v>1616</v>
      </c>
      <c r="K774" s="153" t="s">
        <v>811</v>
      </c>
      <c r="L774" s="570">
        <f t="shared" ca="1" si="84"/>
        <v>0</v>
      </c>
      <c r="M774" s="153" t="str">
        <f t="shared" ca="1" si="86"/>
        <v>…</v>
      </c>
      <c r="Q774" s="153" t="s">
        <v>667</v>
      </c>
    </row>
    <row r="775" spans="1:17" ht="12.75" customHeight="1">
      <c r="A775" s="558" t="s">
        <v>1765</v>
      </c>
      <c r="B775" s="558" t="s">
        <v>3333</v>
      </c>
      <c r="C775" s="558" t="s">
        <v>3338</v>
      </c>
      <c r="D775" s="153" t="str">
        <f t="shared" si="83"/>
        <v>select country</v>
      </c>
      <c r="E775" s="153">
        <f t="shared" si="85"/>
        <v>2013</v>
      </c>
      <c r="F775" s="153" t="s">
        <v>149</v>
      </c>
      <c r="G775" s="153" t="s">
        <v>1066</v>
      </c>
      <c r="H775" s="153" t="s">
        <v>810</v>
      </c>
      <c r="J775" s="153" t="s">
        <v>1616</v>
      </c>
      <c r="K775" s="153" t="s">
        <v>811</v>
      </c>
      <c r="L775" s="570">
        <f t="shared" ca="1" si="84"/>
        <v>0</v>
      </c>
      <c r="M775" s="153" t="str">
        <f t="shared" ca="1" si="86"/>
        <v>…</v>
      </c>
      <c r="Q775" s="153" t="s">
        <v>668</v>
      </c>
    </row>
    <row r="776" spans="1:17" ht="12.75" customHeight="1">
      <c r="A776" s="558" t="s">
        <v>1765</v>
      </c>
      <c r="B776" s="153" t="s">
        <v>2641</v>
      </c>
      <c r="C776" s="153" t="s">
        <v>2642</v>
      </c>
      <c r="D776" s="153" t="str">
        <f t="shared" si="83"/>
        <v>select country</v>
      </c>
      <c r="E776" s="153">
        <f t="shared" si="85"/>
        <v>2013</v>
      </c>
      <c r="F776" s="153" t="s">
        <v>153</v>
      </c>
      <c r="G776" s="153" t="s">
        <v>1077</v>
      </c>
      <c r="H776" s="153" t="s">
        <v>810</v>
      </c>
      <c r="J776" s="153" t="s">
        <v>1616</v>
      </c>
      <c r="K776" s="153" t="s">
        <v>811</v>
      </c>
      <c r="L776" s="570">
        <f t="shared" ca="1" si="84"/>
        <v>0</v>
      </c>
      <c r="M776" s="153" t="str">
        <f t="shared" ca="1" si="86"/>
        <v>…</v>
      </c>
      <c r="Q776" s="153" t="s">
        <v>671</v>
      </c>
    </row>
    <row r="777" spans="1:17" ht="12.75" customHeight="1">
      <c r="A777" s="558" t="s">
        <v>1765</v>
      </c>
      <c r="B777" s="558" t="s">
        <v>2645</v>
      </c>
      <c r="C777" s="558" t="s">
        <v>2646</v>
      </c>
      <c r="D777" s="153" t="str">
        <f t="shared" si="83"/>
        <v>select country</v>
      </c>
      <c r="E777" s="153">
        <f t="shared" si="85"/>
        <v>2013</v>
      </c>
      <c r="F777" s="153" t="s">
        <v>157</v>
      </c>
      <c r="G777" s="153" t="s">
        <v>991</v>
      </c>
      <c r="H777" s="153" t="s">
        <v>810</v>
      </c>
      <c r="I777" s="153" t="s">
        <v>857</v>
      </c>
      <c r="J777" s="153" t="s">
        <v>1616</v>
      </c>
      <c r="K777" s="153" t="s">
        <v>811</v>
      </c>
      <c r="L777" s="570">
        <f t="shared" ca="1" si="84"/>
        <v>0</v>
      </c>
      <c r="M777" s="153" t="str">
        <f t="shared" ca="1" si="86"/>
        <v>…</v>
      </c>
      <c r="Q777" s="153" t="s">
        <v>672</v>
      </c>
    </row>
    <row r="778" spans="1:17" ht="12.75" customHeight="1">
      <c r="A778" s="558" t="s">
        <v>1765</v>
      </c>
      <c r="B778" s="558" t="s">
        <v>3334</v>
      </c>
      <c r="C778" s="558" t="s">
        <v>3339</v>
      </c>
      <c r="D778" s="153" t="str">
        <f t="shared" si="83"/>
        <v>select country</v>
      </c>
      <c r="E778" s="153">
        <f t="shared" si="85"/>
        <v>2013</v>
      </c>
      <c r="F778" s="153" t="s">
        <v>161</v>
      </c>
      <c r="G778" s="153" t="s">
        <v>1004</v>
      </c>
      <c r="H778" s="153" t="s">
        <v>810</v>
      </c>
      <c r="I778" s="153" t="s">
        <v>857</v>
      </c>
      <c r="J778" s="153" t="s">
        <v>1616</v>
      </c>
      <c r="K778" s="153" t="s">
        <v>811</v>
      </c>
      <c r="L778" s="570">
        <f t="shared" ca="1" si="84"/>
        <v>0</v>
      </c>
      <c r="M778" s="153" t="str">
        <f t="shared" ca="1" si="86"/>
        <v>…</v>
      </c>
      <c r="Q778" s="153" t="s">
        <v>673</v>
      </c>
    </row>
    <row r="779" spans="1:17" ht="12.75" customHeight="1">
      <c r="A779" s="558" t="s">
        <v>1765</v>
      </c>
      <c r="B779" s="558" t="s">
        <v>2648</v>
      </c>
      <c r="C779" s="558" t="s">
        <v>2649</v>
      </c>
      <c r="D779" s="153" t="str">
        <f t="shared" si="83"/>
        <v>select country</v>
      </c>
      <c r="E779" s="153">
        <f t="shared" si="85"/>
        <v>2013</v>
      </c>
      <c r="F779" s="153" t="s">
        <v>165</v>
      </c>
      <c r="G779" s="153" t="s">
        <v>1121</v>
      </c>
      <c r="H779" s="153" t="s">
        <v>810</v>
      </c>
      <c r="I779" s="153" t="s">
        <v>857</v>
      </c>
      <c r="J779" s="153" t="s">
        <v>1616</v>
      </c>
      <c r="K779" s="153" t="s">
        <v>811</v>
      </c>
      <c r="L779" s="570">
        <f t="shared" ca="1" si="84"/>
        <v>0</v>
      </c>
      <c r="M779" s="153" t="str">
        <f t="shared" ca="1" si="86"/>
        <v>…</v>
      </c>
      <c r="Q779" s="153" t="s">
        <v>676</v>
      </c>
    </row>
    <row r="780" spans="1:17" ht="12.75" customHeight="1">
      <c r="A780" s="558" t="s">
        <v>1765</v>
      </c>
      <c r="B780" s="558" t="s">
        <v>3335</v>
      </c>
      <c r="C780" s="558" t="s">
        <v>3340</v>
      </c>
      <c r="D780" s="153" t="str">
        <f t="shared" si="83"/>
        <v>select country</v>
      </c>
      <c r="E780" s="153">
        <f t="shared" si="85"/>
        <v>2013</v>
      </c>
      <c r="F780" s="153" t="s">
        <v>169</v>
      </c>
      <c r="G780" s="153" t="s">
        <v>1017</v>
      </c>
      <c r="H780" s="153" t="s">
        <v>810</v>
      </c>
      <c r="I780" s="153" t="s">
        <v>1018</v>
      </c>
      <c r="J780" s="153" t="s">
        <v>1616</v>
      </c>
      <c r="K780" s="153" t="s">
        <v>811</v>
      </c>
      <c r="L780" s="570">
        <f t="shared" ca="1" si="84"/>
        <v>0</v>
      </c>
      <c r="M780" s="153" t="str">
        <f t="shared" ca="1" si="86"/>
        <v>…</v>
      </c>
      <c r="Q780" s="153" t="s">
        <v>679</v>
      </c>
    </row>
    <row r="781" spans="1:17" ht="12" customHeight="1">
      <c r="A781" s="558" t="s">
        <v>1765</v>
      </c>
      <c r="B781" s="558" t="s">
        <v>2905</v>
      </c>
      <c r="C781" s="558" t="s">
        <v>2921</v>
      </c>
      <c r="D781" s="153" t="str">
        <f t="shared" ref="D781:D784" si="88">H$2</f>
        <v>select country</v>
      </c>
      <c r="E781" s="153">
        <f t="shared" si="85"/>
        <v>2013</v>
      </c>
      <c r="F781" s="482" t="s">
        <v>3786</v>
      </c>
      <c r="G781" s="482" t="s">
        <v>1089</v>
      </c>
      <c r="H781" s="153" t="s">
        <v>810</v>
      </c>
      <c r="I781" s="153" t="s">
        <v>1772</v>
      </c>
      <c r="J781" s="574" t="s">
        <v>3161</v>
      </c>
      <c r="K781" s="153" t="s">
        <v>811</v>
      </c>
      <c r="L781" s="570">
        <f ca="1">IF(ISNUMBER(INDIRECT("'"&amp;A781&amp;"'!"&amp;B781)),INDIRECT("'"&amp;A781&amp;"'!"&amp;B781),"…")</f>
        <v>0</v>
      </c>
      <c r="M781" s="153" t="str">
        <f ca="1">IF(OR(INDIRECT("'"&amp;A781&amp;"'!"&amp;C781)="A",INDIRECT("'"&amp;A781&amp;"'!"&amp;C781)="B",INDIRECT("'"&amp;A781&amp;"'!"&amp;C781)="C",INDIRECT("'"&amp;A781&amp;"'!"&amp;C781)="D",INDIRECT("'"&amp;A781&amp;"'!"&amp;C781)="O"),
INDIRECT("'"&amp;A781&amp;"'!"&amp;C781),"…")</f>
        <v>…</v>
      </c>
      <c r="Q781" s="482" t="s">
        <v>3162</v>
      </c>
    </row>
    <row r="782" spans="1:17" ht="12.75" customHeight="1">
      <c r="A782" s="558" t="s">
        <v>1765</v>
      </c>
      <c r="B782" s="558" t="s">
        <v>2906</v>
      </c>
      <c r="C782" s="558" t="s">
        <v>2922</v>
      </c>
      <c r="D782" s="153" t="str">
        <f t="shared" si="88"/>
        <v>select country</v>
      </c>
      <c r="E782" s="153">
        <f t="shared" si="85"/>
        <v>2013</v>
      </c>
      <c r="F782" s="482" t="s">
        <v>3185</v>
      </c>
      <c r="G782" s="482" t="s">
        <v>1089</v>
      </c>
      <c r="H782" s="153" t="s">
        <v>810</v>
      </c>
      <c r="I782" s="153" t="s">
        <v>2222</v>
      </c>
      <c r="J782" s="574" t="s">
        <v>3161</v>
      </c>
      <c r="K782" s="153" t="s">
        <v>811</v>
      </c>
      <c r="L782" s="570">
        <f ca="1">IF(ISNUMBER(INDIRECT("'"&amp;A782&amp;"'!"&amp;B782)),INDIRECT("'"&amp;A782&amp;"'!"&amp;B782),"…")</f>
        <v>0</v>
      </c>
      <c r="M782" s="153" t="str">
        <f t="shared" ref="M782:M784" ca="1" si="89">IF(OR(INDIRECT("'"&amp;A782&amp;"'!"&amp;C782)="A",INDIRECT("'"&amp;A782&amp;"'!"&amp;C782)="B",INDIRECT("'"&amp;A782&amp;"'!"&amp;C782)="C",INDIRECT("'"&amp;A782&amp;"'!"&amp;C782)="D",INDIRECT("'"&amp;A782&amp;"'!"&amp;C782)="O"),
INDIRECT("'"&amp;A782&amp;"'!"&amp;C782),"…")</f>
        <v>…</v>
      </c>
      <c r="Q782" s="482" t="s">
        <v>3163</v>
      </c>
    </row>
    <row r="783" spans="1:17" ht="12.75" customHeight="1">
      <c r="A783" s="558" t="s">
        <v>1765</v>
      </c>
      <c r="B783" s="558" t="s">
        <v>2907</v>
      </c>
      <c r="C783" s="558" t="s">
        <v>2923</v>
      </c>
      <c r="D783" s="153" t="str">
        <f t="shared" si="88"/>
        <v>select country</v>
      </c>
      <c r="E783" s="153">
        <f t="shared" si="85"/>
        <v>2013</v>
      </c>
      <c r="F783" s="482" t="s">
        <v>3814</v>
      </c>
      <c r="G783" s="482" t="s">
        <v>1089</v>
      </c>
      <c r="H783" s="153" t="s">
        <v>810</v>
      </c>
      <c r="I783" s="153" t="s">
        <v>2222</v>
      </c>
      <c r="J783" s="574" t="s">
        <v>3161</v>
      </c>
      <c r="K783" s="153" t="s">
        <v>811</v>
      </c>
      <c r="L783" s="570">
        <f ca="1">IF(ISNUMBER(INDIRECT("'"&amp;A783&amp;"'!"&amp;B783)),INDIRECT("'"&amp;A783&amp;"'!"&amp;B783),"…")</f>
        <v>0</v>
      </c>
      <c r="M783" s="153" t="str">
        <f t="shared" ca="1" si="89"/>
        <v>…</v>
      </c>
      <c r="Q783" s="482" t="s">
        <v>3163</v>
      </c>
    </row>
    <row r="784" spans="1:17" ht="12.75" customHeight="1">
      <c r="A784" s="558" t="s">
        <v>1765</v>
      </c>
      <c r="B784" s="558" t="s">
        <v>3341</v>
      </c>
      <c r="C784" s="558" t="s">
        <v>3346</v>
      </c>
      <c r="D784" s="153" t="str">
        <f t="shared" si="88"/>
        <v>select country</v>
      </c>
      <c r="E784" s="153">
        <f t="shared" si="85"/>
        <v>2013</v>
      </c>
      <c r="F784" s="482" t="s">
        <v>3186</v>
      </c>
      <c r="G784" s="482" t="s">
        <v>1089</v>
      </c>
      <c r="H784" s="153" t="s">
        <v>810</v>
      </c>
      <c r="I784" s="153" t="s">
        <v>2222</v>
      </c>
      <c r="J784" s="574" t="s">
        <v>3161</v>
      </c>
      <c r="K784" s="153" t="s">
        <v>811</v>
      </c>
      <c r="L784" s="570">
        <f ca="1">IF(ISNUMBER(INDIRECT("'"&amp;A784&amp;"'!"&amp;B784)),INDIRECT("'"&amp;A784&amp;"'!"&amp;B784),"…")</f>
        <v>0</v>
      </c>
      <c r="M784" s="153" t="str">
        <f t="shared" ca="1" si="89"/>
        <v>…</v>
      </c>
      <c r="Q784" s="482" t="s">
        <v>3163</v>
      </c>
    </row>
    <row r="785" spans="1:17" ht="12.75" customHeight="1">
      <c r="A785" s="558" t="s">
        <v>1765</v>
      </c>
      <c r="B785" s="558" t="s">
        <v>2908</v>
      </c>
      <c r="C785" s="558" t="s">
        <v>2924</v>
      </c>
      <c r="D785" s="153" t="str">
        <f t="shared" si="83"/>
        <v>select country</v>
      </c>
      <c r="E785" s="153">
        <f t="shared" si="85"/>
        <v>2013</v>
      </c>
      <c r="F785" s="153" t="s">
        <v>175</v>
      </c>
      <c r="G785" s="153" t="s">
        <v>1089</v>
      </c>
      <c r="H785" s="153" t="s">
        <v>810</v>
      </c>
      <c r="J785" s="153" t="s">
        <v>172</v>
      </c>
      <c r="K785" s="153" t="s">
        <v>811</v>
      </c>
      <c r="L785" s="570">
        <f t="shared" ca="1" si="84"/>
        <v>0</v>
      </c>
      <c r="M785" s="153" t="str">
        <f t="shared" ca="1" si="86"/>
        <v>…</v>
      </c>
      <c r="Q785" s="153" t="s">
        <v>688</v>
      </c>
    </row>
    <row r="786" spans="1:17" ht="12.75" customHeight="1">
      <c r="A786" s="558" t="s">
        <v>1765</v>
      </c>
      <c r="B786" s="558" t="s">
        <v>2909</v>
      </c>
      <c r="C786" s="558" t="s">
        <v>2925</v>
      </c>
      <c r="D786" s="153" t="str">
        <f t="shared" si="83"/>
        <v>select country</v>
      </c>
      <c r="E786" s="153">
        <f t="shared" si="85"/>
        <v>2013</v>
      </c>
      <c r="F786" s="153" t="s">
        <v>178</v>
      </c>
      <c r="G786" s="153" t="s">
        <v>932</v>
      </c>
      <c r="H786" s="153" t="s">
        <v>810</v>
      </c>
      <c r="I786" s="153" t="s">
        <v>933</v>
      </c>
      <c r="J786" s="153" t="s">
        <v>172</v>
      </c>
      <c r="K786" s="153" t="s">
        <v>811</v>
      </c>
      <c r="L786" s="570">
        <f t="shared" ca="1" si="84"/>
        <v>0</v>
      </c>
      <c r="M786" s="153" t="str">
        <f t="shared" ca="1" si="86"/>
        <v>…</v>
      </c>
      <c r="Q786" s="153" t="s">
        <v>691</v>
      </c>
    </row>
    <row r="787" spans="1:17" ht="12.75" customHeight="1">
      <c r="A787" s="558" t="s">
        <v>1765</v>
      </c>
      <c r="B787" s="558" t="s">
        <v>2910</v>
      </c>
      <c r="C787" s="558" t="s">
        <v>2926</v>
      </c>
      <c r="D787" s="153" t="str">
        <f t="shared" si="83"/>
        <v>select country</v>
      </c>
      <c r="E787" s="153">
        <f t="shared" si="85"/>
        <v>2013</v>
      </c>
      <c r="F787" s="153" t="s">
        <v>180</v>
      </c>
      <c r="G787" s="153" t="s">
        <v>946</v>
      </c>
      <c r="H787" s="153" t="s">
        <v>810</v>
      </c>
      <c r="I787" s="153" t="s">
        <v>933</v>
      </c>
      <c r="J787" s="153" t="s">
        <v>172</v>
      </c>
      <c r="K787" s="153" t="s">
        <v>811</v>
      </c>
      <c r="L787" s="570">
        <f t="shared" ca="1" si="84"/>
        <v>0</v>
      </c>
      <c r="M787" s="153" t="str">
        <f t="shared" ca="1" si="86"/>
        <v>…</v>
      </c>
      <c r="Q787" s="153" t="s">
        <v>692</v>
      </c>
    </row>
    <row r="788" spans="1:17" ht="12.75" customHeight="1">
      <c r="A788" s="558" t="s">
        <v>1765</v>
      </c>
      <c r="B788" s="558" t="s">
        <v>2911</v>
      </c>
      <c r="C788" s="558" t="s">
        <v>2927</v>
      </c>
      <c r="D788" s="153" t="str">
        <f t="shared" si="83"/>
        <v>select country</v>
      </c>
      <c r="E788" s="153">
        <f t="shared" si="85"/>
        <v>2013</v>
      </c>
      <c r="F788" s="153" t="s">
        <v>183</v>
      </c>
      <c r="G788" s="153" t="s">
        <v>959</v>
      </c>
      <c r="H788" s="153" t="s">
        <v>810</v>
      </c>
      <c r="I788" s="153" t="s">
        <v>933</v>
      </c>
      <c r="J788" s="153" t="s">
        <v>172</v>
      </c>
      <c r="K788" s="153" t="s">
        <v>811</v>
      </c>
      <c r="L788" s="570">
        <f t="shared" ca="1" si="84"/>
        <v>0</v>
      </c>
      <c r="M788" s="153" t="str">
        <f t="shared" ca="1" si="86"/>
        <v>…</v>
      </c>
      <c r="Q788" s="153" t="s">
        <v>695</v>
      </c>
    </row>
    <row r="789" spans="1:17" ht="12.75" customHeight="1">
      <c r="A789" s="558" t="s">
        <v>1765</v>
      </c>
      <c r="B789" s="558" t="s">
        <v>2912</v>
      </c>
      <c r="C789" s="558" t="s">
        <v>2928</v>
      </c>
      <c r="D789" s="153" t="str">
        <f t="shared" si="83"/>
        <v>select country</v>
      </c>
      <c r="E789" s="153">
        <f t="shared" si="85"/>
        <v>2013</v>
      </c>
      <c r="F789" s="153" t="s">
        <v>186</v>
      </c>
      <c r="G789" s="153" t="s">
        <v>1112</v>
      </c>
      <c r="H789" s="153" t="s">
        <v>810</v>
      </c>
      <c r="I789" s="153" t="s">
        <v>933</v>
      </c>
      <c r="J789" s="153" t="s">
        <v>172</v>
      </c>
      <c r="K789" s="153" t="s">
        <v>811</v>
      </c>
      <c r="L789" s="570">
        <f t="shared" ca="1" si="84"/>
        <v>0</v>
      </c>
      <c r="M789" s="153" t="str">
        <f t="shared" ca="1" si="86"/>
        <v>…</v>
      </c>
      <c r="Q789" s="153" t="s">
        <v>698</v>
      </c>
    </row>
    <row r="790" spans="1:17" ht="12.75" customHeight="1">
      <c r="A790" s="558" t="s">
        <v>1765</v>
      </c>
      <c r="B790" s="558" t="s">
        <v>2913</v>
      </c>
      <c r="C790" s="558" t="s">
        <v>2929</v>
      </c>
      <c r="D790" s="153" t="str">
        <f t="shared" si="83"/>
        <v>select country</v>
      </c>
      <c r="E790" s="153">
        <f t="shared" si="85"/>
        <v>2013</v>
      </c>
      <c r="F790" s="153" t="s">
        <v>189</v>
      </c>
      <c r="G790" s="153" t="s">
        <v>972</v>
      </c>
      <c r="H790" s="153" t="s">
        <v>810</v>
      </c>
      <c r="I790" s="153" t="s">
        <v>933</v>
      </c>
      <c r="J790" s="153" t="s">
        <v>172</v>
      </c>
      <c r="K790" s="153" t="s">
        <v>811</v>
      </c>
      <c r="L790" s="570">
        <f t="shared" ca="1" si="84"/>
        <v>0</v>
      </c>
      <c r="M790" s="153" t="str">
        <f t="shared" ca="1" si="86"/>
        <v>…</v>
      </c>
      <c r="Q790" s="153" t="s">
        <v>701</v>
      </c>
    </row>
    <row r="791" spans="1:17" ht="12.75" customHeight="1">
      <c r="A791" s="558" t="s">
        <v>1765</v>
      </c>
      <c r="B791" s="558" t="s">
        <v>3342</v>
      </c>
      <c r="C791" s="558" t="s">
        <v>3347</v>
      </c>
      <c r="D791" s="153" t="str">
        <f t="shared" si="83"/>
        <v>select country</v>
      </c>
      <c r="E791" s="153">
        <f t="shared" si="85"/>
        <v>2013</v>
      </c>
      <c r="F791" s="153" t="s">
        <v>192</v>
      </c>
      <c r="G791" s="153" t="s">
        <v>977</v>
      </c>
      <c r="H791" s="153" t="s">
        <v>810</v>
      </c>
      <c r="I791" s="153" t="s">
        <v>933</v>
      </c>
      <c r="J791" s="153" t="s">
        <v>172</v>
      </c>
      <c r="K791" s="153" t="s">
        <v>811</v>
      </c>
      <c r="L791" s="570">
        <f t="shared" ca="1" si="84"/>
        <v>0</v>
      </c>
      <c r="M791" s="153" t="str">
        <f t="shared" ca="1" si="86"/>
        <v>…</v>
      </c>
      <c r="Q791" s="153" t="s">
        <v>704</v>
      </c>
    </row>
    <row r="792" spans="1:17">
      <c r="A792" s="558" t="s">
        <v>1765</v>
      </c>
      <c r="B792" s="558" t="s">
        <v>2914</v>
      </c>
      <c r="C792" s="558" t="s">
        <v>2930</v>
      </c>
      <c r="D792" s="153" t="str">
        <f t="shared" si="83"/>
        <v>select country</v>
      </c>
      <c r="E792" s="153">
        <f t="shared" si="85"/>
        <v>2013</v>
      </c>
      <c r="F792" s="153" t="s">
        <v>195</v>
      </c>
      <c r="G792" s="153" t="s">
        <v>1203</v>
      </c>
      <c r="H792" s="153" t="s">
        <v>810</v>
      </c>
      <c r="I792" s="153" t="s">
        <v>933</v>
      </c>
      <c r="J792" s="153" t="s">
        <v>172</v>
      </c>
      <c r="K792" s="153" t="s">
        <v>811</v>
      </c>
      <c r="L792" s="570">
        <f t="shared" ca="1" si="84"/>
        <v>0</v>
      </c>
      <c r="M792" s="153" t="str">
        <f t="shared" ca="1" si="86"/>
        <v>…</v>
      </c>
      <c r="Q792" s="153" t="s">
        <v>707</v>
      </c>
    </row>
    <row r="793" spans="1:17" ht="12.75" customHeight="1">
      <c r="A793" s="558" t="s">
        <v>1765</v>
      </c>
      <c r="B793" s="558" t="s">
        <v>2915</v>
      </c>
      <c r="C793" s="558" t="s">
        <v>2931</v>
      </c>
      <c r="D793" s="153" t="str">
        <f t="shared" si="83"/>
        <v>select country</v>
      </c>
      <c r="E793" s="153">
        <f t="shared" si="85"/>
        <v>2013</v>
      </c>
      <c r="F793" s="153" t="s">
        <v>198</v>
      </c>
      <c r="G793" s="153" t="s">
        <v>1030</v>
      </c>
      <c r="H793" s="153" t="s">
        <v>810</v>
      </c>
      <c r="J793" s="153" t="s">
        <v>172</v>
      </c>
      <c r="K793" s="153" t="s">
        <v>811</v>
      </c>
      <c r="L793" s="570">
        <f t="shared" ca="1" si="84"/>
        <v>0</v>
      </c>
      <c r="M793" s="153" t="str">
        <f t="shared" ca="1" si="86"/>
        <v>…</v>
      </c>
      <c r="Q793" s="153" t="s">
        <v>710</v>
      </c>
    </row>
    <row r="794" spans="1:17" ht="12.75" customHeight="1">
      <c r="A794" s="558" t="s">
        <v>1765</v>
      </c>
      <c r="B794" s="558" t="s">
        <v>2916</v>
      </c>
      <c r="C794" s="558" t="s">
        <v>2932</v>
      </c>
      <c r="D794" s="153" t="str">
        <f t="shared" si="83"/>
        <v>select country</v>
      </c>
      <c r="E794" s="153">
        <f t="shared" si="85"/>
        <v>2013</v>
      </c>
      <c r="F794" s="153" t="s">
        <v>200</v>
      </c>
      <c r="G794" s="153" t="s">
        <v>1037</v>
      </c>
      <c r="H794" s="153" t="s">
        <v>810</v>
      </c>
      <c r="J794" s="153" t="s">
        <v>172</v>
      </c>
      <c r="K794" s="153" t="s">
        <v>811</v>
      </c>
      <c r="L794" s="570">
        <f t="shared" ca="1" si="84"/>
        <v>0</v>
      </c>
      <c r="M794" s="153" t="str">
        <f t="shared" ca="1" si="86"/>
        <v>…</v>
      </c>
      <c r="Q794" s="153" t="s">
        <v>711</v>
      </c>
    </row>
    <row r="795" spans="1:17" ht="12.75" customHeight="1">
      <c r="A795" s="558" t="s">
        <v>1765</v>
      </c>
      <c r="B795" s="482" t="s">
        <v>3945</v>
      </c>
      <c r="C795" s="153" t="s">
        <v>2933</v>
      </c>
      <c r="D795" s="153" t="str">
        <f t="shared" si="83"/>
        <v>select country</v>
      </c>
      <c r="E795" s="153">
        <f t="shared" si="85"/>
        <v>2013</v>
      </c>
      <c r="F795" s="153" t="s">
        <v>203</v>
      </c>
      <c r="G795" s="153" t="s">
        <v>1715</v>
      </c>
      <c r="H795" s="153" t="s">
        <v>810</v>
      </c>
      <c r="J795" s="153" t="s">
        <v>172</v>
      </c>
      <c r="K795" s="153" t="s">
        <v>811</v>
      </c>
      <c r="L795" s="570">
        <f t="shared" ca="1" si="84"/>
        <v>0</v>
      </c>
      <c r="M795" s="153" t="str">
        <f t="shared" ca="1" si="86"/>
        <v>…</v>
      </c>
      <c r="Q795" s="153" t="s">
        <v>714</v>
      </c>
    </row>
    <row r="796" spans="1:17" ht="12.75" customHeight="1">
      <c r="A796" s="558" t="s">
        <v>1765</v>
      </c>
      <c r="B796" s="558" t="s">
        <v>2917</v>
      </c>
      <c r="C796" s="558" t="s">
        <v>2934</v>
      </c>
      <c r="D796" s="153" t="str">
        <f t="shared" si="83"/>
        <v>select country</v>
      </c>
      <c r="E796" s="153">
        <f t="shared" si="85"/>
        <v>2013</v>
      </c>
      <c r="F796" s="153" t="s">
        <v>206</v>
      </c>
      <c r="G796" s="153" t="s">
        <v>1531</v>
      </c>
      <c r="H796" s="153" t="s">
        <v>810</v>
      </c>
      <c r="J796" s="153" t="s">
        <v>172</v>
      </c>
      <c r="K796" s="153" t="s">
        <v>811</v>
      </c>
      <c r="L796" s="570">
        <f t="shared" ca="1" si="84"/>
        <v>0</v>
      </c>
      <c r="M796" s="153" t="str">
        <f t="shared" ca="1" si="86"/>
        <v>…</v>
      </c>
      <c r="Q796" s="153" t="s">
        <v>717</v>
      </c>
    </row>
    <row r="797" spans="1:17" ht="12.75" customHeight="1">
      <c r="A797" s="558" t="s">
        <v>1765</v>
      </c>
      <c r="B797" s="558" t="s">
        <v>3343</v>
      </c>
      <c r="C797" s="558" t="s">
        <v>3348</v>
      </c>
      <c r="D797" s="153" t="str">
        <f t="shared" si="83"/>
        <v>select country</v>
      </c>
      <c r="E797" s="153">
        <f t="shared" si="85"/>
        <v>2013</v>
      </c>
      <c r="F797" s="153" t="s">
        <v>208</v>
      </c>
      <c r="G797" s="153" t="s">
        <v>1066</v>
      </c>
      <c r="H797" s="153" t="s">
        <v>810</v>
      </c>
      <c r="J797" s="153" t="s">
        <v>172</v>
      </c>
      <c r="K797" s="153" t="s">
        <v>811</v>
      </c>
      <c r="L797" s="570">
        <f t="shared" ca="1" si="84"/>
        <v>0</v>
      </c>
      <c r="M797" s="153" t="str">
        <f t="shared" ca="1" si="86"/>
        <v>…</v>
      </c>
      <c r="Q797" s="153" t="s">
        <v>718</v>
      </c>
    </row>
    <row r="798" spans="1:17" ht="12.75" customHeight="1">
      <c r="A798" s="558" t="s">
        <v>1765</v>
      </c>
      <c r="B798" s="153" t="s">
        <v>2918</v>
      </c>
      <c r="C798" s="153" t="s">
        <v>2935</v>
      </c>
      <c r="D798" s="153" t="str">
        <f t="shared" si="83"/>
        <v>select country</v>
      </c>
      <c r="E798" s="153">
        <f t="shared" si="85"/>
        <v>2013</v>
      </c>
      <c r="F798" s="153" t="s">
        <v>211</v>
      </c>
      <c r="G798" s="153" t="s">
        <v>1077</v>
      </c>
      <c r="H798" s="153" t="s">
        <v>810</v>
      </c>
      <c r="J798" s="153" t="s">
        <v>172</v>
      </c>
      <c r="K798" s="153" t="s">
        <v>811</v>
      </c>
      <c r="L798" s="570">
        <f t="shared" ca="1" si="84"/>
        <v>0</v>
      </c>
      <c r="M798" s="153" t="str">
        <f t="shared" ca="1" si="86"/>
        <v>…</v>
      </c>
      <c r="Q798" s="153" t="s">
        <v>721</v>
      </c>
    </row>
    <row r="799" spans="1:17" ht="12.75" customHeight="1">
      <c r="A799" s="558" t="s">
        <v>1765</v>
      </c>
      <c r="B799" s="558" t="s">
        <v>2919</v>
      </c>
      <c r="C799" s="558" t="s">
        <v>2936</v>
      </c>
      <c r="D799" s="153" t="str">
        <f t="shared" si="83"/>
        <v>select country</v>
      </c>
      <c r="E799" s="153">
        <f t="shared" si="85"/>
        <v>2013</v>
      </c>
      <c r="F799" s="153" t="s">
        <v>213</v>
      </c>
      <c r="G799" s="153" t="s">
        <v>991</v>
      </c>
      <c r="H799" s="153" t="s">
        <v>810</v>
      </c>
      <c r="I799" s="153" t="s">
        <v>857</v>
      </c>
      <c r="J799" s="153" t="s">
        <v>172</v>
      </c>
      <c r="K799" s="153" t="s">
        <v>811</v>
      </c>
      <c r="L799" s="570">
        <f t="shared" ca="1" si="84"/>
        <v>0</v>
      </c>
      <c r="M799" s="153" t="str">
        <f t="shared" ca="1" si="86"/>
        <v>…</v>
      </c>
      <c r="Q799" s="153" t="s">
        <v>722</v>
      </c>
    </row>
    <row r="800" spans="1:17" ht="12.75" customHeight="1">
      <c r="A800" s="558" t="s">
        <v>1765</v>
      </c>
      <c r="B800" s="558" t="s">
        <v>3344</v>
      </c>
      <c r="C800" s="558" t="s">
        <v>3349</v>
      </c>
      <c r="D800" s="153" t="str">
        <f t="shared" si="83"/>
        <v>select country</v>
      </c>
      <c r="E800" s="153">
        <f t="shared" si="85"/>
        <v>2013</v>
      </c>
      <c r="F800" s="153" t="s">
        <v>215</v>
      </c>
      <c r="G800" s="153" t="s">
        <v>1004</v>
      </c>
      <c r="H800" s="153" t="s">
        <v>810</v>
      </c>
      <c r="I800" s="153" t="s">
        <v>857</v>
      </c>
      <c r="J800" s="153" t="s">
        <v>172</v>
      </c>
      <c r="K800" s="153" t="s">
        <v>811</v>
      </c>
      <c r="L800" s="570">
        <f t="shared" ca="1" si="84"/>
        <v>0</v>
      </c>
      <c r="M800" s="153" t="str">
        <f t="shared" ca="1" si="86"/>
        <v>…</v>
      </c>
      <c r="Q800" s="153" t="s">
        <v>723</v>
      </c>
    </row>
    <row r="801" spans="1:17" ht="12.75" customHeight="1">
      <c r="A801" s="558" t="s">
        <v>1765</v>
      </c>
      <c r="B801" s="558" t="s">
        <v>2920</v>
      </c>
      <c r="C801" s="558" t="s">
        <v>2937</v>
      </c>
      <c r="D801" s="153" t="str">
        <f t="shared" si="83"/>
        <v>select country</v>
      </c>
      <c r="E801" s="153">
        <f t="shared" si="85"/>
        <v>2013</v>
      </c>
      <c r="F801" s="153" t="s">
        <v>218</v>
      </c>
      <c r="G801" s="153" t="s">
        <v>1121</v>
      </c>
      <c r="H801" s="153" t="s">
        <v>810</v>
      </c>
      <c r="I801" s="153" t="s">
        <v>857</v>
      </c>
      <c r="J801" s="153" t="s">
        <v>172</v>
      </c>
      <c r="K801" s="153" t="s">
        <v>811</v>
      </c>
      <c r="L801" s="570">
        <f t="shared" ca="1" si="84"/>
        <v>0</v>
      </c>
      <c r="M801" s="153" t="str">
        <f t="shared" ca="1" si="86"/>
        <v>…</v>
      </c>
      <c r="Q801" s="153" t="s">
        <v>726</v>
      </c>
    </row>
    <row r="802" spans="1:17" ht="12.75" customHeight="1">
      <c r="A802" s="558" t="s">
        <v>1765</v>
      </c>
      <c r="B802" s="558" t="s">
        <v>3345</v>
      </c>
      <c r="C802" s="558" t="s">
        <v>3350</v>
      </c>
      <c r="D802" s="153" t="str">
        <f t="shared" si="83"/>
        <v>select country</v>
      </c>
      <c r="E802" s="153">
        <f t="shared" si="85"/>
        <v>2013</v>
      </c>
      <c r="F802" s="153" t="s">
        <v>221</v>
      </c>
      <c r="G802" s="153" t="s">
        <v>1017</v>
      </c>
      <c r="H802" s="153" t="s">
        <v>810</v>
      </c>
      <c r="I802" s="153" t="s">
        <v>1018</v>
      </c>
      <c r="J802" s="153" t="s">
        <v>172</v>
      </c>
      <c r="K802" s="153" t="s">
        <v>811</v>
      </c>
      <c r="L802" s="570">
        <f t="shared" ca="1" si="84"/>
        <v>0</v>
      </c>
      <c r="M802" s="153" t="str">
        <f t="shared" ca="1" si="86"/>
        <v>…</v>
      </c>
      <c r="Q802" s="153" t="s">
        <v>729</v>
      </c>
    </row>
    <row r="803" spans="1:17" ht="12" customHeight="1">
      <c r="A803" s="558" t="s">
        <v>1765</v>
      </c>
      <c r="B803" s="558" t="s">
        <v>2938</v>
      </c>
      <c r="C803" s="558" t="s">
        <v>2954</v>
      </c>
      <c r="D803" s="153" t="str">
        <f t="shared" si="83"/>
        <v>select country</v>
      </c>
      <c r="E803" s="153">
        <f t="shared" si="85"/>
        <v>2013</v>
      </c>
      <c r="F803" s="482" t="s">
        <v>3787</v>
      </c>
      <c r="G803" s="482" t="s">
        <v>1089</v>
      </c>
      <c r="H803" s="153" t="s">
        <v>810</v>
      </c>
      <c r="I803" s="153" t="s">
        <v>1772</v>
      </c>
      <c r="J803" s="574" t="s">
        <v>3161</v>
      </c>
      <c r="K803" s="153" t="s">
        <v>811</v>
      </c>
      <c r="L803" s="570">
        <f ca="1">IF(ISNUMBER(INDIRECT("'"&amp;A803&amp;"'!"&amp;B803)),INDIRECT("'"&amp;A803&amp;"'!"&amp;B803),"…")</f>
        <v>0</v>
      </c>
      <c r="M803" s="153" t="str">
        <f ca="1">IF(OR(INDIRECT("'"&amp;A803&amp;"'!"&amp;C803)="A",INDIRECT("'"&amp;A803&amp;"'!"&amp;C803)="B",INDIRECT("'"&amp;A803&amp;"'!"&amp;C803)="C",INDIRECT("'"&amp;A803&amp;"'!"&amp;C803)="D",INDIRECT("'"&amp;A803&amp;"'!"&amp;C803)="O"),
INDIRECT("'"&amp;A803&amp;"'!"&amp;C803),"…")</f>
        <v>…</v>
      </c>
      <c r="Q803" s="482" t="s">
        <v>3162</v>
      </c>
    </row>
    <row r="804" spans="1:17" ht="12.75" customHeight="1">
      <c r="A804" s="558" t="s">
        <v>1765</v>
      </c>
      <c r="B804" s="558" t="s">
        <v>2939</v>
      </c>
      <c r="C804" s="558" t="s">
        <v>2955</v>
      </c>
      <c r="D804" s="153" t="str">
        <f t="shared" si="83"/>
        <v>select country</v>
      </c>
      <c r="E804" s="153">
        <f t="shared" si="85"/>
        <v>2013</v>
      </c>
      <c r="F804" s="482" t="s">
        <v>3197</v>
      </c>
      <c r="G804" s="482" t="s">
        <v>1089</v>
      </c>
      <c r="H804" s="153" t="s">
        <v>810</v>
      </c>
      <c r="I804" s="153" t="s">
        <v>2222</v>
      </c>
      <c r="J804" s="574" t="s">
        <v>3161</v>
      </c>
      <c r="K804" s="153" t="s">
        <v>811</v>
      </c>
      <c r="L804" s="570">
        <f ca="1">IF(ISNUMBER(INDIRECT("'"&amp;A804&amp;"'!"&amp;B804)),INDIRECT("'"&amp;A804&amp;"'!"&amp;B804),"…")</f>
        <v>0</v>
      </c>
      <c r="M804" s="153" t="str">
        <f t="shared" ref="M804:M806" ca="1" si="90">IF(OR(INDIRECT("'"&amp;A804&amp;"'!"&amp;C804)="A",INDIRECT("'"&amp;A804&amp;"'!"&amp;C804)="B",INDIRECT("'"&amp;A804&amp;"'!"&amp;C804)="C",INDIRECT("'"&amp;A804&amp;"'!"&amp;C804)="D",INDIRECT("'"&amp;A804&amp;"'!"&amp;C804)="O"),
INDIRECT("'"&amp;A804&amp;"'!"&amp;C804),"…")</f>
        <v>…</v>
      </c>
      <c r="Q804" s="482" t="s">
        <v>3163</v>
      </c>
    </row>
    <row r="805" spans="1:17" ht="12.75" customHeight="1">
      <c r="A805" s="558" t="s">
        <v>1765</v>
      </c>
      <c r="B805" s="558" t="s">
        <v>2940</v>
      </c>
      <c r="C805" s="558" t="s">
        <v>2956</v>
      </c>
      <c r="D805" s="153" t="str">
        <f t="shared" si="83"/>
        <v>select country</v>
      </c>
      <c r="E805" s="153">
        <f t="shared" si="85"/>
        <v>2013</v>
      </c>
      <c r="F805" s="482" t="s">
        <v>3815</v>
      </c>
      <c r="G805" s="482" t="s">
        <v>1089</v>
      </c>
      <c r="H805" s="153" t="s">
        <v>810</v>
      </c>
      <c r="I805" s="153" t="s">
        <v>2222</v>
      </c>
      <c r="J805" s="574" t="s">
        <v>3161</v>
      </c>
      <c r="K805" s="153" t="s">
        <v>811</v>
      </c>
      <c r="L805" s="570">
        <f ca="1">IF(ISNUMBER(INDIRECT("'"&amp;A805&amp;"'!"&amp;B805)),INDIRECT("'"&amp;A805&amp;"'!"&amp;B805),"…")</f>
        <v>0</v>
      </c>
      <c r="M805" s="153" t="str">
        <f t="shared" ca="1" si="90"/>
        <v>…</v>
      </c>
      <c r="Q805" s="482" t="s">
        <v>3163</v>
      </c>
    </row>
    <row r="806" spans="1:17" ht="12.75" customHeight="1">
      <c r="A806" s="558" t="s">
        <v>1765</v>
      </c>
      <c r="B806" s="558" t="s">
        <v>3351</v>
      </c>
      <c r="C806" s="558" t="s">
        <v>3356</v>
      </c>
      <c r="D806" s="153" t="str">
        <f t="shared" si="83"/>
        <v>select country</v>
      </c>
      <c r="E806" s="153">
        <f t="shared" si="85"/>
        <v>2013</v>
      </c>
      <c r="F806" s="482" t="s">
        <v>3198</v>
      </c>
      <c r="G806" s="482" t="s">
        <v>1089</v>
      </c>
      <c r="H806" s="153" t="s">
        <v>810</v>
      </c>
      <c r="I806" s="153" t="s">
        <v>2222</v>
      </c>
      <c r="J806" s="574" t="s">
        <v>3161</v>
      </c>
      <c r="K806" s="153" t="s">
        <v>811</v>
      </c>
      <c r="L806" s="570">
        <f ca="1">IF(ISNUMBER(INDIRECT("'"&amp;A806&amp;"'!"&amp;B806)),INDIRECT("'"&amp;A806&amp;"'!"&amp;B806),"…")</f>
        <v>0</v>
      </c>
      <c r="M806" s="153" t="str">
        <f t="shared" ca="1" si="90"/>
        <v>…</v>
      </c>
      <c r="Q806" s="482" t="s">
        <v>3163</v>
      </c>
    </row>
    <row r="807" spans="1:17" ht="12.75" customHeight="1">
      <c r="A807" s="558" t="s">
        <v>1765</v>
      </c>
      <c r="B807" s="558" t="s">
        <v>2941</v>
      </c>
      <c r="C807" s="558" t="s">
        <v>2957</v>
      </c>
      <c r="D807" s="153" t="str">
        <f t="shared" si="83"/>
        <v>select country</v>
      </c>
      <c r="E807" s="153">
        <f t="shared" si="85"/>
        <v>2013</v>
      </c>
      <c r="F807" s="153" t="s">
        <v>230</v>
      </c>
      <c r="G807" s="153" t="s">
        <v>1089</v>
      </c>
      <c r="H807" s="153" t="s">
        <v>810</v>
      </c>
      <c r="J807" s="153" t="s">
        <v>225</v>
      </c>
      <c r="K807" s="153" t="s">
        <v>811</v>
      </c>
      <c r="L807" s="570">
        <f t="shared" ca="1" si="84"/>
        <v>0</v>
      </c>
      <c r="M807" s="153" t="str">
        <f t="shared" ca="1" si="86"/>
        <v>…</v>
      </c>
      <c r="Q807" s="153" t="s">
        <v>738</v>
      </c>
    </row>
    <row r="808" spans="1:17" ht="12.75" customHeight="1">
      <c r="A808" s="558" t="s">
        <v>1765</v>
      </c>
      <c r="B808" s="558" t="s">
        <v>2942</v>
      </c>
      <c r="C808" s="558" t="s">
        <v>2958</v>
      </c>
      <c r="D808" s="153" t="str">
        <f t="shared" si="83"/>
        <v>select country</v>
      </c>
      <c r="E808" s="153">
        <f t="shared" si="85"/>
        <v>2013</v>
      </c>
      <c r="F808" s="153" t="s">
        <v>234</v>
      </c>
      <c r="G808" s="153" t="s">
        <v>932</v>
      </c>
      <c r="H808" s="153" t="s">
        <v>810</v>
      </c>
      <c r="I808" s="153" t="s">
        <v>933</v>
      </c>
      <c r="J808" s="153" t="s">
        <v>225</v>
      </c>
      <c r="K808" s="153" t="s">
        <v>811</v>
      </c>
      <c r="L808" s="570">
        <f t="shared" ca="1" si="84"/>
        <v>0</v>
      </c>
      <c r="M808" s="153" t="str">
        <f t="shared" ca="1" si="86"/>
        <v>…</v>
      </c>
      <c r="Q808" s="153" t="s">
        <v>741</v>
      </c>
    </row>
    <row r="809" spans="1:17" ht="12.75" customHeight="1">
      <c r="A809" s="558" t="s">
        <v>1765</v>
      </c>
      <c r="B809" s="558" t="s">
        <v>2943</v>
      </c>
      <c r="C809" s="558" t="s">
        <v>2959</v>
      </c>
      <c r="D809" s="153" t="str">
        <f t="shared" si="83"/>
        <v>select country</v>
      </c>
      <c r="E809" s="153">
        <f t="shared" si="85"/>
        <v>2013</v>
      </c>
      <c r="F809" s="153" t="s">
        <v>237</v>
      </c>
      <c r="G809" s="153" t="s">
        <v>946</v>
      </c>
      <c r="H809" s="153" t="s">
        <v>810</v>
      </c>
      <c r="I809" s="153" t="s">
        <v>933</v>
      </c>
      <c r="J809" s="153" t="s">
        <v>225</v>
      </c>
      <c r="K809" s="153" t="s">
        <v>811</v>
      </c>
      <c r="L809" s="570">
        <f t="shared" ca="1" si="84"/>
        <v>0</v>
      </c>
      <c r="M809" s="153" t="str">
        <f t="shared" ca="1" si="86"/>
        <v>…</v>
      </c>
      <c r="Q809" s="153" t="s">
        <v>742</v>
      </c>
    </row>
    <row r="810" spans="1:17" ht="12.75" customHeight="1">
      <c r="A810" s="558" t="s">
        <v>1765</v>
      </c>
      <c r="B810" s="558" t="s">
        <v>2944</v>
      </c>
      <c r="C810" s="558" t="s">
        <v>2960</v>
      </c>
      <c r="D810" s="153" t="str">
        <f t="shared" si="83"/>
        <v>select country</v>
      </c>
      <c r="E810" s="153">
        <f t="shared" si="85"/>
        <v>2013</v>
      </c>
      <c r="F810" s="153" t="s">
        <v>241</v>
      </c>
      <c r="G810" s="153" t="s">
        <v>959</v>
      </c>
      <c r="H810" s="153" t="s">
        <v>810</v>
      </c>
      <c r="I810" s="153" t="s">
        <v>933</v>
      </c>
      <c r="J810" s="153" t="s">
        <v>225</v>
      </c>
      <c r="K810" s="153" t="s">
        <v>811</v>
      </c>
      <c r="L810" s="570">
        <f t="shared" ca="1" si="84"/>
        <v>0</v>
      </c>
      <c r="M810" s="153" t="str">
        <f t="shared" ca="1" si="86"/>
        <v>…</v>
      </c>
      <c r="Q810" s="153" t="s">
        <v>745</v>
      </c>
    </row>
    <row r="811" spans="1:17" ht="12.75" customHeight="1">
      <c r="A811" s="558" t="s">
        <v>1765</v>
      </c>
      <c r="B811" s="558" t="s">
        <v>2945</v>
      </c>
      <c r="C811" s="558" t="s">
        <v>2961</v>
      </c>
      <c r="D811" s="153" t="str">
        <f t="shared" si="83"/>
        <v>select country</v>
      </c>
      <c r="E811" s="153">
        <f t="shared" si="85"/>
        <v>2013</v>
      </c>
      <c r="F811" s="153" t="s">
        <v>245</v>
      </c>
      <c r="G811" s="153" t="s">
        <v>1112</v>
      </c>
      <c r="H811" s="153" t="s">
        <v>810</v>
      </c>
      <c r="I811" s="153" t="s">
        <v>933</v>
      </c>
      <c r="J811" s="153" t="s">
        <v>225</v>
      </c>
      <c r="K811" s="153" t="s">
        <v>811</v>
      </c>
      <c r="L811" s="570">
        <f t="shared" ca="1" si="84"/>
        <v>0</v>
      </c>
      <c r="M811" s="153" t="str">
        <f t="shared" ca="1" si="86"/>
        <v>…</v>
      </c>
      <c r="Q811" s="153" t="s">
        <v>748</v>
      </c>
    </row>
    <row r="812" spans="1:17" ht="12.75" customHeight="1">
      <c r="A812" s="558" t="s">
        <v>1765</v>
      </c>
      <c r="B812" s="558" t="s">
        <v>2946</v>
      </c>
      <c r="C812" s="558" t="s">
        <v>2962</v>
      </c>
      <c r="D812" s="153" t="str">
        <f t="shared" si="83"/>
        <v>select country</v>
      </c>
      <c r="E812" s="153">
        <f t="shared" si="85"/>
        <v>2013</v>
      </c>
      <c r="F812" s="153" t="s">
        <v>249</v>
      </c>
      <c r="G812" s="153" t="s">
        <v>972</v>
      </c>
      <c r="H812" s="153" t="s">
        <v>810</v>
      </c>
      <c r="I812" s="153" t="s">
        <v>933</v>
      </c>
      <c r="J812" s="153" t="s">
        <v>225</v>
      </c>
      <c r="K812" s="153" t="s">
        <v>811</v>
      </c>
      <c r="L812" s="570">
        <f t="shared" ca="1" si="84"/>
        <v>0</v>
      </c>
      <c r="M812" s="153" t="str">
        <f t="shared" ca="1" si="86"/>
        <v>…</v>
      </c>
      <c r="Q812" s="153" t="s">
        <v>751</v>
      </c>
    </row>
    <row r="813" spans="1:17" ht="12.75" customHeight="1">
      <c r="A813" s="558" t="s">
        <v>1765</v>
      </c>
      <c r="B813" s="558" t="s">
        <v>3352</v>
      </c>
      <c r="C813" s="558" t="s">
        <v>3357</v>
      </c>
      <c r="D813" s="153" t="str">
        <f t="shared" si="83"/>
        <v>select country</v>
      </c>
      <c r="E813" s="153">
        <f t="shared" si="85"/>
        <v>2013</v>
      </c>
      <c r="F813" s="153" t="s">
        <v>253</v>
      </c>
      <c r="G813" s="153" t="s">
        <v>977</v>
      </c>
      <c r="H813" s="153" t="s">
        <v>810</v>
      </c>
      <c r="I813" s="153" t="s">
        <v>933</v>
      </c>
      <c r="J813" s="153" t="s">
        <v>225</v>
      </c>
      <c r="K813" s="153" t="s">
        <v>811</v>
      </c>
      <c r="L813" s="570">
        <f t="shared" ca="1" si="84"/>
        <v>0</v>
      </c>
      <c r="M813" s="153" t="str">
        <f t="shared" ca="1" si="86"/>
        <v>…</v>
      </c>
      <c r="Q813" s="153" t="s">
        <v>754</v>
      </c>
    </row>
    <row r="814" spans="1:17">
      <c r="A814" s="558" t="s">
        <v>1765</v>
      </c>
      <c r="B814" s="558" t="s">
        <v>2947</v>
      </c>
      <c r="C814" s="558" t="s">
        <v>2963</v>
      </c>
      <c r="D814" s="153" t="str">
        <f t="shared" si="83"/>
        <v>select country</v>
      </c>
      <c r="E814" s="153">
        <f t="shared" si="85"/>
        <v>2013</v>
      </c>
      <c r="F814" s="153" t="s">
        <v>257</v>
      </c>
      <c r="G814" s="153" t="s">
        <v>1203</v>
      </c>
      <c r="H814" s="153" t="s">
        <v>810</v>
      </c>
      <c r="I814" s="153" t="s">
        <v>933</v>
      </c>
      <c r="J814" s="153" t="s">
        <v>225</v>
      </c>
      <c r="K814" s="153" t="s">
        <v>811</v>
      </c>
      <c r="L814" s="570">
        <f t="shared" ca="1" si="84"/>
        <v>0</v>
      </c>
      <c r="M814" s="153" t="str">
        <f t="shared" ca="1" si="86"/>
        <v>…</v>
      </c>
      <c r="Q814" s="153" t="s">
        <v>757</v>
      </c>
    </row>
    <row r="815" spans="1:17" ht="12.75" customHeight="1">
      <c r="A815" s="558" t="s">
        <v>1765</v>
      </c>
      <c r="B815" s="558" t="s">
        <v>2948</v>
      </c>
      <c r="C815" s="558" t="s">
        <v>2964</v>
      </c>
      <c r="D815" s="153" t="str">
        <f t="shared" si="83"/>
        <v>select country</v>
      </c>
      <c r="E815" s="153">
        <f t="shared" si="85"/>
        <v>2013</v>
      </c>
      <c r="F815" s="153" t="s">
        <v>261</v>
      </c>
      <c r="G815" s="153" t="s">
        <v>1030</v>
      </c>
      <c r="H815" s="153" t="s">
        <v>810</v>
      </c>
      <c r="J815" s="153" t="s">
        <v>225</v>
      </c>
      <c r="K815" s="482" t="s">
        <v>811</v>
      </c>
      <c r="L815" s="570">
        <f t="shared" ca="1" si="84"/>
        <v>0</v>
      </c>
      <c r="M815" s="153" t="str">
        <f t="shared" ca="1" si="86"/>
        <v>…</v>
      </c>
      <c r="Q815" s="153" t="s">
        <v>0</v>
      </c>
    </row>
    <row r="816" spans="1:17" ht="12.75" customHeight="1">
      <c r="A816" s="558" t="s">
        <v>1765</v>
      </c>
      <c r="B816" s="558" t="s">
        <v>2949</v>
      </c>
      <c r="C816" s="558" t="s">
        <v>2965</v>
      </c>
      <c r="D816" s="153" t="str">
        <f t="shared" ref="D816:D874" si="91">H$2</f>
        <v>select country</v>
      </c>
      <c r="E816" s="153">
        <f t="shared" si="85"/>
        <v>2013</v>
      </c>
      <c r="F816" s="153" t="s">
        <v>264</v>
      </c>
      <c r="G816" s="153" t="s">
        <v>1037</v>
      </c>
      <c r="H816" s="153" t="s">
        <v>810</v>
      </c>
      <c r="J816" s="153" t="s">
        <v>225</v>
      </c>
      <c r="K816" s="482" t="s">
        <v>811</v>
      </c>
      <c r="L816" s="570">
        <f t="shared" ref="L816:L870" ca="1" si="92">IF(ISNUMBER(INDIRECT("'"&amp;A816&amp;"'!"&amp;B816)),INDIRECT("'"&amp;A816&amp;"'!"&amp;B816),"…")</f>
        <v>0</v>
      </c>
      <c r="M816" s="153" t="str">
        <f t="shared" ca="1" si="86"/>
        <v>…</v>
      </c>
      <c r="Q816" s="153" t="s">
        <v>1</v>
      </c>
    </row>
    <row r="817" spans="1:17" ht="12.75" customHeight="1">
      <c r="A817" s="558" t="s">
        <v>1765</v>
      </c>
      <c r="B817" s="482" t="s">
        <v>3946</v>
      </c>
      <c r="C817" s="153" t="s">
        <v>2966</v>
      </c>
      <c r="D817" s="153" t="str">
        <f t="shared" si="91"/>
        <v>select country</v>
      </c>
      <c r="E817" s="153">
        <f t="shared" si="85"/>
        <v>2013</v>
      </c>
      <c r="F817" s="153" t="s">
        <v>268</v>
      </c>
      <c r="G817" s="153" t="s">
        <v>1715</v>
      </c>
      <c r="H817" s="153" t="s">
        <v>810</v>
      </c>
      <c r="J817" s="153" t="s">
        <v>225</v>
      </c>
      <c r="K817" s="153" t="s">
        <v>811</v>
      </c>
      <c r="L817" s="570">
        <f t="shared" ca="1" si="92"/>
        <v>0</v>
      </c>
      <c r="M817" s="153" t="str">
        <f t="shared" ca="1" si="86"/>
        <v>…</v>
      </c>
      <c r="Q817" s="153" t="s">
        <v>4</v>
      </c>
    </row>
    <row r="818" spans="1:17" ht="12.75" customHeight="1">
      <c r="A818" s="558" t="s">
        <v>1765</v>
      </c>
      <c r="B818" s="558" t="s">
        <v>2950</v>
      </c>
      <c r="C818" s="558" t="s">
        <v>2967</v>
      </c>
      <c r="D818" s="153" t="str">
        <f t="shared" si="91"/>
        <v>select country</v>
      </c>
      <c r="E818" s="153">
        <f t="shared" si="85"/>
        <v>2013</v>
      </c>
      <c r="F818" s="153" t="s">
        <v>272</v>
      </c>
      <c r="G818" s="153" t="s">
        <v>1531</v>
      </c>
      <c r="H818" s="153" t="s">
        <v>810</v>
      </c>
      <c r="J818" s="153" t="s">
        <v>225</v>
      </c>
      <c r="K818" s="153" t="s">
        <v>811</v>
      </c>
      <c r="L818" s="570">
        <f t="shared" ca="1" si="92"/>
        <v>0</v>
      </c>
      <c r="M818" s="153" t="str">
        <f t="shared" ca="1" si="86"/>
        <v>…</v>
      </c>
      <c r="Q818" s="153" t="s">
        <v>7</v>
      </c>
    </row>
    <row r="819" spans="1:17" ht="12.75" customHeight="1">
      <c r="A819" s="558" t="s">
        <v>1765</v>
      </c>
      <c r="B819" s="558" t="s">
        <v>3353</v>
      </c>
      <c r="C819" s="558" t="s">
        <v>3358</v>
      </c>
      <c r="D819" s="153" t="str">
        <f t="shared" si="91"/>
        <v>select country</v>
      </c>
      <c r="E819" s="153">
        <f t="shared" ref="E819:E886" si="93">$H$3</f>
        <v>2013</v>
      </c>
      <c r="F819" s="153" t="s">
        <v>275</v>
      </c>
      <c r="G819" s="153" t="s">
        <v>1066</v>
      </c>
      <c r="H819" s="153" t="s">
        <v>810</v>
      </c>
      <c r="J819" s="153" t="s">
        <v>225</v>
      </c>
      <c r="K819" s="153" t="s">
        <v>811</v>
      </c>
      <c r="L819" s="570">
        <f t="shared" ca="1" si="92"/>
        <v>0</v>
      </c>
      <c r="M819" s="153" t="str">
        <f t="shared" ref="M819:M870" ca="1" si="94">IF(OR(INDIRECT("'"&amp;A819&amp;"'!"&amp;C819)="A",INDIRECT("'"&amp;A819&amp;"'!"&amp;C819)="B",INDIRECT("'"&amp;A819&amp;"'!"&amp;C819)="C",INDIRECT("'"&amp;A819&amp;"'!"&amp;C819)="D",INDIRECT("'"&amp;A819&amp;"'!"&amp;C819)="O"),
INDIRECT("'"&amp;A819&amp;"'!"&amp;C819),"…")</f>
        <v>…</v>
      </c>
      <c r="Q819" s="153" t="s">
        <v>8</v>
      </c>
    </row>
    <row r="820" spans="1:17" ht="12.75" customHeight="1">
      <c r="A820" s="558" t="s">
        <v>1765</v>
      </c>
      <c r="B820" s="153" t="s">
        <v>2951</v>
      </c>
      <c r="C820" s="153" t="s">
        <v>2968</v>
      </c>
      <c r="D820" s="153" t="str">
        <f t="shared" si="91"/>
        <v>select country</v>
      </c>
      <c r="E820" s="153">
        <f t="shared" si="93"/>
        <v>2013</v>
      </c>
      <c r="F820" s="153" t="s">
        <v>279</v>
      </c>
      <c r="G820" s="153" t="s">
        <v>1077</v>
      </c>
      <c r="H820" s="153" t="s">
        <v>810</v>
      </c>
      <c r="J820" s="153" t="s">
        <v>225</v>
      </c>
      <c r="K820" s="153" t="s">
        <v>811</v>
      </c>
      <c r="L820" s="570">
        <f t="shared" ca="1" si="92"/>
        <v>0</v>
      </c>
      <c r="M820" s="153" t="str">
        <f t="shared" ca="1" si="94"/>
        <v>…</v>
      </c>
      <c r="Q820" s="153" t="s">
        <v>11</v>
      </c>
    </row>
    <row r="821" spans="1:17" ht="12.75" customHeight="1">
      <c r="A821" s="558" t="s">
        <v>1765</v>
      </c>
      <c r="B821" s="558" t="s">
        <v>2952</v>
      </c>
      <c r="C821" s="558" t="s">
        <v>2969</v>
      </c>
      <c r="D821" s="153" t="str">
        <f t="shared" si="91"/>
        <v>select country</v>
      </c>
      <c r="E821" s="153">
        <f t="shared" si="93"/>
        <v>2013</v>
      </c>
      <c r="F821" s="153" t="s">
        <v>283</v>
      </c>
      <c r="G821" s="153" t="s">
        <v>991</v>
      </c>
      <c r="H821" s="153" t="s">
        <v>810</v>
      </c>
      <c r="I821" s="153" t="s">
        <v>857</v>
      </c>
      <c r="J821" s="153" t="s">
        <v>225</v>
      </c>
      <c r="K821" s="153" t="s">
        <v>811</v>
      </c>
      <c r="L821" s="570">
        <f t="shared" ca="1" si="92"/>
        <v>0</v>
      </c>
      <c r="M821" s="153" t="str">
        <f t="shared" ca="1" si="94"/>
        <v>…</v>
      </c>
      <c r="Q821" s="153" t="s">
        <v>12</v>
      </c>
    </row>
    <row r="822" spans="1:17" ht="12.75" customHeight="1">
      <c r="A822" s="558" t="s">
        <v>1765</v>
      </c>
      <c r="B822" s="558" t="s">
        <v>3354</v>
      </c>
      <c r="C822" s="558" t="s">
        <v>3359</v>
      </c>
      <c r="D822" s="153" t="str">
        <f t="shared" si="91"/>
        <v>select country</v>
      </c>
      <c r="E822" s="153">
        <f t="shared" si="93"/>
        <v>2013</v>
      </c>
      <c r="F822" s="153" t="s">
        <v>286</v>
      </c>
      <c r="G822" s="153" t="s">
        <v>1004</v>
      </c>
      <c r="H822" s="153" t="s">
        <v>810</v>
      </c>
      <c r="I822" s="153" t="s">
        <v>857</v>
      </c>
      <c r="J822" s="153" t="s">
        <v>225</v>
      </c>
      <c r="K822" s="153" t="s">
        <v>811</v>
      </c>
      <c r="L822" s="570">
        <f t="shared" ca="1" si="92"/>
        <v>0</v>
      </c>
      <c r="M822" s="153" t="str">
        <f t="shared" ca="1" si="94"/>
        <v>…</v>
      </c>
      <c r="Q822" s="153" t="s">
        <v>13</v>
      </c>
    </row>
    <row r="823" spans="1:17" ht="12.75" customHeight="1">
      <c r="A823" s="558" t="s">
        <v>1765</v>
      </c>
      <c r="B823" s="558" t="s">
        <v>2953</v>
      </c>
      <c r="C823" s="558" t="s">
        <v>2970</v>
      </c>
      <c r="D823" s="153" t="str">
        <f t="shared" si="91"/>
        <v>select country</v>
      </c>
      <c r="E823" s="153">
        <f t="shared" si="93"/>
        <v>2013</v>
      </c>
      <c r="F823" s="153" t="s">
        <v>290</v>
      </c>
      <c r="G823" s="153" t="s">
        <v>1121</v>
      </c>
      <c r="H823" s="153" t="s">
        <v>810</v>
      </c>
      <c r="I823" s="153" t="s">
        <v>857</v>
      </c>
      <c r="J823" s="153" t="s">
        <v>225</v>
      </c>
      <c r="K823" s="153" t="s">
        <v>811</v>
      </c>
      <c r="L823" s="570">
        <f t="shared" ca="1" si="92"/>
        <v>0</v>
      </c>
      <c r="M823" s="153" t="str">
        <f t="shared" ca="1" si="94"/>
        <v>…</v>
      </c>
      <c r="Q823" s="153" t="s">
        <v>16</v>
      </c>
    </row>
    <row r="824" spans="1:17" ht="12.75" customHeight="1">
      <c r="A824" s="558" t="s">
        <v>1765</v>
      </c>
      <c r="B824" s="558" t="s">
        <v>3355</v>
      </c>
      <c r="C824" s="558" t="s">
        <v>3360</v>
      </c>
      <c r="D824" s="153" t="str">
        <f t="shared" si="91"/>
        <v>select country</v>
      </c>
      <c r="E824" s="153">
        <f t="shared" si="93"/>
        <v>2013</v>
      </c>
      <c r="F824" s="153" t="s">
        <v>294</v>
      </c>
      <c r="G824" s="153" t="s">
        <v>1017</v>
      </c>
      <c r="H824" s="153" t="s">
        <v>810</v>
      </c>
      <c r="I824" s="153" t="s">
        <v>1018</v>
      </c>
      <c r="J824" s="153" t="s">
        <v>225</v>
      </c>
      <c r="K824" s="153" t="s">
        <v>811</v>
      </c>
      <c r="L824" s="570">
        <f t="shared" ca="1" si="92"/>
        <v>0</v>
      </c>
      <c r="M824" s="153" t="str">
        <f t="shared" ca="1" si="94"/>
        <v>…</v>
      </c>
      <c r="Q824" s="153" t="s">
        <v>19</v>
      </c>
    </row>
    <row r="825" spans="1:17" ht="12.75" customHeight="1">
      <c r="A825" s="558" t="s">
        <v>1765</v>
      </c>
      <c r="B825" s="558" t="s">
        <v>3361</v>
      </c>
      <c r="C825" s="558" t="s">
        <v>3362</v>
      </c>
      <c r="D825" s="153" t="str">
        <f t="shared" si="91"/>
        <v>select country</v>
      </c>
      <c r="E825" s="153">
        <f t="shared" si="93"/>
        <v>2013</v>
      </c>
      <c r="F825" s="153" t="s">
        <v>3213</v>
      </c>
      <c r="G825" s="153" t="s">
        <v>977</v>
      </c>
      <c r="H825" s="153" t="s">
        <v>810</v>
      </c>
      <c r="I825" s="153" t="s">
        <v>933</v>
      </c>
      <c r="J825" s="153" t="s">
        <v>225</v>
      </c>
      <c r="K825" s="153" t="s">
        <v>811</v>
      </c>
      <c r="L825" s="570">
        <f t="shared" ca="1" si="92"/>
        <v>0</v>
      </c>
      <c r="M825" s="153" t="str">
        <f t="shared" ca="1" si="94"/>
        <v>…</v>
      </c>
      <c r="Q825" s="153" t="s">
        <v>754</v>
      </c>
    </row>
    <row r="826" spans="1:17">
      <c r="A826" s="558" t="s">
        <v>1765</v>
      </c>
      <c r="B826" s="558" t="s">
        <v>3363</v>
      </c>
      <c r="C826" s="558" t="s">
        <v>3364</v>
      </c>
      <c r="D826" s="153" t="str">
        <f t="shared" si="91"/>
        <v>select country</v>
      </c>
      <c r="E826" s="153">
        <f t="shared" si="93"/>
        <v>2013</v>
      </c>
      <c r="F826" s="153" t="s">
        <v>3214</v>
      </c>
      <c r="G826" s="153" t="s">
        <v>1203</v>
      </c>
      <c r="H826" s="153" t="s">
        <v>810</v>
      </c>
      <c r="I826" s="153" t="s">
        <v>933</v>
      </c>
      <c r="J826" s="153" t="s">
        <v>225</v>
      </c>
      <c r="K826" s="153" t="s">
        <v>811</v>
      </c>
      <c r="L826" s="570">
        <f t="shared" ca="1" si="92"/>
        <v>0</v>
      </c>
      <c r="M826" s="153" t="str">
        <f t="shared" ca="1" si="94"/>
        <v>…</v>
      </c>
      <c r="Q826" s="153" t="s">
        <v>757</v>
      </c>
    </row>
    <row r="827" spans="1:17" ht="12.75" customHeight="1">
      <c r="A827" s="558" t="s">
        <v>1765</v>
      </c>
      <c r="B827" s="558" t="s">
        <v>2971</v>
      </c>
      <c r="C827" s="558" t="s">
        <v>2973</v>
      </c>
      <c r="D827" s="153" t="str">
        <f t="shared" si="91"/>
        <v>select country</v>
      </c>
      <c r="E827" s="153">
        <f t="shared" si="93"/>
        <v>2013</v>
      </c>
      <c r="F827" s="153" t="s">
        <v>297</v>
      </c>
      <c r="G827" s="153" t="s">
        <v>1066</v>
      </c>
      <c r="H827" s="153" t="s">
        <v>810</v>
      </c>
      <c r="J827" s="153" t="s">
        <v>298</v>
      </c>
      <c r="K827" s="153" t="s">
        <v>811</v>
      </c>
      <c r="L827" s="570" t="str">
        <f t="shared" ca="1" si="92"/>
        <v>…</v>
      </c>
      <c r="M827" s="153" t="str">
        <f t="shared" ca="1" si="94"/>
        <v>…</v>
      </c>
      <c r="Q827" s="153" t="s">
        <v>20</v>
      </c>
    </row>
    <row r="828" spans="1:17" ht="12.75" customHeight="1">
      <c r="A828" s="558" t="s">
        <v>1765</v>
      </c>
      <c r="B828" s="558" t="s">
        <v>2972</v>
      </c>
      <c r="C828" s="558" t="s">
        <v>2974</v>
      </c>
      <c r="D828" s="153" t="str">
        <f t="shared" si="91"/>
        <v>select country</v>
      </c>
      <c r="E828" s="153">
        <f t="shared" si="93"/>
        <v>2013</v>
      </c>
      <c r="F828" s="153" t="s">
        <v>302</v>
      </c>
      <c r="G828" s="153" t="s">
        <v>1077</v>
      </c>
      <c r="H828" s="153" t="s">
        <v>810</v>
      </c>
      <c r="J828" s="153" t="s">
        <v>298</v>
      </c>
      <c r="K828" s="153" t="s">
        <v>811</v>
      </c>
      <c r="L828" s="570" t="str">
        <f t="shared" ca="1" si="92"/>
        <v>…</v>
      </c>
      <c r="M828" s="153" t="str">
        <f t="shared" ca="1" si="94"/>
        <v>…</v>
      </c>
      <c r="Q828" s="153" t="s">
        <v>23</v>
      </c>
    </row>
    <row r="829" spans="1:17" ht="12" customHeight="1">
      <c r="A829" s="558" t="s">
        <v>1765</v>
      </c>
      <c r="B829" s="558" t="s">
        <v>2975</v>
      </c>
      <c r="C829" s="558" t="s">
        <v>2991</v>
      </c>
      <c r="D829" s="153" t="str">
        <f t="shared" si="91"/>
        <v>select country</v>
      </c>
      <c r="E829" s="153">
        <f t="shared" si="93"/>
        <v>2013</v>
      </c>
      <c r="F829" s="482" t="s">
        <v>3788</v>
      </c>
      <c r="G829" s="482" t="s">
        <v>1089</v>
      </c>
      <c r="H829" s="153" t="s">
        <v>810</v>
      </c>
      <c r="I829" s="153" t="s">
        <v>1772</v>
      </c>
      <c r="J829" s="574" t="s">
        <v>3161</v>
      </c>
      <c r="K829" s="153" t="s">
        <v>811</v>
      </c>
      <c r="L829" s="570">
        <f ca="1">IF(ISNUMBER(INDIRECT("'"&amp;A829&amp;"'!"&amp;B829)),INDIRECT("'"&amp;A829&amp;"'!"&amp;B829),"…")</f>
        <v>0</v>
      </c>
      <c r="M829" s="153" t="str">
        <f ca="1">IF(OR(INDIRECT("'"&amp;A829&amp;"'!"&amp;C829)="A",INDIRECT("'"&amp;A829&amp;"'!"&amp;C829)="B",INDIRECT("'"&amp;A829&amp;"'!"&amp;C829)="C",INDIRECT("'"&amp;A829&amp;"'!"&amp;C829)="D",INDIRECT("'"&amp;A829&amp;"'!"&amp;C829)="O"),
INDIRECT("'"&amp;A829&amp;"'!"&amp;C829),"…")</f>
        <v>…</v>
      </c>
      <c r="Q829" s="482" t="s">
        <v>3162</v>
      </c>
    </row>
    <row r="830" spans="1:17" ht="12.75" customHeight="1">
      <c r="A830" s="558" t="s">
        <v>1765</v>
      </c>
      <c r="B830" s="558" t="s">
        <v>2976</v>
      </c>
      <c r="C830" s="558" t="s">
        <v>2992</v>
      </c>
      <c r="D830" s="153" t="str">
        <f t="shared" si="91"/>
        <v>select country</v>
      </c>
      <c r="E830" s="153">
        <f t="shared" si="93"/>
        <v>2013</v>
      </c>
      <c r="F830" s="482" t="s">
        <v>3215</v>
      </c>
      <c r="G830" s="482" t="s">
        <v>1089</v>
      </c>
      <c r="H830" s="153" t="s">
        <v>810</v>
      </c>
      <c r="I830" s="153" t="s">
        <v>2222</v>
      </c>
      <c r="J830" s="574" t="s">
        <v>3161</v>
      </c>
      <c r="K830" s="153" t="s">
        <v>811</v>
      </c>
      <c r="L830" s="570">
        <f ca="1">IF(ISNUMBER(INDIRECT("'"&amp;A830&amp;"'!"&amp;B830)),INDIRECT("'"&amp;A830&amp;"'!"&amp;B830),"…")</f>
        <v>0</v>
      </c>
      <c r="M830" s="153" t="str">
        <f t="shared" ref="M830:M832" ca="1" si="95">IF(OR(INDIRECT("'"&amp;A830&amp;"'!"&amp;C830)="A",INDIRECT("'"&amp;A830&amp;"'!"&amp;C830)="B",INDIRECT("'"&amp;A830&amp;"'!"&amp;C830)="C",INDIRECT("'"&amp;A830&amp;"'!"&amp;C830)="D",INDIRECT("'"&amp;A830&amp;"'!"&amp;C830)="O"),
INDIRECT("'"&amp;A830&amp;"'!"&amp;C830),"…")</f>
        <v>…</v>
      </c>
      <c r="Q830" s="482" t="s">
        <v>3163</v>
      </c>
    </row>
    <row r="831" spans="1:17" ht="12.75" customHeight="1">
      <c r="A831" s="558" t="s">
        <v>1765</v>
      </c>
      <c r="B831" s="558" t="s">
        <v>2977</v>
      </c>
      <c r="C831" s="558" t="s">
        <v>2993</v>
      </c>
      <c r="D831" s="153" t="str">
        <f t="shared" si="91"/>
        <v>select country</v>
      </c>
      <c r="E831" s="153">
        <f t="shared" si="93"/>
        <v>2013</v>
      </c>
      <c r="F831" s="482" t="s">
        <v>3816</v>
      </c>
      <c r="G831" s="482" t="s">
        <v>1089</v>
      </c>
      <c r="H831" s="153" t="s">
        <v>810</v>
      </c>
      <c r="I831" s="153" t="s">
        <v>2222</v>
      </c>
      <c r="J831" s="574" t="s">
        <v>3161</v>
      </c>
      <c r="K831" s="153" t="s">
        <v>811</v>
      </c>
      <c r="L831" s="570">
        <f ca="1">IF(ISNUMBER(INDIRECT("'"&amp;A831&amp;"'!"&amp;B831)),INDIRECT("'"&amp;A831&amp;"'!"&amp;B831),"…")</f>
        <v>0</v>
      </c>
      <c r="M831" s="153" t="str">
        <f t="shared" ca="1" si="95"/>
        <v>…</v>
      </c>
      <c r="Q831" s="482" t="s">
        <v>3163</v>
      </c>
    </row>
    <row r="832" spans="1:17" ht="12.75" customHeight="1">
      <c r="A832" s="558" t="s">
        <v>1765</v>
      </c>
      <c r="B832" s="558" t="s">
        <v>3365</v>
      </c>
      <c r="C832" s="558" t="s">
        <v>3370</v>
      </c>
      <c r="D832" s="153" t="str">
        <f t="shared" si="91"/>
        <v>select country</v>
      </c>
      <c r="E832" s="153">
        <f t="shared" si="93"/>
        <v>2013</v>
      </c>
      <c r="F832" s="482" t="s">
        <v>3216</v>
      </c>
      <c r="G832" s="482" t="s">
        <v>1089</v>
      </c>
      <c r="H832" s="153" t="s">
        <v>810</v>
      </c>
      <c r="I832" s="153" t="s">
        <v>2222</v>
      </c>
      <c r="J832" s="574" t="s">
        <v>3161</v>
      </c>
      <c r="K832" s="153" t="s">
        <v>811</v>
      </c>
      <c r="L832" s="570">
        <f ca="1">IF(ISNUMBER(INDIRECT("'"&amp;A832&amp;"'!"&amp;B832)),INDIRECT("'"&amp;A832&amp;"'!"&amp;B832),"…")</f>
        <v>0</v>
      </c>
      <c r="M832" s="153" t="str">
        <f t="shared" ca="1" si="95"/>
        <v>…</v>
      </c>
      <c r="Q832" s="482" t="s">
        <v>3163</v>
      </c>
    </row>
    <row r="833" spans="1:17" ht="12.75" customHeight="1">
      <c r="A833" s="558" t="s">
        <v>1765</v>
      </c>
      <c r="B833" s="558" t="s">
        <v>2978</v>
      </c>
      <c r="C833" s="558" t="s">
        <v>2994</v>
      </c>
      <c r="D833" s="153" t="str">
        <f t="shared" si="91"/>
        <v>select country</v>
      </c>
      <c r="E833" s="153">
        <f t="shared" si="93"/>
        <v>2013</v>
      </c>
      <c r="F833" s="153" t="s">
        <v>310</v>
      </c>
      <c r="G833" s="153" t="s">
        <v>1089</v>
      </c>
      <c r="H833" s="153" t="s">
        <v>810</v>
      </c>
      <c r="J833" s="153" t="s">
        <v>1701</v>
      </c>
      <c r="K833" s="153" t="s">
        <v>811</v>
      </c>
      <c r="L833" s="570">
        <f t="shared" ca="1" si="92"/>
        <v>0</v>
      </c>
      <c r="M833" s="153" t="str">
        <f t="shared" ca="1" si="94"/>
        <v>…</v>
      </c>
      <c r="Q833" s="153" t="s">
        <v>29</v>
      </c>
    </row>
    <row r="834" spans="1:17" ht="12.75" customHeight="1">
      <c r="A834" s="558" t="s">
        <v>1765</v>
      </c>
      <c r="B834" s="558" t="s">
        <v>2979</v>
      </c>
      <c r="C834" s="558" t="s">
        <v>2995</v>
      </c>
      <c r="D834" s="153" t="str">
        <f t="shared" si="91"/>
        <v>select country</v>
      </c>
      <c r="E834" s="153">
        <f t="shared" si="93"/>
        <v>2013</v>
      </c>
      <c r="F834" s="153" t="s">
        <v>314</v>
      </c>
      <c r="G834" s="153" t="s">
        <v>932</v>
      </c>
      <c r="H834" s="153" t="s">
        <v>810</v>
      </c>
      <c r="I834" s="153" t="s">
        <v>933</v>
      </c>
      <c r="J834" s="153" t="s">
        <v>1701</v>
      </c>
      <c r="K834" s="153" t="s">
        <v>811</v>
      </c>
      <c r="L834" s="570">
        <f t="shared" ca="1" si="92"/>
        <v>0</v>
      </c>
      <c r="M834" s="153" t="str">
        <f t="shared" ca="1" si="94"/>
        <v>…</v>
      </c>
      <c r="Q834" s="153" t="s">
        <v>31</v>
      </c>
    </row>
    <row r="835" spans="1:17" ht="12.75" customHeight="1">
      <c r="A835" s="558" t="s">
        <v>1765</v>
      </c>
      <c r="B835" s="558" t="s">
        <v>2980</v>
      </c>
      <c r="C835" s="558" t="s">
        <v>2996</v>
      </c>
      <c r="D835" s="153" t="str">
        <f t="shared" si="91"/>
        <v>select country</v>
      </c>
      <c r="E835" s="153">
        <f t="shared" si="93"/>
        <v>2013</v>
      </c>
      <c r="F835" s="153" t="s">
        <v>316</v>
      </c>
      <c r="G835" s="153" t="s">
        <v>946</v>
      </c>
      <c r="H835" s="153" t="s">
        <v>810</v>
      </c>
      <c r="I835" s="153" t="s">
        <v>933</v>
      </c>
      <c r="J835" s="153" t="s">
        <v>1701</v>
      </c>
      <c r="K835" s="153" t="s">
        <v>811</v>
      </c>
      <c r="L835" s="570">
        <f t="shared" ca="1" si="92"/>
        <v>0</v>
      </c>
      <c r="M835" s="153" t="str">
        <f t="shared" ca="1" si="94"/>
        <v>…</v>
      </c>
      <c r="Q835" s="153" t="s">
        <v>32</v>
      </c>
    </row>
    <row r="836" spans="1:17" ht="12.75" customHeight="1">
      <c r="A836" s="558" t="s">
        <v>1765</v>
      </c>
      <c r="B836" s="558" t="s">
        <v>2981</v>
      </c>
      <c r="C836" s="558" t="s">
        <v>2997</v>
      </c>
      <c r="D836" s="153" t="str">
        <f t="shared" si="91"/>
        <v>select country</v>
      </c>
      <c r="E836" s="153">
        <f t="shared" si="93"/>
        <v>2013</v>
      </c>
      <c r="F836" s="153" t="s">
        <v>320</v>
      </c>
      <c r="G836" s="153" t="s">
        <v>959</v>
      </c>
      <c r="H836" s="153" t="s">
        <v>810</v>
      </c>
      <c r="I836" s="153" t="s">
        <v>933</v>
      </c>
      <c r="J836" s="153" t="s">
        <v>1701</v>
      </c>
      <c r="K836" s="153" t="s">
        <v>811</v>
      </c>
      <c r="L836" s="570">
        <f t="shared" ca="1" si="92"/>
        <v>0</v>
      </c>
      <c r="M836" s="153" t="str">
        <f t="shared" ca="1" si="94"/>
        <v>…</v>
      </c>
      <c r="Q836" s="153" t="s">
        <v>34</v>
      </c>
    </row>
    <row r="837" spans="1:17" ht="12.75" customHeight="1">
      <c r="A837" s="558" t="s">
        <v>1765</v>
      </c>
      <c r="B837" s="558" t="s">
        <v>2982</v>
      </c>
      <c r="C837" s="558" t="s">
        <v>2998</v>
      </c>
      <c r="D837" s="153" t="str">
        <f t="shared" si="91"/>
        <v>select country</v>
      </c>
      <c r="E837" s="153">
        <f t="shared" si="93"/>
        <v>2013</v>
      </c>
      <c r="F837" s="153" t="s">
        <v>324</v>
      </c>
      <c r="G837" s="153" t="s">
        <v>1112</v>
      </c>
      <c r="H837" s="153" t="s">
        <v>810</v>
      </c>
      <c r="I837" s="153" t="s">
        <v>933</v>
      </c>
      <c r="J837" s="153" t="s">
        <v>1701</v>
      </c>
      <c r="K837" s="153" t="s">
        <v>811</v>
      </c>
      <c r="L837" s="570">
        <f t="shared" ca="1" si="92"/>
        <v>0</v>
      </c>
      <c r="M837" s="153" t="str">
        <f t="shared" ca="1" si="94"/>
        <v>…</v>
      </c>
      <c r="Q837" s="153" t="s">
        <v>36</v>
      </c>
    </row>
    <row r="838" spans="1:17" ht="12.75" customHeight="1">
      <c r="A838" s="558" t="s">
        <v>1765</v>
      </c>
      <c r="B838" s="558" t="s">
        <v>2983</v>
      </c>
      <c r="C838" s="558" t="s">
        <v>2999</v>
      </c>
      <c r="D838" s="153" t="str">
        <f t="shared" si="91"/>
        <v>select country</v>
      </c>
      <c r="E838" s="153">
        <f t="shared" si="93"/>
        <v>2013</v>
      </c>
      <c r="F838" s="153" t="s">
        <v>328</v>
      </c>
      <c r="G838" s="153" t="s">
        <v>972</v>
      </c>
      <c r="H838" s="153" t="s">
        <v>810</v>
      </c>
      <c r="I838" s="153" t="s">
        <v>933</v>
      </c>
      <c r="J838" s="153" t="s">
        <v>1701</v>
      </c>
      <c r="K838" s="153" t="s">
        <v>811</v>
      </c>
      <c r="L838" s="570">
        <f t="shared" ca="1" si="92"/>
        <v>0</v>
      </c>
      <c r="M838" s="153" t="str">
        <f t="shared" ca="1" si="94"/>
        <v>…</v>
      </c>
      <c r="Q838" s="153" t="s">
        <v>38</v>
      </c>
    </row>
    <row r="839" spans="1:17" ht="12.75" customHeight="1">
      <c r="A839" s="558" t="s">
        <v>1765</v>
      </c>
      <c r="B839" s="558" t="s">
        <v>3366</v>
      </c>
      <c r="C839" s="558" t="s">
        <v>3371</v>
      </c>
      <c r="D839" s="153" t="str">
        <f t="shared" si="91"/>
        <v>select country</v>
      </c>
      <c r="E839" s="153">
        <f t="shared" si="93"/>
        <v>2013</v>
      </c>
      <c r="F839" s="153" t="s">
        <v>332</v>
      </c>
      <c r="G839" s="153" t="s">
        <v>977</v>
      </c>
      <c r="H839" s="153" t="s">
        <v>810</v>
      </c>
      <c r="I839" s="153" t="s">
        <v>933</v>
      </c>
      <c r="J839" s="153" t="s">
        <v>1701</v>
      </c>
      <c r="K839" s="153" t="s">
        <v>811</v>
      </c>
      <c r="L839" s="570">
        <f t="shared" ca="1" si="92"/>
        <v>0</v>
      </c>
      <c r="M839" s="153" t="str">
        <f t="shared" ca="1" si="94"/>
        <v>…</v>
      </c>
      <c r="Q839" s="153" t="s">
        <v>40</v>
      </c>
    </row>
    <row r="840" spans="1:17">
      <c r="A840" s="558" t="s">
        <v>1765</v>
      </c>
      <c r="B840" s="558" t="s">
        <v>2984</v>
      </c>
      <c r="C840" s="558" t="s">
        <v>3000</v>
      </c>
      <c r="D840" s="153" t="str">
        <f t="shared" si="91"/>
        <v>select country</v>
      </c>
      <c r="E840" s="153">
        <f t="shared" si="93"/>
        <v>2013</v>
      </c>
      <c r="F840" s="153" t="s">
        <v>336</v>
      </c>
      <c r="G840" s="153" t="s">
        <v>1203</v>
      </c>
      <c r="H840" s="153" t="s">
        <v>810</v>
      </c>
      <c r="I840" s="153" t="s">
        <v>933</v>
      </c>
      <c r="J840" s="153" t="s">
        <v>1701</v>
      </c>
      <c r="K840" s="153" t="s">
        <v>811</v>
      </c>
      <c r="L840" s="570">
        <f t="shared" ca="1" si="92"/>
        <v>0</v>
      </c>
      <c r="M840" s="153" t="str">
        <f t="shared" ca="1" si="94"/>
        <v>…</v>
      </c>
      <c r="Q840" s="153" t="s">
        <v>42</v>
      </c>
    </row>
    <row r="841" spans="1:17" ht="12.75" customHeight="1">
      <c r="A841" s="558" t="s">
        <v>1765</v>
      </c>
      <c r="B841" s="558" t="s">
        <v>2985</v>
      </c>
      <c r="C841" s="558" t="s">
        <v>3001</v>
      </c>
      <c r="D841" s="153" t="str">
        <f t="shared" si="91"/>
        <v>select country</v>
      </c>
      <c r="E841" s="153">
        <f t="shared" si="93"/>
        <v>2013</v>
      </c>
      <c r="F841" s="153" t="s">
        <v>340</v>
      </c>
      <c r="G841" s="153" t="s">
        <v>1030</v>
      </c>
      <c r="H841" s="153" t="s">
        <v>810</v>
      </c>
      <c r="J841" s="153" t="s">
        <v>1701</v>
      </c>
      <c r="K841" s="153" t="s">
        <v>811</v>
      </c>
      <c r="L841" s="570">
        <f t="shared" ca="1" si="92"/>
        <v>0</v>
      </c>
      <c r="M841" s="153" t="str">
        <f t="shared" ca="1" si="94"/>
        <v>…</v>
      </c>
      <c r="Q841" s="153" t="s">
        <v>44</v>
      </c>
    </row>
    <row r="842" spans="1:17" ht="12.75" customHeight="1">
      <c r="A842" s="558" t="s">
        <v>1765</v>
      </c>
      <c r="B842" s="558" t="s">
        <v>2986</v>
      </c>
      <c r="C842" s="558" t="s">
        <v>3002</v>
      </c>
      <c r="D842" s="153" t="str">
        <f t="shared" si="91"/>
        <v>select country</v>
      </c>
      <c r="E842" s="153">
        <f t="shared" si="93"/>
        <v>2013</v>
      </c>
      <c r="F842" s="153" t="s">
        <v>342</v>
      </c>
      <c r="G842" s="153" t="s">
        <v>1037</v>
      </c>
      <c r="H842" s="153" t="s">
        <v>810</v>
      </c>
      <c r="J842" s="153" t="s">
        <v>1701</v>
      </c>
      <c r="K842" s="153" t="s">
        <v>811</v>
      </c>
      <c r="L842" s="570">
        <f t="shared" ca="1" si="92"/>
        <v>0</v>
      </c>
      <c r="M842" s="153" t="str">
        <f t="shared" ca="1" si="94"/>
        <v>…</v>
      </c>
      <c r="Q842" s="153" t="s">
        <v>45</v>
      </c>
    </row>
    <row r="843" spans="1:17" ht="12.75" customHeight="1">
      <c r="A843" s="558" t="s">
        <v>1765</v>
      </c>
      <c r="B843" s="482" t="s">
        <v>3947</v>
      </c>
      <c r="C843" s="153" t="s">
        <v>3003</v>
      </c>
      <c r="D843" s="153" t="str">
        <f t="shared" si="91"/>
        <v>select country</v>
      </c>
      <c r="E843" s="153">
        <f t="shared" si="93"/>
        <v>2013</v>
      </c>
      <c r="F843" s="153" t="s">
        <v>346</v>
      </c>
      <c r="G843" s="153" t="s">
        <v>1715</v>
      </c>
      <c r="H843" s="153" t="s">
        <v>810</v>
      </c>
      <c r="J843" s="153" t="s">
        <v>1701</v>
      </c>
      <c r="K843" s="153" t="s">
        <v>811</v>
      </c>
      <c r="L843" s="570">
        <f t="shared" ca="1" si="92"/>
        <v>0</v>
      </c>
      <c r="M843" s="153" t="str">
        <f t="shared" ca="1" si="94"/>
        <v>…</v>
      </c>
      <c r="Q843" s="153" t="s">
        <v>47</v>
      </c>
    </row>
    <row r="844" spans="1:17" ht="12.75" customHeight="1">
      <c r="A844" s="558" t="s">
        <v>1765</v>
      </c>
      <c r="B844" s="558" t="s">
        <v>2987</v>
      </c>
      <c r="C844" s="558" t="s">
        <v>3004</v>
      </c>
      <c r="D844" s="153" t="str">
        <f t="shared" si="91"/>
        <v>select country</v>
      </c>
      <c r="E844" s="153">
        <f t="shared" si="93"/>
        <v>2013</v>
      </c>
      <c r="F844" s="153" t="s">
        <v>350</v>
      </c>
      <c r="G844" s="153" t="s">
        <v>1531</v>
      </c>
      <c r="H844" s="153" t="s">
        <v>810</v>
      </c>
      <c r="J844" s="153" t="s">
        <v>1701</v>
      </c>
      <c r="K844" s="153" t="s">
        <v>811</v>
      </c>
      <c r="L844" s="570">
        <f t="shared" ca="1" si="92"/>
        <v>0</v>
      </c>
      <c r="M844" s="153" t="str">
        <f t="shared" ca="1" si="94"/>
        <v>…</v>
      </c>
      <c r="Q844" s="153" t="s">
        <v>49</v>
      </c>
    </row>
    <row r="845" spans="1:17" ht="12.75" customHeight="1">
      <c r="A845" s="558" t="s">
        <v>1765</v>
      </c>
      <c r="B845" s="558" t="s">
        <v>3367</v>
      </c>
      <c r="C845" s="558" t="s">
        <v>3372</v>
      </c>
      <c r="D845" s="153" t="str">
        <f t="shared" si="91"/>
        <v>select country</v>
      </c>
      <c r="E845" s="153">
        <f t="shared" si="93"/>
        <v>2013</v>
      </c>
      <c r="F845" s="153" t="s">
        <v>353</v>
      </c>
      <c r="G845" s="153" t="s">
        <v>1066</v>
      </c>
      <c r="H845" s="153" t="s">
        <v>810</v>
      </c>
      <c r="J845" s="153" t="s">
        <v>1701</v>
      </c>
      <c r="K845" s="153" t="s">
        <v>811</v>
      </c>
      <c r="L845" s="570">
        <f t="shared" ca="1" si="92"/>
        <v>0</v>
      </c>
      <c r="M845" s="153" t="str">
        <f t="shared" ca="1" si="94"/>
        <v>…</v>
      </c>
      <c r="Q845" s="153" t="s">
        <v>51</v>
      </c>
    </row>
    <row r="846" spans="1:17" ht="12.75" customHeight="1">
      <c r="A846" s="558" t="s">
        <v>1765</v>
      </c>
      <c r="B846" s="153" t="s">
        <v>2988</v>
      </c>
      <c r="C846" s="153" t="s">
        <v>3005</v>
      </c>
      <c r="D846" s="153" t="str">
        <f t="shared" si="91"/>
        <v>select country</v>
      </c>
      <c r="E846" s="153">
        <f t="shared" si="93"/>
        <v>2013</v>
      </c>
      <c r="F846" s="153" t="s">
        <v>357</v>
      </c>
      <c r="G846" s="153" t="s">
        <v>1077</v>
      </c>
      <c r="H846" s="153" t="s">
        <v>810</v>
      </c>
      <c r="J846" s="153" t="s">
        <v>1701</v>
      </c>
      <c r="K846" s="153" t="s">
        <v>811</v>
      </c>
      <c r="L846" s="570">
        <f t="shared" ca="1" si="92"/>
        <v>0</v>
      </c>
      <c r="M846" s="153" t="str">
        <f t="shared" ca="1" si="94"/>
        <v>…</v>
      </c>
      <c r="Q846" s="153" t="s">
        <v>53</v>
      </c>
    </row>
    <row r="847" spans="1:17" ht="12.75" customHeight="1">
      <c r="A847" s="558" t="s">
        <v>1765</v>
      </c>
      <c r="B847" s="558" t="s">
        <v>2989</v>
      </c>
      <c r="C847" s="558" t="s">
        <v>3006</v>
      </c>
      <c r="D847" s="153" t="str">
        <f>H$2</f>
        <v>select country</v>
      </c>
      <c r="E847" s="153">
        <f t="shared" si="93"/>
        <v>2013</v>
      </c>
      <c r="F847" s="153" t="s">
        <v>361</v>
      </c>
      <c r="G847" s="153" t="s">
        <v>991</v>
      </c>
      <c r="H847" s="153" t="s">
        <v>810</v>
      </c>
      <c r="I847" s="153" t="s">
        <v>857</v>
      </c>
      <c r="J847" s="153" t="s">
        <v>1701</v>
      </c>
      <c r="K847" s="153" t="s">
        <v>811</v>
      </c>
      <c r="L847" s="570">
        <f t="shared" ca="1" si="92"/>
        <v>0</v>
      </c>
      <c r="M847" s="153" t="str">
        <f t="shared" ca="1" si="94"/>
        <v>…</v>
      </c>
      <c r="Q847" s="153" t="s">
        <v>55</v>
      </c>
    </row>
    <row r="848" spans="1:17" ht="12.75" customHeight="1">
      <c r="A848" s="558" t="s">
        <v>1765</v>
      </c>
      <c r="B848" s="558" t="s">
        <v>3368</v>
      </c>
      <c r="C848" s="558" t="s">
        <v>3373</v>
      </c>
      <c r="D848" s="153" t="str">
        <f t="shared" si="91"/>
        <v>select country</v>
      </c>
      <c r="E848" s="153">
        <f t="shared" si="93"/>
        <v>2013</v>
      </c>
      <c r="F848" s="153" t="s">
        <v>363</v>
      </c>
      <c r="G848" s="153" t="s">
        <v>1004</v>
      </c>
      <c r="H848" s="153" t="s">
        <v>810</v>
      </c>
      <c r="I848" s="153" t="s">
        <v>857</v>
      </c>
      <c r="J848" s="153" t="s">
        <v>1701</v>
      </c>
      <c r="K848" s="153" t="s">
        <v>811</v>
      </c>
      <c r="L848" s="570">
        <f t="shared" ca="1" si="92"/>
        <v>0</v>
      </c>
      <c r="M848" s="153" t="str">
        <f t="shared" ca="1" si="94"/>
        <v>…</v>
      </c>
      <c r="Q848" s="153" t="s">
        <v>56</v>
      </c>
    </row>
    <row r="849" spans="1:17" ht="12.75" customHeight="1">
      <c r="A849" s="558" t="s">
        <v>1765</v>
      </c>
      <c r="B849" s="558" t="s">
        <v>2990</v>
      </c>
      <c r="C849" s="558" t="s">
        <v>3007</v>
      </c>
      <c r="D849" s="153" t="str">
        <f t="shared" si="91"/>
        <v>select country</v>
      </c>
      <c r="E849" s="153">
        <f t="shared" si="93"/>
        <v>2013</v>
      </c>
      <c r="F849" s="153" t="s">
        <v>367</v>
      </c>
      <c r="G849" s="153" t="s">
        <v>1121</v>
      </c>
      <c r="H849" s="153" t="s">
        <v>810</v>
      </c>
      <c r="I849" s="153" t="s">
        <v>857</v>
      </c>
      <c r="J849" s="153" t="s">
        <v>1701</v>
      </c>
      <c r="K849" s="153" t="s">
        <v>811</v>
      </c>
      <c r="L849" s="570">
        <f t="shared" ca="1" si="92"/>
        <v>0</v>
      </c>
      <c r="M849" s="153" t="str">
        <f t="shared" ca="1" si="94"/>
        <v>…</v>
      </c>
      <c r="Q849" s="153" t="s">
        <v>58</v>
      </c>
    </row>
    <row r="850" spans="1:17" ht="12.75" customHeight="1">
      <c r="A850" s="558" t="s">
        <v>1765</v>
      </c>
      <c r="B850" s="558" t="s">
        <v>3369</v>
      </c>
      <c r="C850" s="558" t="s">
        <v>3374</v>
      </c>
      <c r="D850" s="153" t="str">
        <f t="shared" si="91"/>
        <v>select country</v>
      </c>
      <c r="E850" s="153">
        <f t="shared" si="93"/>
        <v>2013</v>
      </c>
      <c r="F850" s="153" t="s">
        <v>371</v>
      </c>
      <c r="G850" s="153" t="s">
        <v>1017</v>
      </c>
      <c r="H850" s="153" t="s">
        <v>810</v>
      </c>
      <c r="I850" s="153" t="s">
        <v>1018</v>
      </c>
      <c r="J850" s="153" t="s">
        <v>1701</v>
      </c>
      <c r="K850" s="153" t="s">
        <v>811</v>
      </c>
      <c r="L850" s="570">
        <f t="shared" ca="1" si="92"/>
        <v>0</v>
      </c>
      <c r="M850" s="153" t="str">
        <f t="shared" ca="1" si="94"/>
        <v>…</v>
      </c>
      <c r="Q850" s="153" t="s">
        <v>60</v>
      </c>
    </row>
    <row r="851" spans="1:17" ht="12" customHeight="1">
      <c r="A851" s="558" t="s">
        <v>1765</v>
      </c>
      <c r="B851" s="558" t="s">
        <v>2216</v>
      </c>
      <c r="C851" s="558" t="s">
        <v>2217</v>
      </c>
      <c r="D851" s="153" t="str">
        <f t="shared" ref="D851:D854" si="96">H$2</f>
        <v>select country</v>
      </c>
      <c r="E851" s="153">
        <f t="shared" si="93"/>
        <v>2013</v>
      </c>
      <c r="F851" s="482" t="s">
        <v>3789</v>
      </c>
      <c r="G851" s="482" t="s">
        <v>1089</v>
      </c>
      <c r="H851" s="153" t="s">
        <v>810</v>
      </c>
      <c r="I851" s="153" t="s">
        <v>1772</v>
      </c>
      <c r="J851" s="574" t="s">
        <v>1701</v>
      </c>
      <c r="K851" s="153" t="s">
        <v>1090</v>
      </c>
      <c r="L851" s="570" t="str">
        <f ca="1">IF(ISNUMBER(INDIRECT("'"&amp;A851&amp;"'!"&amp;B851)),INDIRECT("'"&amp;A851&amp;"'!"&amp;B851),"…")</f>
        <v>…</v>
      </c>
      <c r="M851" s="153" t="str">
        <f ca="1">IF(OR(INDIRECT("'"&amp;A851&amp;"'!"&amp;C851)="A",INDIRECT("'"&amp;A851&amp;"'!"&amp;C851)="B",INDIRECT("'"&amp;A851&amp;"'!"&amp;C851)="C",INDIRECT("'"&amp;A851&amp;"'!"&amp;C851)="D",INDIRECT("'"&amp;A851&amp;"'!"&amp;C851)="O"),
INDIRECT("'"&amp;A851&amp;"'!"&amp;C851),"…")</f>
        <v>…</v>
      </c>
      <c r="Q851" s="482" t="s">
        <v>4113</v>
      </c>
    </row>
    <row r="852" spans="1:17" ht="12.75" customHeight="1">
      <c r="A852" s="558" t="s">
        <v>1765</v>
      </c>
      <c r="B852" s="558" t="s">
        <v>2220</v>
      </c>
      <c r="C852" s="558" t="s">
        <v>2221</v>
      </c>
      <c r="D852" s="153" t="str">
        <f t="shared" si="96"/>
        <v>select country</v>
      </c>
      <c r="E852" s="153">
        <f t="shared" si="93"/>
        <v>2013</v>
      </c>
      <c r="F852" s="482" t="s">
        <v>3375</v>
      </c>
      <c r="G852" s="482" t="s">
        <v>1089</v>
      </c>
      <c r="H852" s="153" t="s">
        <v>810</v>
      </c>
      <c r="I852" s="153" t="s">
        <v>1772</v>
      </c>
      <c r="J852" s="574" t="s">
        <v>1701</v>
      </c>
      <c r="K852" s="153" t="s">
        <v>1090</v>
      </c>
      <c r="L852" s="570" t="str">
        <f ca="1">IF(ISNUMBER(INDIRECT("'"&amp;A852&amp;"'!"&amp;B852)),INDIRECT("'"&amp;A852&amp;"'!"&amp;B852),"…")</f>
        <v>…</v>
      </c>
      <c r="M852" s="153" t="str">
        <f t="shared" ref="M852:M854" ca="1" si="97">IF(OR(INDIRECT("'"&amp;A852&amp;"'!"&amp;C852)="A",INDIRECT("'"&amp;A852&amp;"'!"&amp;C852)="B",INDIRECT("'"&amp;A852&amp;"'!"&amp;C852)="C",INDIRECT("'"&amp;A852&amp;"'!"&amp;C852)="D",INDIRECT("'"&amp;A852&amp;"'!"&amp;C852)="O"),
INDIRECT("'"&amp;A852&amp;"'!"&amp;C852),"…")</f>
        <v>…</v>
      </c>
      <c r="Q852" s="482" t="s">
        <v>4114</v>
      </c>
    </row>
    <row r="853" spans="1:17" ht="12.75" customHeight="1">
      <c r="A853" s="558" t="s">
        <v>1765</v>
      </c>
      <c r="B853" s="558" t="s">
        <v>2224</v>
      </c>
      <c r="C853" s="558" t="s">
        <v>2225</v>
      </c>
      <c r="D853" s="153" t="str">
        <f t="shared" si="96"/>
        <v>select country</v>
      </c>
      <c r="E853" s="153">
        <f t="shared" si="93"/>
        <v>2013</v>
      </c>
      <c r="F853" s="482" t="s">
        <v>3817</v>
      </c>
      <c r="G853" s="482" t="s">
        <v>1089</v>
      </c>
      <c r="H853" s="153" t="s">
        <v>810</v>
      </c>
      <c r="I853" s="153" t="s">
        <v>2222</v>
      </c>
      <c r="J853" s="574" t="s">
        <v>1701</v>
      </c>
      <c r="K853" s="153" t="s">
        <v>1090</v>
      </c>
      <c r="L853" s="570" t="str">
        <f ca="1">IF(ISNUMBER(INDIRECT("'"&amp;A853&amp;"'!"&amp;B853)),INDIRECT("'"&amp;A853&amp;"'!"&amp;B853),"…")</f>
        <v>…</v>
      </c>
      <c r="M853" s="153" t="str">
        <f t="shared" ca="1" si="97"/>
        <v>…</v>
      </c>
      <c r="Q853" s="482" t="s">
        <v>4115</v>
      </c>
    </row>
    <row r="854" spans="1:17" ht="12.75" customHeight="1">
      <c r="A854" s="558" t="s">
        <v>1765</v>
      </c>
      <c r="B854" s="558" t="s">
        <v>3377</v>
      </c>
      <c r="C854" s="558" t="s">
        <v>3380</v>
      </c>
      <c r="D854" s="153" t="str">
        <f t="shared" si="96"/>
        <v>select country</v>
      </c>
      <c r="E854" s="153">
        <f t="shared" si="93"/>
        <v>2013</v>
      </c>
      <c r="F854" s="482" t="s">
        <v>3376</v>
      </c>
      <c r="G854" s="482" t="s">
        <v>1089</v>
      </c>
      <c r="H854" s="153" t="s">
        <v>810</v>
      </c>
      <c r="I854" s="153" t="s">
        <v>2222</v>
      </c>
      <c r="J854" s="574" t="s">
        <v>1701</v>
      </c>
      <c r="K854" s="153" t="s">
        <v>1090</v>
      </c>
      <c r="L854" s="570" t="str">
        <f ca="1">IF(ISNUMBER(INDIRECT("'"&amp;A854&amp;"'!"&amp;B854)),INDIRECT("'"&amp;A854&amp;"'!"&amp;B854),"…")</f>
        <v>…</v>
      </c>
      <c r="M854" s="153" t="str">
        <f t="shared" ca="1" si="97"/>
        <v>…</v>
      </c>
      <c r="Q854" s="482" t="s">
        <v>4116</v>
      </c>
    </row>
    <row r="855" spans="1:17" ht="12.75" customHeight="1">
      <c r="A855" s="558" t="s">
        <v>1765</v>
      </c>
      <c r="B855" s="558" t="s">
        <v>1152</v>
      </c>
      <c r="C855" s="558" t="s">
        <v>2228</v>
      </c>
      <c r="D855" s="153" t="str">
        <f t="shared" si="91"/>
        <v>select country</v>
      </c>
      <c r="E855" s="153">
        <f t="shared" si="93"/>
        <v>2013</v>
      </c>
      <c r="F855" s="153" t="s">
        <v>2651</v>
      </c>
      <c r="G855" s="153" t="s">
        <v>1089</v>
      </c>
      <c r="H855" s="153" t="s">
        <v>810</v>
      </c>
      <c r="J855" s="153" t="s">
        <v>1701</v>
      </c>
      <c r="K855" s="153" t="s">
        <v>1090</v>
      </c>
      <c r="L855" s="570" t="str">
        <f t="shared" ca="1" si="92"/>
        <v>…</v>
      </c>
      <c r="M855" s="153" t="str">
        <f t="shared" ca="1" si="94"/>
        <v>…</v>
      </c>
      <c r="Q855" s="153" t="s">
        <v>4118</v>
      </c>
    </row>
    <row r="856" spans="1:17" ht="12.75" customHeight="1">
      <c r="A856" s="558" t="s">
        <v>1765</v>
      </c>
      <c r="B856" s="558" t="s">
        <v>1156</v>
      </c>
      <c r="C856" s="558" t="s">
        <v>2233</v>
      </c>
      <c r="D856" s="153" t="str">
        <f t="shared" si="91"/>
        <v>select country</v>
      </c>
      <c r="E856" s="153">
        <f t="shared" si="93"/>
        <v>2013</v>
      </c>
      <c r="F856" s="153" t="s">
        <v>2652</v>
      </c>
      <c r="G856" s="153" t="s">
        <v>932</v>
      </c>
      <c r="H856" s="153" t="s">
        <v>810</v>
      </c>
      <c r="I856" s="153" t="s">
        <v>933</v>
      </c>
      <c r="J856" s="153" t="s">
        <v>1701</v>
      </c>
      <c r="K856" s="153" t="s">
        <v>1090</v>
      </c>
      <c r="L856" s="570" t="str">
        <f t="shared" ca="1" si="92"/>
        <v>…</v>
      </c>
      <c r="M856" s="153" t="str">
        <f t="shared" ca="1" si="94"/>
        <v>…</v>
      </c>
      <c r="Q856" s="153" t="s">
        <v>4119</v>
      </c>
    </row>
    <row r="857" spans="1:17" ht="12.75" customHeight="1">
      <c r="A857" s="558" t="s">
        <v>1765</v>
      </c>
      <c r="B857" s="558" t="s">
        <v>2236</v>
      </c>
      <c r="C857" s="558" t="s">
        <v>2237</v>
      </c>
      <c r="D857" s="153" t="str">
        <f t="shared" si="91"/>
        <v>select country</v>
      </c>
      <c r="E857" s="153">
        <f t="shared" si="93"/>
        <v>2013</v>
      </c>
      <c r="F857" s="153" t="s">
        <v>2653</v>
      </c>
      <c r="G857" s="153" t="s">
        <v>946</v>
      </c>
      <c r="H857" s="153" t="s">
        <v>810</v>
      </c>
      <c r="I857" s="153" t="s">
        <v>933</v>
      </c>
      <c r="J857" s="153" t="s">
        <v>1701</v>
      </c>
      <c r="K857" s="153" t="s">
        <v>1090</v>
      </c>
      <c r="L857" s="570" t="str">
        <f t="shared" ca="1" si="92"/>
        <v>…</v>
      </c>
      <c r="M857" s="153" t="str">
        <f t="shared" ca="1" si="94"/>
        <v>…</v>
      </c>
      <c r="Q857" s="153" t="s">
        <v>4120</v>
      </c>
    </row>
    <row r="858" spans="1:17" ht="12.75" customHeight="1">
      <c r="A858" s="558" t="s">
        <v>1765</v>
      </c>
      <c r="B858" s="558" t="s">
        <v>1160</v>
      </c>
      <c r="C858" s="558" t="s">
        <v>2240</v>
      </c>
      <c r="D858" s="153" t="str">
        <f t="shared" si="91"/>
        <v>select country</v>
      </c>
      <c r="E858" s="153">
        <f t="shared" si="93"/>
        <v>2013</v>
      </c>
      <c r="F858" s="153" t="s">
        <v>2654</v>
      </c>
      <c r="G858" s="153" t="s">
        <v>959</v>
      </c>
      <c r="H858" s="153" t="s">
        <v>810</v>
      </c>
      <c r="I858" s="153" t="s">
        <v>933</v>
      </c>
      <c r="J858" s="153" t="s">
        <v>1701</v>
      </c>
      <c r="K858" s="153" t="s">
        <v>1090</v>
      </c>
      <c r="L858" s="570" t="str">
        <f t="shared" ca="1" si="92"/>
        <v>…</v>
      </c>
      <c r="M858" s="153" t="str">
        <f t="shared" ca="1" si="94"/>
        <v>…</v>
      </c>
      <c r="Q858" s="153" t="s">
        <v>4121</v>
      </c>
    </row>
    <row r="859" spans="1:17" ht="12.75" customHeight="1">
      <c r="A859" s="558" t="s">
        <v>1765</v>
      </c>
      <c r="B859" s="558" t="s">
        <v>1164</v>
      </c>
      <c r="C859" s="558" t="s">
        <v>2243</v>
      </c>
      <c r="D859" s="153" t="str">
        <f t="shared" si="91"/>
        <v>select country</v>
      </c>
      <c r="E859" s="153">
        <f t="shared" si="93"/>
        <v>2013</v>
      </c>
      <c r="F859" s="153" t="s">
        <v>2655</v>
      </c>
      <c r="G859" s="153" t="s">
        <v>1112</v>
      </c>
      <c r="H859" s="153" t="s">
        <v>810</v>
      </c>
      <c r="I859" s="153" t="s">
        <v>933</v>
      </c>
      <c r="J859" s="153" t="s">
        <v>1701</v>
      </c>
      <c r="K859" s="153" t="s">
        <v>1090</v>
      </c>
      <c r="L859" s="570" t="str">
        <f t="shared" ca="1" si="92"/>
        <v>…</v>
      </c>
      <c r="M859" s="153" t="str">
        <f t="shared" ca="1" si="94"/>
        <v>…</v>
      </c>
      <c r="Q859" s="153" t="s">
        <v>4122</v>
      </c>
    </row>
    <row r="860" spans="1:17" ht="12.75" customHeight="1">
      <c r="A860" s="558" t="s">
        <v>1765</v>
      </c>
      <c r="B860" s="558" t="s">
        <v>1168</v>
      </c>
      <c r="C860" s="558" t="s">
        <v>2246</v>
      </c>
      <c r="D860" s="153" t="str">
        <f t="shared" si="91"/>
        <v>select country</v>
      </c>
      <c r="E860" s="153">
        <f t="shared" si="93"/>
        <v>2013</v>
      </c>
      <c r="F860" s="153" t="s">
        <v>2656</v>
      </c>
      <c r="G860" s="153" t="s">
        <v>972</v>
      </c>
      <c r="H860" s="153" t="s">
        <v>810</v>
      </c>
      <c r="I860" s="153" t="s">
        <v>933</v>
      </c>
      <c r="J860" s="153" t="s">
        <v>1701</v>
      </c>
      <c r="K860" s="153" t="s">
        <v>1090</v>
      </c>
      <c r="L860" s="570" t="str">
        <f t="shared" ca="1" si="92"/>
        <v>…</v>
      </c>
      <c r="M860" s="153" t="str">
        <f t="shared" ca="1" si="94"/>
        <v>…</v>
      </c>
      <c r="Q860" s="153" t="s">
        <v>4123</v>
      </c>
    </row>
    <row r="861" spans="1:17" ht="12.75" customHeight="1">
      <c r="A861" s="558" t="s">
        <v>1765</v>
      </c>
      <c r="B861" s="558" t="s">
        <v>1172</v>
      </c>
      <c r="C861" s="558" t="s">
        <v>3381</v>
      </c>
      <c r="D861" s="153" t="str">
        <f t="shared" si="91"/>
        <v>select country</v>
      </c>
      <c r="E861" s="153">
        <f t="shared" si="93"/>
        <v>2013</v>
      </c>
      <c r="F861" s="153" t="s">
        <v>2657</v>
      </c>
      <c r="G861" s="153" t="s">
        <v>977</v>
      </c>
      <c r="H861" s="153" t="s">
        <v>810</v>
      </c>
      <c r="I861" s="153" t="s">
        <v>933</v>
      </c>
      <c r="J861" s="153" t="s">
        <v>1701</v>
      </c>
      <c r="K861" s="153" t="s">
        <v>978</v>
      </c>
      <c r="L861" s="570" t="str">
        <f t="shared" ca="1" si="92"/>
        <v>…</v>
      </c>
      <c r="M861" s="153" t="str">
        <f t="shared" ca="1" si="94"/>
        <v>…</v>
      </c>
      <c r="Q861" s="153" t="s">
        <v>4130</v>
      </c>
    </row>
    <row r="862" spans="1:17">
      <c r="A862" s="558" t="s">
        <v>1765</v>
      </c>
      <c r="B862" s="558" t="s">
        <v>2248</v>
      </c>
      <c r="C862" s="558" t="s">
        <v>2249</v>
      </c>
      <c r="D862" s="153" t="str">
        <f t="shared" si="91"/>
        <v>select country</v>
      </c>
      <c r="E862" s="153">
        <f t="shared" si="93"/>
        <v>2013</v>
      </c>
      <c r="F862" s="153" t="s">
        <v>2658</v>
      </c>
      <c r="G862" s="153" t="s">
        <v>1203</v>
      </c>
      <c r="H862" s="153" t="s">
        <v>810</v>
      </c>
      <c r="I862" s="153" t="s">
        <v>933</v>
      </c>
      <c r="J862" s="153" t="s">
        <v>1701</v>
      </c>
      <c r="K862" s="153" t="s">
        <v>1090</v>
      </c>
      <c r="L862" s="570" t="str">
        <f t="shared" ca="1" si="92"/>
        <v>…</v>
      </c>
      <c r="M862" s="153" t="str">
        <f t="shared" ca="1" si="94"/>
        <v>…</v>
      </c>
      <c r="Q862" s="153" t="s">
        <v>4117</v>
      </c>
    </row>
    <row r="863" spans="1:17" ht="12.75" customHeight="1">
      <c r="A863" s="558" t="s">
        <v>1765</v>
      </c>
      <c r="B863" s="558" t="s">
        <v>2254</v>
      </c>
      <c r="C863" s="558" t="s">
        <v>2255</v>
      </c>
      <c r="D863" s="153" t="str">
        <f t="shared" si="91"/>
        <v>select country</v>
      </c>
      <c r="E863" s="153">
        <f t="shared" si="93"/>
        <v>2013</v>
      </c>
      <c r="F863" s="153" t="s">
        <v>2659</v>
      </c>
      <c r="G863" s="153" t="s">
        <v>1030</v>
      </c>
      <c r="H863" s="153" t="s">
        <v>810</v>
      </c>
      <c r="J863" s="153" t="s">
        <v>1701</v>
      </c>
      <c r="K863" s="153" t="s">
        <v>1090</v>
      </c>
      <c r="L863" s="570" t="str">
        <f t="shared" ca="1" si="92"/>
        <v>…</v>
      </c>
      <c r="M863" s="153" t="str">
        <f t="shared" ca="1" si="94"/>
        <v>…</v>
      </c>
      <c r="Q863" s="153" t="s">
        <v>4124</v>
      </c>
    </row>
    <row r="864" spans="1:17" ht="12.75" customHeight="1">
      <c r="A864" s="558" t="s">
        <v>1765</v>
      </c>
      <c r="B864" s="558" t="s">
        <v>2258</v>
      </c>
      <c r="C864" s="558" t="s">
        <v>2259</v>
      </c>
      <c r="D864" s="153" t="str">
        <f t="shared" si="91"/>
        <v>select country</v>
      </c>
      <c r="E864" s="153">
        <f t="shared" si="93"/>
        <v>2013</v>
      </c>
      <c r="F864" s="153" t="s">
        <v>2660</v>
      </c>
      <c r="G864" s="153" t="s">
        <v>1037</v>
      </c>
      <c r="H864" s="153" t="s">
        <v>810</v>
      </c>
      <c r="J864" s="153" t="s">
        <v>1701</v>
      </c>
      <c r="K864" s="153" t="s">
        <v>1090</v>
      </c>
      <c r="L864" s="570" t="str">
        <f t="shared" ca="1" si="92"/>
        <v>…</v>
      </c>
      <c r="M864" s="153" t="str">
        <f t="shared" ca="1" si="94"/>
        <v>…</v>
      </c>
      <c r="Q864" s="153" t="s">
        <v>4125</v>
      </c>
    </row>
    <row r="865" spans="1:17" ht="12.75" customHeight="1">
      <c r="A865" s="558" t="s">
        <v>1765</v>
      </c>
      <c r="B865" s="558" t="s">
        <v>1178</v>
      </c>
      <c r="C865" s="558" t="s">
        <v>2264</v>
      </c>
      <c r="D865" s="153" t="str">
        <f t="shared" si="91"/>
        <v>select country</v>
      </c>
      <c r="E865" s="153">
        <f t="shared" si="93"/>
        <v>2013</v>
      </c>
      <c r="F865" s="153" t="s">
        <v>2661</v>
      </c>
      <c r="G865" s="153" t="s">
        <v>1531</v>
      </c>
      <c r="H865" s="153" t="s">
        <v>810</v>
      </c>
      <c r="J865" s="153" t="s">
        <v>1701</v>
      </c>
      <c r="K865" s="153" t="s">
        <v>978</v>
      </c>
      <c r="L865" s="570" t="str">
        <f t="shared" ca="1" si="92"/>
        <v>…</v>
      </c>
      <c r="M865" s="153" t="str">
        <f t="shared" ca="1" si="94"/>
        <v>…</v>
      </c>
      <c r="Q865" s="153" t="s">
        <v>4132</v>
      </c>
    </row>
    <row r="866" spans="1:17" ht="12.75" customHeight="1">
      <c r="A866" s="558" t="s">
        <v>1765</v>
      </c>
      <c r="B866" s="558" t="s">
        <v>1182</v>
      </c>
      <c r="C866" s="558" t="s">
        <v>3382</v>
      </c>
      <c r="D866" s="153" t="str">
        <f t="shared" si="91"/>
        <v>select country</v>
      </c>
      <c r="E866" s="153">
        <f t="shared" si="93"/>
        <v>2013</v>
      </c>
      <c r="F866" s="153" t="s">
        <v>2662</v>
      </c>
      <c r="G866" s="153" t="s">
        <v>1066</v>
      </c>
      <c r="H866" s="153" t="s">
        <v>810</v>
      </c>
      <c r="J866" s="153" t="s">
        <v>1701</v>
      </c>
      <c r="K866" s="153" t="s">
        <v>978</v>
      </c>
      <c r="L866" s="570" t="str">
        <f t="shared" ca="1" si="92"/>
        <v>…</v>
      </c>
      <c r="M866" s="153" t="str">
        <f t="shared" ca="1" si="94"/>
        <v>…</v>
      </c>
      <c r="Q866" s="153" t="s">
        <v>4131</v>
      </c>
    </row>
    <row r="867" spans="1:17" ht="12.75" customHeight="1">
      <c r="A867" s="558" t="s">
        <v>1765</v>
      </c>
      <c r="B867" s="558" t="s">
        <v>2272</v>
      </c>
      <c r="C867" s="558" t="s">
        <v>2273</v>
      </c>
      <c r="D867" s="153" t="str">
        <f>H$2</f>
        <v>select country</v>
      </c>
      <c r="E867" s="153">
        <f t="shared" si="93"/>
        <v>2013</v>
      </c>
      <c r="F867" s="153" t="s">
        <v>2663</v>
      </c>
      <c r="G867" s="153" t="s">
        <v>991</v>
      </c>
      <c r="H867" s="153" t="s">
        <v>810</v>
      </c>
      <c r="I867" s="153" t="s">
        <v>857</v>
      </c>
      <c r="J867" s="153" t="s">
        <v>1701</v>
      </c>
      <c r="K867" s="153" t="s">
        <v>1090</v>
      </c>
      <c r="L867" s="570" t="str">
        <f t="shared" ca="1" si="92"/>
        <v>…</v>
      </c>
      <c r="M867" s="153" t="str">
        <f t="shared" ca="1" si="94"/>
        <v>…</v>
      </c>
      <c r="Q867" s="153" t="s">
        <v>4126</v>
      </c>
    </row>
    <row r="868" spans="1:17" ht="12.75" customHeight="1">
      <c r="A868" s="558" t="s">
        <v>1765</v>
      </c>
      <c r="B868" s="558" t="s">
        <v>3378</v>
      </c>
      <c r="C868" s="558" t="s">
        <v>3383</v>
      </c>
      <c r="D868" s="153" t="str">
        <f t="shared" si="91"/>
        <v>select country</v>
      </c>
      <c r="E868" s="153">
        <f t="shared" si="93"/>
        <v>2013</v>
      </c>
      <c r="F868" s="153" t="s">
        <v>2664</v>
      </c>
      <c r="G868" s="153" t="s">
        <v>1004</v>
      </c>
      <c r="H868" s="153" t="s">
        <v>810</v>
      </c>
      <c r="I868" s="153" t="s">
        <v>857</v>
      </c>
      <c r="J868" s="153" t="s">
        <v>1701</v>
      </c>
      <c r="K868" s="153" t="s">
        <v>1090</v>
      </c>
      <c r="L868" s="570" t="str">
        <f t="shared" ca="1" si="92"/>
        <v>…</v>
      </c>
      <c r="M868" s="153" t="str">
        <f t="shared" ca="1" si="94"/>
        <v>…</v>
      </c>
      <c r="Q868" s="153" t="s">
        <v>4127</v>
      </c>
    </row>
    <row r="869" spans="1:17" ht="12.75" customHeight="1">
      <c r="A869" s="558" t="s">
        <v>1765</v>
      </c>
      <c r="B869" s="558" t="s">
        <v>2276</v>
      </c>
      <c r="C869" s="558" t="s">
        <v>2277</v>
      </c>
      <c r="D869" s="153" t="str">
        <f t="shared" si="91"/>
        <v>select country</v>
      </c>
      <c r="E869" s="153">
        <f t="shared" si="93"/>
        <v>2013</v>
      </c>
      <c r="F869" s="153" t="s">
        <v>2665</v>
      </c>
      <c r="G869" s="153" t="s">
        <v>1121</v>
      </c>
      <c r="H869" s="153" t="s">
        <v>810</v>
      </c>
      <c r="I869" s="153" t="s">
        <v>857</v>
      </c>
      <c r="J869" s="153" t="s">
        <v>1701</v>
      </c>
      <c r="K869" s="153" t="s">
        <v>1090</v>
      </c>
      <c r="L869" s="570" t="str">
        <f t="shared" ca="1" si="92"/>
        <v>…</v>
      </c>
      <c r="M869" s="153" t="str">
        <f t="shared" ca="1" si="94"/>
        <v>…</v>
      </c>
      <c r="Q869" s="153" t="s">
        <v>4128</v>
      </c>
    </row>
    <row r="870" spans="1:17" ht="12.75" customHeight="1">
      <c r="A870" s="558" t="s">
        <v>1765</v>
      </c>
      <c r="B870" s="558" t="s">
        <v>3379</v>
      </c>
      <c r="C870" s="558" t="s">
        <v>3384</v>
      </c>
      <c r="D870" s="153" t="str">
        <f t="shared" si="91"/>
        <v>select country</v>
      </c>
      <c r="E870" s="153">
        <f t="shared" si="93"/>
        <v>2013</v>
      </c>
      <c r="F870" s="153" t="s">
        <v>2666</v>
      </c>
      <c r="G870" s="153" t="s">
        <v>1017</v>
      </c>
      <c r="H870" s="153" t="s">
        <v>810</v>
      </c>
      <c r="I870" s="153" t="s">
        <v>1018</v>
      </c>
      <c r="J870" s="153" t="s">
        <v>1701</v>
      </c>
      <c r="K870" s="153" t="s">
        <v>1090</v>
      </c>
      <c r="L870" s="570" t="str">
        <f t="shared" ca="1" si="92"/>
        <v>…</v>
      </c>
      <c r="M870" s="153" t="str">
        <f t="shared" ca="1" si="94"/>
        <v>…</v>
      </c>
      <c r="Q870" s="153" t="s">
        <v>4129</v>
      </c>
    </row>
    <row r="871" spans="1:17" ht="12" customHeight="1">
      <c r="A871" s="558" t="s">
        <v>1765</v>
      </c>
      <c r="B871" s="1087" t="s">
        <v>2683</v>
      </c>
      <c r="C871" s="1087" t="s">
        <v>97</v>
      </c>
      <c r="D871" s="1084" t="str">
        <f t="shared" si="91"/>
        <v>select country</v>
      </c>
      <c r="E871" s="1084">
        <f t="shared" si="93"/>
        <v>2013</v>
      </c>
      <c r="F871" s="1083" t="s">
        <v>3790</v>
      </c>
      <c r="G871" s="1083" t="s">
        <v>1089</v>
      </c>
      <c r="H871" s="1084" t="s">
        <v>810</v>
      </c>
      <c r="I871" s="1084" t="s">
        <v>1772</v>
      </c>
      <c r="J871" s="1088" t="s">
        <v>3161</v>
      </c>
      <c r="K871" s="1084" t="s">
        <v>1090</v>
      </c>
      <c r="L871" s="1089" t="str">
        <f ca="1">IF(ISNUMBER(INDIRECT("'"&amp;A871&amp;"'!"&amp;B871)),INDIRECT("'"&amp;A871&amp;"'!"&amp;B871),"…")</f>
        <v>…</v>
      </c>
      <c r="M871" s="1084" t="str">
        <f ca="1">IF(OR(INDIRECT("'"&amp;A871&amp;"'!"&amp;C871)="A",INDIRECT("'"&amp;A871&amp;"'!"&amp;C871)="B",INDIRECT("'"&amp;A871&amp;"'!"&amp;C871)="C",INDIRECT("'"&amp;A871&amp;"'!"&amp;C871)="D",INDIRECT("'"&amp;A871&amp;"'!"&amp;C871)="O"),
INDIRECT("'"&amp;A871&amp;"'!"&amp;C871),"…")</f>
        <v>…</v>
      </c>
      <c r="N871" s="1084"/>
      <c r="O871" s="1084"/>
      <c r="P871" s="1084"/>
      <c r="Q871" s="1083" t="s">
        <v>3162</v>
      </c>
    </row>
    <row r="872" spans="1:17" ht="12.75" customHeight="1">
      <c r="A872" s="558" t="s">
        <v>1765</v>
      </c>
      <c r="B872" s="558" t="s">
        <v>2684</v>
      </c>
      <c r="C872" s="558" t="s">
        <v>99</v>
      </c>
      <c r="D872" s="153" t="str">
        <f t="shared" si="91"/>
        <v>select country</v>
      </c>
      <c r="E872" s="153">
        <f t="shared" si="93"/>
        <v>2013</v>
      </c>
      <c r="F872" s="482" t="s">
        <v>3385</v>
      </c>
      <c r="G872" s="482" t="s">
        <v>1089</v>
      </c>
      <c r="H872" s="153" t="s">
        <v>810</v>
      </c>
      <c r="I872" s="153" t="s">
        <v>2222</v>
      </c>
      <c r="J872" s="574" t="s">
        <v>3161</v>
      </c>
      <c r="K872" s="153" t="s">
        <v>1090</v>
      </c>
      <c r="L872" s="570" t="str">
        <f ca="1">IF(ISNUMBER(INDIRECT("'"&amp;A872&amp;"'!"&amp;B872)),INDIRECT("'"&amp;A872&amp;"'!"&amp;B872),"…")</f>
        <v>…</v>
      </c>
      <c r="M872" s="153" t="str">
        <f t="shared" ref="M872:M874" ca="1" si="98">IF(OR(INDIRECT("'"&amp;A872&amp;"'!"&amp;C872)="A",INDIRECT("'"&amp;A872&amp;"'!"&amp;C872)="B",INDIRECT("'"&amp;A872&amp;"'!"&amp;C872)="C",INDIRECT("'"&amp;A872&amp;"'!"&amp;C872)="D",INDIRECT("'"&amp;A872&amp;"'!"&amp;C872)="O"),
INDIRECT("'"&amp;A872&amp;"'!"&amp;C872),"…")</f>
        <v>…</v>
      </c>
      <c r="Q872" s="482" t="s">
        <v>3163</v>
      </c>
    </row>
    <row r="873" spans="1:17" ht="12.75" customHeight="1">
      <c r="A873" s="558" t="s">
        <v>1765</v>
      </c>
      <c r="B873" s="558" t="s">
        <v>2685</v>
      </c>
      <c r="C873" s="558" t="s">
        <v>101</v>
      </c>
      <c r="D873" s="153" t="str">
        <f t="shared" si="91"/>
        <v>select country</v>
      </c>
      <c r="E873" s="153">
        <f t="shared" si="93"/>
        <v>2013</v>
      </c>
      <c r="F873" s="482" t="s">
        <v>3818</v>
      </c>
      <c r="G873" s="482" t="s">
        <v>1089</v>
      </c>
      <c r="H873" s="153" t="s">
        <v>810</v>
      </c>
      <c r="I873" s="153" t="s">
        <v>2222</v>
      </c>
      <c r="J873" s="574" t="s">
        <v>3161</v>
      </c>
      <c r="K873" s="153" t="s">
        <v>1090</v>
      </c>
      <c r="L873" s="570" t="str">
        <f ca="1">IF(ISNUMBER(INDIRECT("'"&amp;A873&amp;"'!"&amp;B873)),INDIRECT("'"&amp;A873&amp;"'!"&amp;B873),"…")</f>
        <v>…</v>
      </c>
      <c r="M873" s="153" t="str">
        <f t="shared" ca="1" si="98"/>
        <v>…</v>
      </c>
      <c r="Q873" s="482" t="s">
        <v>3163</v>
      </c>
    </row>
    <row r="874" spans="1:17" ht="12.75" customHeight="1">
      <c r="A874" s="558" t="s">
        <v>1765</v>
      </c>
      <c r="B874" s="558" t="s">
        <v>3387</v>
      </c>
      <c r="C874" s="558" t="s">
        <v>3392</v>
      </c>
      <c r="D874" s="153" t="str">
        <f t="shared" si="91"/>
        <v>select country</v>
      </c>
      <c r="E874" s="153">
        <f t="shared" si="93"/>
        <v>2013</v>
      </c>
      <c r="F874" s="482" t="s">
        <v>3386</v>
      </c>
      <c r="G874" s="482" t="s">
        <v>1089</v>
      </c>
      <c r="H874" s="153" t="s">
        <v>810</v>
      </c>
      <c r="I874" s="153" t="s">
        <v>2222</v>
      </c>
      <c r="J874" s="574" t="s">
        <v>3161</v>
      </c>
      <c r="K874" s="153" t="s">
        <v>1090</v>
      </c>
      <c r="L874" s="570" t="str">
        <f ca="1">IF(ISNUMBER(INDIRECT("'"&amp;A874&amp;"'!"&amp;B874)),INDIRECT("'"&amp;A874&amp;"'!"&amp;B874),"…")</f>
        <v>…</v>
      </c>
      <c r="M874" s="153" t="str">
        <f t="shared" ca="1" si="98"/>
        <v>…</v>
      </c>
      <c r="Q874" s="482" t="s">
        <v>3163</v>
      </c>
    </row>
    <row r="875" spans="1:17" ht="12.75" customHeight="1">
      <c r="A875" s="558" t="s">
        <v>1765</v>
      </c>
      <c r="B875" s="558" t="s">
        <v>2686</v>
      </c>
      <c r="C875" s="558" t="s">
        <v>105</v>
      </c>
      <c r="D875" s="153" t="str">
        <f t="shared" ref="D875:D886" si="99">H$2</f>
        <v>select country</v>
      </c>
      <c r="E875" s="153">
        <f t="shared" si="93"/>
        <v>2013</v>
      </c>
      <c r="F875" s="153" t="s">
        <v>2667</v>
      </c>
      <c r="G875" s="153" t="s">
        <v>1089</v>
      </c>
      <c r="H875" s="153" t="s">
        <v>810</v>
      </c>
      <c r="J875" s="153" t="s">
        <v>1701</v>
      </c>
      <c r="K875" s="153" t="s">
        <v>1090</v>
      </c>
      <c r="L875" s="570" t="str">
        <f t="shared" ref="L875:L890" ca="1" si="100">IF(ISNUMBER(INDIRECT("'"&amp;A875&amp;"'!"&amp;B875)),INDIRECT("'"&amp;A875&amp;"'!"&amp;B875),"…")</f>
        <v>…</v>
      </c>
      <c r="M875" s="153" t="str">
        <f t="shared" ref="M875:M890" ca="1" si="101">IF(OR(INDIRECT("'"&amp;A875&amp;"'!"&amp;C875)="A",INDIRECT("'"&amp;A875&amp;"'!"&amp;C875)="B",INDIRECT("'"&amp;A875&amp;"'!"&amp;C875)="C",INDIRECT("'"&amp;A875&amp;"'!"&amp;C875)="D",INDIRECT("'"&amp;A875&amp;"'!"&amp;C875)="O"),
INDIRECT("'"&amp;A875&amp;"'!"&amp;C875),"…")</f>
        <v>…</v>
      </c>
      <c r="Q875" s="153" t="s">
        <v>29</v>
      </c>
    </row>
    <row r="876" spans="1:17" ht="12.75" customHeight="1">
      <c r="A876" s="558" t="s">
        <v>1765</v>
      </c>
      <c r="B876" s="558" t="s">
        <v>2687</v>
      </c>
      <c r="C876" s="558" t="s">
        <v>113</v>
      </c>
      <c r="D876" s="153" t="str">
        <f t="shared" si="99"/>
        <v>select country</v>
      </c>
      <c r="E876" s="153">
        <f t="shared" si="93"/>
        <v>2013</v>
      </c>
      <c r="F876" s="153" t="s">
        <v>2668</v>
      </c>
      <c r="G876" s="153" t="s">
        <v>932</v>
      </c>
      <c r="H876" s="153" t="s">
        <v>810</v>
      </c>
      <c r="I876" s="153" t="s">
        <v>933</v>
      </c>
      <c r="J876" s="153" t="s">
        <v>1701</v>
      </c>
      <c r="K876" s="153" t="s">
        <v>1090</v>
      </c>
      <c r="L876" s="570" t="str">
        <f t="shared" ca="1" si="100"/>
        <v>…</v>
      </c>
      <c r="M876" s="153" t="str">
        <f t="shared" ca="1" si="101"/>
        <v>…</v>
      </c>
      <c r="Q876" s="153" t="s">
        <v>31</v>
      </c>
    </row>
    <row r="877" spans="1:17" ht="12.75" customHeight="1">
      <c r="A877" s="558" t="s">
        <v>1765</v>
      </c>
      <c r="B877" s="558" t="s">
        <v>2688</v>
      </c>
      <c r="C877" s="558" t="s">
        <v>117</v>
      </c>
      <c r="D877" s="153" t="str">
        <f t="shared" si="99"/>
        <v>select country</v>
      </c>
      <c r="E877" s="153">
        <f t="shared" si="93"/>
        <v>2013</v>
      </c>
      <c r="F877" s="153" t="s">
        <v>2669</v>
      </c>
      <c r="G877" s="153" t="s">
        <v>946</v>
      </c>
      <c r="H877" s="153" t="s">
        <v>810</v>
      </c>
      <c r="I877" s="153" t="s">
        <v>933</v>
      </c>
      <c r="J877" s="153" t="s">
        <v>1701</v>
      </c>
      <c r="K877" s="153" t="s">
        <v>1090</v>
      </c>
      <c r="L877" s="570" t="str">
        <f t="shared" ca="1" si="100"/>
        <v>…</v>
      </c>
      <c r="M877" s="153" t="str">
        <f t="shared" ca="1" si="101"/>
        <v>…</v>
      </c>
      <c r="Q877" s="153" t="s">
        <v>32</v>
      </c>
    </row>
    <row r="878" spans="1:17" ht="12.75" customHeight="1">
      <c r="A878" s="558" t="s">
        <v>1765</v>
      </c>
      <c r="B878" s="558" t="s">
        <v>2689</v>
      </c>
      <c r="C878" s="558" t="s">
        <v>121</v>
      </c>
      <c r="D878" s="153" t="str">
        <f t="shared" si="99"/>
        <v>select country</v>
      </c>
      <c r="E878" s="153">
        <f t="shared" si="93"/>
        <v>2013</v>
      </c>
      <c r="F878" s="153" t="s">
        <v>2670</v>
      </c>
      <c r="G878" s="153" t="s">
        <v>959</v>
      </c>
      <c r="H878" s="153" t="s">
        <v>810</v>
      </c>
      <c r="I878" s="153" t="s">
        <v>933</v>
      </c>
      <c r="J878" s="153" t="s">
        <v>1701</v>
      </c>
      <c r="K878" s="153" t="s">
        <v>1090</v>
      </c>
      <c r="L878" s="570" t="str">
        <f t="shared" ca="1" si="100"/>
        <v>…</v>
      </c>
      <c r="M878" s="153" t="str">
        <f t="shared" ca="1" si="101"/>
        <v>…</v>
      </c>
      <c r="Q878" s="153" t="s">
        <v>34</v>
      </c>
    </row>
    <row r="879" spans="1:17" ht="12.75" customHeight="1">
      <c r="A879" s="558" t="s">
        <v>1765</v>
      </c>
      <c r="B879" s="558" t="s">
        <v>2690</v>
      </c>
      <c r="C879" s="558" t="s">
        <v>125</v>
      </c>
      <c r="D879" s="153" t="str">
        <f t="shared" si="99"/>
        <v>select country</v>
      </c>
      <c r="E879" s="153">
        <f t="shared" si="93"/>
        <v>2013</v>
      </c>
      <c r="F879" s="153" t="s">
        <v>2671</v>
      </c>
      <c r="G879" s="153" t="s">
        <v>1112</v>
      </c>
      <c r="H879" s="153" t="s">
        <v>810</v>
      </c>
      <c r="I879" s="153" t="s">
        <v>933</v>
      </c>
      <c r="J879" s="153" t="s">
        <v>1701</v>
      </c>
      <c r="K879" s="153" t="s">
        <v>1090</v>
      </c>
      <c r="L879" s="570" t="str">
        <f t="shared" ca="1" si="100"/>
        <v>…</v>
      </c>
      <c r="M879" s="153" t="str">
        <f t="shared" ca="1" si="101"/>
        <v>…</v>
      </c>
      <c r="Q879" s="153" t="s">
        <v>36</v>
      </c>
    </row>
    <row r="880" spans="1:17" ht="12.75" customHeight="1">
      <c r="A880" s="558" t="s">
        <v>1765</v>
      </c>
      <c r="B880" s="558" t="s">
        <v>2691</v>
      </c>
      <c r="C880" s="558" t="s">
        <v>129</v>
      </c>
      <c r="D880" s="153" t="str">
        <f t="shared" si="99"/>
        <v>select country</v>
      </c>
      <c r="E880" s="153">
        <f t="shared" si="93"/>
        <v>2013</v>
      </c>
      <c r="F880" s="153" t="s">
        <v>2672</v>
      </c>
      <c r="G880" s="153" t="s">
        <v>972</v>
      </c>
      <c r="H880" s="153" t="s">
        <v>810</v>
      </c>
      <c r="I880" s="153" t="s">
        <v>933</v>
      </c>
      <c r="J880" s="153" t="s">
        <v>1701</v>
      </c>
      <c r="K880" s="153" t="s">
        <v>1090</v>
      </c>
      <c r="L880" s="570" t="str">
        <f t="shared" ca="1" si="100"/>
        <v>…</v>
      </c>
      <c r="M880" s="153" t="str">
        <f t="shared" ca="1" si="101"/>
        <v>…</v>
      </c>
      <c r="Q880" s="153" t="s">
        <v>38</v>
      </c>
    </row>
    <row r="881" spans="1:17" ht="12.75" customHeight="1">
      <c r="A881" s="558" t="s">
        <v>1765</v>
      </c>
      <c r="B881" s="558" t="s">
        <v>3388</v>
      </c>
      <c r="C881" s="558" t="s">
        <v>3393</v>
      </c>
      <c r="D881" s="153" t="str">
        <f t="shared" si="99"/>
        <v>select country</v>
      </c>
      <c r="E881" s="153">
        <f t="shared" si="93"/>
        <v>2013</v>
      </c>
      <c r="F881" s="153" t="s">
        <v>2673</v>
      </c>
      <c r="G881" s="153" t="s">
        <v>977</v>
      </c>
      <c r="H881" s="153" t="s">
        <v>810</v>
      </c>
      <c r="I881" s="153" t="s">
        <v>933</v>
      </c>
      <c r="J881" s="153" t="s">
        <v>1701</v>
      </c>
      <c r="K881" s="153" t="s">
        <v>978</v>
      </c>
      <c r="L881" s="570" t="str">
        <f t="shared" ca="1" si="100"/>
        <v>…</v>
      </c>
      <c r="M881" s="153" t="str">
        <f t="shared" ca="1" si="101"/>
        <v>…</v>
      </c>
      <c r="Q881" s="153" t="s">
        <v>40</v>
      </c>
    </row>
    <row r="882" spans="1:17">
      <c r="A882" s="558" t="s">
        <v>1765</v>
      </c>
      <c r="B882" s="558" t="s">
        <v>2692</v>
      </c>
      <c r="C882" s="558" t="s">
        <v>133</v>
      </c>
      <c r="D882" s="153" t="str">
        <f t="shared" si="99"/>
        <v>select country</v>
      </c>
      <c r="E882" s="153">
        <f t="shared" si="93"/>
        <v>2013</v>
      </c>
      <c r="F882" s="153" t="s">
        <v>2674</v>
      </c>
      <c r="G882" s="153" t="s">
        <v>1203</v>
      </c>
      <c r="H882" s="153" t="s">
        <v>810</v>
      </c>
      <c r="I882" s="153" t="s">
        <v>933</v>
      </c>
      <c r="J882" s="153" t="s">
        <v>1701</v>
      </c>
      <c r="K882" s="153" t="s">
        <v>1090</v>
      </c>
      <c r="L882" s="570" t="str">
        <f t="shared" ca="1" si="100"/>
        <v>…</v>
      </c>
      <c r="M882" s="153" t="str">
        <f t="shared" ca="1" si="101"/>
        <v>…</v>
      </c>
      <c r="Q882" s="153" t="s">
        <v>3967</v>
      </c>
    </row>
    <row r="883" spans="1:17" ht="12.75" customHeight="1">
      <c r="A883" s="558" t="s">
        <v>1765</v>
      </c>
      <c r="B883" s="558" t="s">
        <v>2693</v>
      </c>
      <c r="C883" s="558" t="s">
        <v>141</v>
      </c>
      <c r="D883" s="153" t="str">
        <f t="shared" si="99"/>
        <v>select country</v>
      </c>
      <c r="E883" s="153">
        <f t="shared" si="93"/>
        <v>2013</v>
      </c>
      <c r="F883" s="153" t="s">
        <v>2675</v>
      </c>
      <c r="G883" s="153" t="s">
        <v>1030</v>
      </c>
      <c r="H883" s="153" t="s">
        <v>810</v>
      </c>
      <c r="J883" s="153" t="s">
        <v>1701</v>
      </c>
      <c r="K883" s="153" t="s">
        <v>1090</v>
      </c>
      <c r="L883" s="570" t="str">
        <f t="shared" ca="1" si="100"/>
        <v>…</v>
      </c>
      <c r="M883" s="153" t="str">
        <f t="shared" ca="1" si="101"/>
        <v>…</v>
      </c>
      <c r="Q883" s="153" t="s">
        <v>44</v>
      </c>
    </row>
    <row r="884" spans="1:17" ht="12.75" customHeight="1">
      <c r="A884" s="558" t="s">
        <v>1765</v>
      </c>
      <c r="B884" s="558" t="s">
        <v>2694</v>
      </c>
      <c r="C884" s="558" t="s">
        <v>145</v>
      </c>
      <c r="D884" s="153" t="str">
        <f t="shared" si="99"/>
        <v>select country</v>
      </c>
      <c r="E884" s="153">
        <f t="shared" si="93"/>
        <v>2013</v>
      </c>
      <c r="F884" s="153" t="s">
        <v>2676</v>
      </c>
      <c r="G884" s="153" t="s">
        <v>1037</v>
      </c>
      <c r="H884" s="153" t="s">
        <v>810</v>
      </c>
      <c r="J884" s="153" t="s">
        <v>1701</v>
      </c>
      <c r="K884" s="153" t="s">
        <v>1090</v>
      </c>
      <c r="L884" s="570" t="str">
        <f t="shared" ca="1" si="100"/>
        <v>…</v>
      </c>
      <c r="M884" s="153" t="str">
        <f t="shared" ca="1" si="101"/>
        <v>…</v>
      </c>
      <c r="Q884" s="153" t="s">
        <v>45</v>
      </c>
    </row>
    <row r="885" spans="1:17" ht="12.75" customHeight="1">
      <c r="A885" s="558" t="s">
        <v>1765</v>
      </c>
      <c r="B885" s="558" t="s">
        <v>2695</v>
      </c>
      <c r="C885" s="558" t="s">
        <v>151</v>
      </c>
      <c r="D885" s="153" t="str">
        <f t="shared" si="99"/>
        <v>select country</v>
      </c>
      <c r="E885" s="153">
        <f t="shared" si="93"/>
        <v>2013</v>
      </c>
      <c r="F885" s="153" t="s">
        <v>2677</v>
      </c>
      <c r="G885" s="153" t="s">
        <v>1531</v>
      </c>
      <c r="H885" s="153" t="s">
        <v>810</v>
      </c>
      <c r="J885" s="153" t="s">
        <v>1701</v>
      </c>
      <c r="K885" s="153" t="s">
        <v>978</v>
      </c>
      <c r="L885" s="570" t="str">
        <f t="shared" ca="1" si="100"/>
        <v>…</v>
      </c>
      <c r="M885" s="153" t="str">
        <f t="shared" ca="1" si="101"/>
        <v>…</v>
      </c>
      <c r="Q885" s="153" t="s">
        <v>49</v>
      </c>
    </row>
    <row r="886" spans="1:17" ht="12.75" customHeight="1">
      <c r="A886" s="558" t="s">
        <v>1765</v>
      </c>
      <c r="B886" s="558" t="s">
        <v>3389</v>
      </c>
      <c r="C886" s="558" t="s">
        <v>3394</v>
      </c>
      <c r="D886" s="153" t="str">
        <f t="shared" si="99"/>
        <v>select country</v>
      </c>
      <c r="E886" s="153">
        <f t="shared" si="93"/>
        <v>2013</v>
      </c>
      <c r="F886" s="153" t="s">
        <v>2678</v>
      </c>
      <c r="G886" s="153" t="s">
        <v>1066</v>
      </c>
      <c r="H886" s="153" t="s">
        <v>810</v>
      </c>
      <c r="J886" s="153" t="s">
        <v>1701</v>
      </c>
      <c r="K886" s="153" t="s">
        <v>978</v>
      </c>
      <c r="L886" s="570" t="str">
        <f t="shared" ca="1" si="100"/>
        <v>…</v>
      </c>
      <c r="M886" s="153" t="str">
        <f t="shared" ca="1" si="101"/>
        <v>…</v>
      </c>
      <c r="Q886" s="153" t="s">
        <v>51</v>
      </c>
    </row>
    <row r="887" spans="1:17" ht="12.75" customHeight="1">
      <c r="A887" s="558" t="s">
        <v>1765</v>
      </c>
      <c r="B887" s="558" t="s">
        <v>2697</v>
      </c>
      <c r="C887" s="558" t="s">
        <v>163</v>
      </c>
      <c r="D887" s="153" t="str">
        <f>H$2</f>
        <v>select country</v>
      </c>
      <c r="E887" s="153">
        <f t="shared" ref="E887:E953" si="102">$H$3</f>
        <v>2013</v>
      </c>
      <c r="F887" s="153" t="s">
        <v>2679</v>
      </c>
      <c r="G887" s="153" t="s">
        <v>991</v>
      </c>
      <c r="H887" s="153" t="s">
        <v>810</v>
      </c>
      <c r="I887" s="153" t="s">
        <v>857</v>
      </c>
      <c r="J887" s="153" t="s">
        <v>1701</v>
      </c>
      <c r="K887" s="153" t="s">
        <v>1090</v>
      </c>
      <c r="L887" s="570" t="str">
        <f t="shared" ca="1" si="100"/>
        <v>…</v>
      </c>
      <c r="M887" s="153" t="str">
        <f t="shared" ca="1" si="101"/>
        <v>…</v>
      </c>
      <c r="Q887" s="153" t="s">
        <v>55</v>
      </c>
    </row>
    <row r="888" spans="1:17" ht="12.75" customHeight="1">
      <c r="A888" s="558" t="s">
        <v>1765</v>
      </c>
      <c r="B888" s="558" t="s">
        <v>3390</v>
      </c>
      <c r="C888" s="558" t="s">
        <v>3395</v>
      </c>
      <c r="D888" s="153" t="str">
        <f t="shared" ref="D888:D908" si="103">H$2</f>
        <v>select country</v>
      </c>
      <c r="E888" s="153">
        <f t="shared" si="102"/>
        <v>2013</v>
      </c>
      <c r="F888" s="153" t="s">
        <v>2680</v>
      </c>
      <c r="G888" s="153" t="s">
        <v>1004</v>
      </c>
      <c r="H888" s="153" t="s">
        <v>810</v>
      </c>
      <c r="I888" s="153" t="s">
        <v>857</v>
      </c>
      <c r="J888" s="153" t="s">
        <v>1701</v>
      </c>
      <c r="K888" s="153" t="s">
        <v>1090</v>
      </c>
      <c r="L888" s="570" t="str">
        <f t="shared" ca="1" si="100"/>
        <v>…</v>
      </c>
      <c r="M888" s="153" t="str">
        <f t="shared" ca="1" si="101"/>
        <v>…</v>
      </c>
      <c r="Q888" s="153" t="s">
        <v>56</v>
      </c>
    </row>
    <row r="889" spans="1:17" ht="12.75" customHeight="1">
      <c r="A889" s="558" t="s">
        <v>1765</v>
      </c>
      <c r="B889" s="558" t="s">
        <v>2698</v>
      </c>
      <c r="C889" s="558" t="s">
        <v>167</v>
      </c>
      <c r="D889" s="153" t="str">
        <f t="shared" si="103"/>
        <v>select country</v>
      </c>
      <c r="E889" s="153">
        <f t="shared" si="102"/>
        <v>2013</v>
      </c>
      <c r="F889" s="153" t="s">
        <v>2681</v>
      </c>
      <c r="G889" s="153" t="s">
        <v>1121</v>
      </c>
      <c r="H889" s="153" t="s">
        <v>810</v>
      </c>
      <c r="I889" s="153" t="s">
        <v>857</v>
      </c>
      <c r="J889" s="153" t="s">
        <v>1701</v>
      </c>
      <c r="K889" s="153" t="s">
        <v>1090</v>
      </c>
      <c r="L889" s="570" t="str">
        <f t="shared" ca="1" si="100"/>
        <v>…</v>
      </c>
      <c r="M889" s="153" t="str">
        <f t="shared" ca="1" si="101"/>
        <v>…</v>
      </c>
      <c r="Q889" s="153" t="s">
        <v>58</v>
      </c>
    </row>
    <row r="890" spans="1:17" ht="12.75" customHeight="1">
      <c r="A890" s="558" t="s">
        <v>1765</v>
      </c>
      <c r="B890" s="558" t="s">
        <v>3391</v>
      </c>
      <c r="C890" s="558" t="s">
        <v>3396</v>
      </c>
      <c r="D890" s="153" t="str">
        <f t="shared" si="103"/>
        <v>select country</v>
      </c>
      <c r="E890" s="153">
        <f t="shared" si="102"/>
        <v>2013</v>
      </c>
      <c r="F890" s="153" t="s">
        <v>2682</v>
      </c>
      <c r="G890" s="153" t="s">
        <v>1017</v>
      </c>
      <c r="H890" s="153" t="s">
        <v>810</v>
      </c>
      <c r="I890" s="153" t="s">
        <v>1018</v>
      </c>
      <c r="J890" s="153" t="s">
        <v>1701</v>
      </c>
      <c r="K890" s="153" t="s">
        <v>1090</v>
      </c>
      <c r="L890" s="570" t="str">
        <f t="shared" ca="1" si="100"/>
        <v>…</v>
      </c>
      <c r="M890" s="153" t="str">
        <f t="shared" ca="1" si="101"/>
        <v>…</v>
      </c>
      <c r="Q890" s="153" t="s">
        <v>60</v>
      </c>
    </row>
    <row r="891" spans="1:17" ht="12" customHeight="1">
      <c r="A891" s="558" t="s">
        <v>1765</v>
      </c>
      <c r="B891" s="1087" t="s">
        <v>374</v>
      </c>
      <c r="C891" s="1087" t="s">
        <v>420</v>
      </c>
      <c r="D891" s="1084" t="str">
        <f t="shared" si="103"/>
        <v>select country</v>
      </c>
      <c r="E891" s="1084">
        <f t="shared" si="102"/>
        <v>2013</v>
      </c>
      <c r="F891" s="1083" t="s">
        <v>3791</v>
      </c>
      <c r="G891" s="1083" t="s">
        <v>1089</v>
      </c>
      <c r="H891" s="1084" t="s">
        <v>810</v>
      </c>
      <c r="I891" s="1084" t="s">
        <v>1772</v>
      </c>
      <c r="J891" s="1088" t="s">
        <v>3161</v>
      </c>
      <c r="K891" s="1084" t="s">
        <v>1090</v>
      </c>
      <c r="L891" s="1089" t="str">
        <f ca="1">IF(ISNUMBER(INDIRECT("'"&amp;A891&amp;"'!"&amp;B891)),INDIRECT("'"&amp;A891&amp;"'!"&amp;B891),"…")</f>
        <v>…</v>
      </c>
      <c r="M891" s="1084" t="str">
        <f ca="1">IF(OR(INDIRECT("'"&amp;A891&amp;"'!"&amp;C891)="A",INDIRECT("'"&amp;A891&amp;"'!"&amp;C891)="B",INDIRECT("'"&amp;A891&amp;"'!"&amp;C891)="C",INDIRECT("'"&amp;A891&amp;"'!"&amp;C891)="D",INDIRECT("'"&amp;A891&amp;"'!"&amp;C891)="O"),
INDIRECT("'"&amp;A891&amp;"'!"&amp;C891),"…")</f>
        <v>…</v>
      </c>
      <c r="N891" s="1084"/>
      <c r="O891" s="1084"/>
      <c r="P891" s="1084"/>
      <c r="Q891" s="1083" t="s">
        <v>3162</v>
      </c>
    </row>
    <row r="892" spans="1:17" ht="12.75" customHeight="1">
      <c r="A892" s="558" t="s">
        <v>1765</v>
      </c>
      <c r="B892" s="558" t="s">
        <v>377</v>
      </c>
      <c r="C892" s="558" t="s">
        <v>423</v>
      </c>
      <c r="D892" s="153" t="str">
        <f t="shared" si="103"/>
        <v>select country</v>
      </c>
      <c r="E892" s="153">
        <f t="shared" si="102"/>
        <v>2013</v>
      </c>
      <c r="F892" s="482" t="s">
        <v>3397</v>
      </c>
      <c r="G892" s="482" t="s">
        <v>1089</v>
      </c>
      <c r="H892" s="153" t="s">
        <v>810</v>
      </c>
      <c r="I892" s="153" t="s">
        <v>2222</v>
      </c>
      <c r="J892" s="574" t="s">
        <v>3161</v>
      </c>
      <c r="K892" s="153" t="s">
        <v>1090</v>
      </c>
      <c r="L892" s="570" t="str">
        <f ca="1">IF(ISNUMBER(INDIRECT("'"&amp;A892&amp;"'!"&amp;B892)),INDIRECT("'"&amp;A892&amp;"'!"&amp;B892),"…")</f>
        <v>…</v>
      </c>
      <c r="M892" s="153" t="str">
        <f t="shared" ref="M892:M894" ca="1" si="104">IF(OR(INDIRECT("'"&amp;A892&amp;"'!"&amp;C892)="A",INDIRECT("'"&amp;A892&amp;"'!"&amp;C892)="B",INDIRECT("'"&amp;A892&amp;"'!"&amp;C892)="C",INDIRECT("'"&amp;A892&amp;"'!"&amp;C892)="D",INDIRECT("'"&amp;A892&amp;"'!"&amp;C892)="O"),
INDIRECT("'"&amp;A892&amp;"'!"&amp;C892),"…")</f>
        <v>…</v>
      </c>
      <c r="Q892" s="482" t="s">
        <v>3163</v>
      </c>
    </row>
    <row r="893" spans="1:17" ht="12.75" customHeight="1">
      <c r="A893" s="558" t="s">
        <v>1765</v>
      </c>
      <c r="B893" s="558" t="s">
        <v>380</v>
      </c>
      <c r="C893" s="558" t="s">
        <v>426</v>
      </c>
      <c r="D893" s="153" t="str">
        <f t="shared" si="103"/>
        <v>select country</v>
      </c>
      <c r="E893" s="153">
        <f t="shared" si="102"/>
        <v>2013</v>
      </c>
      <c r="F893" s="482" t="s">
        <v>3819</v>
      </c>
      <c r="G893" s="482" t="s">
        <v>1089</v>
      </c>
      <c r="H893" s="153" t="s">
        <v>810</v>
      </c>
      <c r="I893" s="153" t="s">
        <v>2222</v>
      </c>
      <c r="J893" s="574" t="s">
        <v>3161</v>
      </c>
      <c r="K893" s="153" t="s">
        <v>1090</v>
      </c>
      <c r="L893" s="570" t="str">
        <f ca="1">IF(ISNUMBER(INDIRECT("'"&amp;A893&amp;"'!"&amp;B893)),INDIRECT("'"&amp;A893&amp;"'!"&amp;B893),"…")</f>
        <v>…</v>
      </c>
      <c r="M893" s="153" t="str">
        <f t="shared" ca="1" si="104"/>
        <v>…</v>
      </c>
      <c r="Q893" s="482" t="s">
        <v>3163</v>
      </c>
    </row>
    <row r="894" spans="1:17" ht="12.75" customHeight="1">
      <c r="A894" s="558" t="s">
        <v>1765</v>
      </c>
      <c r="B894" s="558" t="s">
        <v>3399</v>
      </c>
      <c r="C894" s="558" t="s">
        <v>3404</v>
      </c>
      <c r="D894" s="153" t="str">
        <f t="shared" si="103"/>
        <v>select country</v>
      </c>
      <c r="E894" s="153">
        <f t="shared" si="102"/>
        <v>2013</v>
      </c>
      <c r="F894" s="482" t="s">
        <v>3398</v>
      </c>
      <c r="G894" s="482" t="s">
        <v>1089</v>
      </c>
      <c r="H894" s="153" t="s">
        <v>810</v>
      </c>
      <c r="I894" s="153" t="s">
        <v>2222</v>
      </c>
      <c r="J894" s="574" t="s">
        <v>3161</v>
      </c>
      <c r="K894" s="153" t="s">
        <v>1090</v>
      </c>
      <c r="L894" s="570" t="str">
        <f ca="1">IF(ISNUMBER(INDIRECT("'"&amp;A894&amp;"'!"&amp;B894)),INDIRECT("'"&amp;A894&amp;"'!"&amp;B894),"…")</f>
        <v>…</v>
      </c>
      <c r="M894" s="153" t="str">
        <f t="shared" ca="1" si="104"/>
        <v>…</v>
      </c>
      <c r="Q894" s="482" t="s">
        <v>3163</v>
      </c>
    </row>
    <row r="895" spans="1:17" ht="12.75" customHeight="1">
      <c r="A895" s="558" t="s">
        <v>1765</v>
      </c>
      <c r="B895" s="558" t="s">
        <v>383</v>
      </c>
      <c r="C895" s="558" t="s">
        <v>429</v>
      </c>
      <c r="D895" s="153" t="str">
        <f t="shared" si="103"/>
        <v>select country</v>
      </c>
      <c r="E895" s="153">
        <f t="shared" si="102"/>
        <v>2013</v>
      </c>
      <c r="F895" s="153" t="s">
        <v>2699</v>
      </c>
      <c r="G895" s="153" t="s">
        <v>1089</v>
      </c>
      <c r="H895" s="153" t="s">
        <v>810</v>
      </c>
      <c r="J895" s="153" t="s">
        <v>1701</v>
      </c>
      <c r="K895" s="153" t="s">
        <v>1090</v>
      </c>
      <c r="L895" s="570" t="str">
        <f t="shared" ref="L895:L952" ca="1" si="105">IF(ISNUMBER(INDIRECT("'"&amp;A895&amp;"'!"&amp;B895)),INDIRECT("'"&amp;A895&amp;"'!"&amp;B895),"…")</f>
        <v>…</v>
      </c>
      <c r="M895" s="153" t="str">
        <f t="shared" ref="M895:M952" ca="1" si="106">IF(OR(INDIRECT("'"&amp;A895&amp;"'!"&amp;C895)="A",INDIRECT("'"&amp;A895&amp;"'!"&amp;C895)="B",INDIRECT("'"&amp;A895&amp;"'!"&amp;C895)="C",INDIRECT("'"&amp;A895&amp;"'!"&amp;C895)="D",INDIRECT("'"&amp;A895&amp;"'!"&amp;C895)="O"),
INDIRECT("'"&amp;A895&amp;"'!"&amp;C895),"…")</f>
        <v>…</v>
      </c>
      <c r="Q895" s="153" t="s">
        <v>29</v>
      </c>
    </row>
    <row r="896" spans="1:17" ht="12.75" customHeight="1">
      <c r="A896" s="558" t="s">
        <v>1765</v>
      </c>
      <c r="B896" s="558" t="s">
        <v>387</v>
      </c>
      <c r="C896" s="558" t="s">
        <v>433</v>
      </c>
      <c r="D896" s="153" t="str">
        <f t="shared" si="103"/>
        <v>select country</v>
      </c>
      <c r="E896" s="153">
        <f t="shared" si="102"/>
        <v>2013</v>
      </c>
      <c r="F896" s="153" t="s">
        <v>2700</v>
      </c>
      <c r="G896" s="153" t="s">
        <v>932</v>
      </c>
      <c r="H896" s="153" t="s">
        <v>810</v>
      </c>
      <c r="I896" s="153" t="s">
        <v>933</v>
      </c>
      <c r="J896" s="153" t="s">
        <v>1701</v>
      </c>
      <c r="K896" s="153" t="s">
        <v>1090</v>
      </c>
      <c r="L896" s="570" t="str">
        <f t="shared" ca="1" si="105"/>
        <v>…</v>
      </c>
      <c r="M896" s="153" t="str">
        <f t="shared" ca="1" si="106"/>
        <v>…</v>
      </c>
      <c r="Q896" s="153" t="s">
        <v>31</v>
      </c>
    </row>
    <row r="897" spans="1:17" ht="12.75" customHeight="1">
      <c r="A897" s="558" t="s">
        <v>1765</v>
      </c>
      <c r="B897" s="558" t="s">
        <v>390</v>
      </c>
      <c r="C897" s="558" t="s">
        <v>436</v>
      </c>
      <c r="D897" s="153" t="str">
        <f t="shared" si="103"/>
        <v>select country</v>
      </c>
      <c r="E897" s="153">
        <f t="shared" si="102"/>
        <v>2013</v>
      </c>
      <c r="F897" s="153" t="s">
        <v>2701</v>
      </c>
      <c r="G897" s="153" t="s">
        <v>946</v>
      </c>
      <c r="H897" s="153" t="s">
        <v>810</v>
      </c>
      <c r="I897" s="153" t="s">
        <v>933</v>
      </c>
      <c r="J897" s="153" t="s">
        <v>1701</v>
      </c>
      <c r="K897" s="153" t="s">
        <v>1090</v>
      </c>
      <c r="L897" s="570" t="str">
        <f t="shared" ca="1" si="105"/>
        <v>…</v>
      </c>
      <c r="M897" s="153" t="str">
        <f t="shared" ca="1" si="106"/>
        <v>…</v>
      </c>
      <c r="Q897" s="153" t="s">
        <v>32</v>
      </c>
    </row>
    <row r="898" spans="1:17" ht="12.75" customHeight="1">
      <c r="A898" s="558" t="s">
        <v>1765</v>
      </c>
      <c r="B898" s="558" t="s">
        <v>393</v>
      </c>
      <c r="C898" s="558" t="s">
        <v>439</v>
      </c>
      <c r="D898" s="153" t="str">
        <f t="shared" si="103"/>
        <v>select country</v>
      </c>
      <c r="E898" s="153">
        <f t="shared" si="102"/>
        <v>2013</v>
      </c>
      <c r="F898" s="153" t="s">
        <v>2702</v>
      </c>
      <c r="G898" s="153" t="s">
        <v>959</v>
      </c>
      <c r="H898" s="153" t="s">
        <v>810</v>
      </c>
      <c r="I898" s="153" t="s">
        <v>933</v>
      </c>
      <c r="J898" s="153" t="s">
        <v>1701</v>
      </c>
      <c r="K898" s="153" t="s">
        <v>1090</v>
      </c>
      <c r="L898" s="570" t="str">
        <f t="shared" ca="1" si="105"/>
        <v>…</v>
      </c>
      <c r="M898" s="153" t="str">
        <f t="shared" ca="1" si="106"/>
        <v>…</v>
      </c>
      <c r="Q898" s="153" t="s">
        <v>34</v>
      </c>
    </row>
    <row r="899" spans="1:17" ht="12.75" customHeight="1">
      <c r="A899" s="558" t="s">
        <v>1765</v>
      </c>
      <c r="B899" s="558" t="s">
        <v>396</v>
      </c>
      <c r="C899" s="558" t="s">
        <v>442</v>
      </c>
      <c r="D899" s="153" t="str">
        <f t="shared" si="103"/>
        <v>select country</v>
      </c>
      <c r="E899" s="153">
        <f t="shared" si="102"/>
        <v>2013</v>
      </c>
      <c r="F899" s="153" t="s">
        <v>2703</v>
      </c>
      <c r="G899" s="153" t="s">
        <v>1112</v>
      </c>
      <c r="H899" s="153" t="s">
        <v>810</v>
      </c>
      <c r="I899" s="153" t="s">
        <v>933</v>
      </c>
      <c r="J899" s="153" t="s">
        <v>1701</v>
      </c>
      <c r="K899" s="153" t="s">
        <v>1090</v>
      </c>
      <c r="L899" s="570" t="str">
        <f t="shared" ca="1" si="105"/>
        <v>…</v>
      </c>
      <c r="M899" s="153" t="str">
        <f t="shared" ca="1" si="106"/>
        <v>…</v>
      </c>
      <c r="Q899" s="153" t="s">
        <v>36</v>
      </c>
    </row>
    <row r="900" spans="1:17" ht="12.75" customHeight="1">
      <c r="A900" s="558" t="s">
        <v>1765</v>
      </c>
      <c r="B900" s="558" t="s">
        <v>399</v>
      </c>
      <c r="C900" s="558" t="s">
        <v>445</v>
      </c>
      <c r="D900" s="153" t="str">
        <f t="shared" si="103"/>
        <v>select country</v>
      </c>
      <c r="E900" s="153">
        <f t="shared" si="102"/>
        <v>2013</v>
      </c>
      <c r="F900" s="153" t="s">
        <v>2704</v>
      </c>
      <c r="G900" s="153" t="s">
        <v>972</v>
      </c>
      <c r="H900" s="153" t="s">
        <v>810</v>
      </c>
      <c r="I900" s="153" t="s">
        <v>933</v>
      </c>
      <c r="J900" s="153" t="s">
        <v>1701</v>
      </c>
      <c r="K900" s="153" t="s">
        <v>1090</v>
      </c>
      <c r="L900" s="570" t="str">
        <f t="shared" ca="1" si="105"/>
        <v>…</v>
      </c>
      <c r="M900" s="153" t="str">
        <f t="shared" ca="1" si="106"/>
        <v>…</v>
      </c>
      <c r="Q900" s="153" t="s">
        <v>38</v>
      </c>
    </row>
    <row r="901" spans="1:17" ht="12.75" customHeight="1">
      <c r="A901" s="558" t="s">
        <v>1765</v>
      </c>
      <c r="B901" s="558" t="s">
        <v>3400</v>
      </c>
      <c r="C901" s="558" t="s">
        <v>3405</v>
      </c>
      <c r="D901" s="153" t="str">
        <f t="shared" si="103"/>
        <v>select country</v>
      </c>
      <c r="E901" s="153">
        <f t="shared" si="102"/>
        <v>2013</v>
      </c>
      <c r="F901" s="153" t="s">
        <v>2705</v>
      </c>
      <c r="G901" s="153" t="s">
        <v>977</v>
      </c>
      <c r="H901" s="153" t="s">
        <v>810</v>
      </c>
      <c r="I901" s="153" t="s">
        <v>933</v>
      </c>
      <c r="J901" s="153" t="s">
        <v>1701</v>
      </c>
      <c r="K901" s="153" t="s">
        <v>978</v>
      </c>
      <c r="L901" s="570" t="str">
        <f t="shared" ca="1" si="105"/>
        <v>…</v>
      </c>
      <c r="M901" s="153" t="str">
        <f t="shared" ca="1" si="106"/>
        <v>…</v>
      </c>
      <c r="Q901" s="153" t="s">
        <v>40</v>
      </c>
    </row>
    <row r="902" spans="1:17">
      <c r="A902" s="558" t="s">
        <v>1765</v>
      </c>
      <c r="B902" s="558" t="s">
        <v>402</v>
      </c>
      <c r="C902" s="558" t="s">
        <v>448</v>
      </c>
      <c r="D902" s="153" t="str">
        <f t="shared" si="103"/>
        <v>select country</v>
      </c>
      <c r="E902" s="153">
        <f t="shared" si="102"/>
        <v>2013</v>
      </c>
      <c r="F902" s="153" t="s">
        <v>2706</v>
      </c>
      <c r="G902" s="153" t="s">
        <v>1203</v>
      </c>
      <c r="H902" s="153" t="s">
        <v>810</v>
      </c>
      <c r="I902" s="153" t="s">
        <v>933</v>
      </c>
      <c r="J902" s="153" t="s">
        <v>1701</v>
      </c>
      <c r="K902" s="153" t="s">
        <v>1090</v>
      </c>
      <c r="L902" s="570" t="str">
        <f t="shared" ca="1" si="105"/>
        <v>…</v>
      </c>
      <c r="M902" s="153" t="str">
        <f t="shared" ca="1" si="106"/>
        <v>…</v>
      </c>
      <c r="Q902" s="153" t="s">
        <v>3967</v>
      </c>
    </row>
    <row r="903" spans="1:17" ht="12.75" customHeight="1">
      <c r="A903" s="558" t="s">
        <v>1765</v>
      </c>
      <c r="B903" s="558" t="s">
        <v>2717</v>
      </c>
      <c r="C903" s="558" t="s">
        <v>2719</v>
      </c>
      <c r="D903" s="153" t="str">
        <f t="shared" si="103"/>
        <v>select country</v>
      </c>
      <c r="E903" s="153">
        <f t="shared" si="102"/>
        <v>2013</v>
      </c>
      <c r="F903" s="153" t="s">
        <v>2707</v>
      </c>
      <c r="G903" s="153" t="s">
        <v>1030</v>
      </c>
      <c r="H903" s="153" t="s">
        <v>810</v>
      </c>
      <c r="J903" s="153" t="s">
        <v>1701</v>
      </c>
      <c r="K903" s="153" t="s">
        <v>1090</v>
      </c>
      <c r="L903" s="570" t="str">
        <f t="shared" ca="1" si="105"/>
        <v>…</v>
      </c>
      <c r="M903" s="153" t="str">
        <f t="shared" ca="1" si="106"/>
        <v>…</v>
      </c>
      <c r="Q903" s="153" t="s">
        <v>44</v>
      </c>
    </row>
    <row r="904" spans="1:17" ht="12.75" customHeight="1">
      <c r="A904" s="558" t="s">
        <v>1765</v>
      </c>
      <c r="B904" s="558" t="s">
        <v>406</v>
      </c>
      <c r="C904" s="558" t="s">
        <v>452</v>
      </c>
      <c r="D904" s="153" t="str">
        <f t="shared" si="103"/>
        <v>select country</v>
      </c>
      <c r="E904" s="153">
        <f t="shared" si="102"/>
        <v>2013</v>
      </c>
      <c r="F904" s="153" t="s">
        <v>2708</v>
      </c>
      <c r="G904" s="153" t="s">
        <v>1037</v>
      </c>
      <c r="H904" s="153" t="s">
        <v>810</v>
      </c>
      <c r="J904" s="153" t="s">
        <v>1701</v>
      </c>
      <c r="K904" s="153" t="s">
        <v>1090</v>
      </c>
      <c r="L904" s="570" t="str">
        <f t="shared" ca="1" si="105"/>
        <v>…</v>
      </c>
      <c r="M904" s="153" t="str">
        <f t="shared" ca="1" si="106"/>
        <v>…</v>
      </c>
      <c r="Q904" s="153" t="s">
        <v>45</v>
      </c>
    </row>
    <row r="905" spans="1:17" ht="12.75" customHeight="1">
      <c r="A905" s="558" t="s">
        <v>1765</v>
      </c>
      <c r="B905" s="482" t="s">
        <v>3948</v>
      </c>
      <c r="C905" s="153" t="s">
        <v>455</v>
      </c>
      <c r="D905" s="153" t="str">
        <f t="shared" si="103"/>
        <v>select country</v>
      </c>
      <c r="E905" s="153">
        <f t="shared" si="102"/>
        <v>2013</v>
      </c>
      <c r="F905" s="153" t="s">
        <v>2709</v>
      </c>
      <c r="G905" s="153" t="s">
        <v>1715</v>
      </c>
      <c r="H905" s="153" t="s">
        <v>810</v>
      </c>
      <c r="J905" s="153" t="s">
        <v>1701</v>
      </c>
      <c r="K905" s="153" t="s">
        <v>1090</v>
      </c>
      <c r="L905" s="570" t="str">
        <f t="shared" ca="1" si="105"/>
        <v>…</v>
      </c>
      <c r="M905" s="153" t="str">
        <f t="shared" ca="1" si="106"/>
        <v>…</v>
      </c>
      <c r="Q905" s="153" t="s">
        <v>47</v>
      </c>
    </row>
    <row r="906" spans="1:17" ht="12.75" customHeight="1">
      <c r="A906" s="558" t="s">
        <v>1765</v>
      </c>
      <c r="B906" s="558" t="s">
        <v>2718</v>
      </c>
      <c r="C906" s="558" t="s">
        <v>2720</v>
      </c>
      <c r="D906" s="153" t="str">
        <f t="shared" si="103"/>
        <v>select country</v>
      </c>
      <c r="E906" s="153">
        <f t="shared" si="102"/>
        <v>2013</v>
      </c>
      <c r="F906" s="153" t="s">
        <v>2710</v>
      </c>
      <c r="G906" s="153" t="s">
        <v>1531</v>
      </c>
      <c r="H906" s="153" t="s">
        <v>810</v>
      </c>
      <c r="J906" s="153" t="s">
        <v>1701</v>
      </c>
      <c r="K906" s="153" t="s">
        <v>978</v>
      </c>
      <c r="L906" s="570" t="str">
        <f t="shared" ca="1" si="105"/>
        <v>…</v>
      </c>
      <c r="M906" s="153" t="str">
        <f t="shared" ca="1" si="106"/>
        <v>…</v>
      </c>
      <c r="Q906" s="153" t="s">
        <v>49</v>
      </c>
    </row>
    <row r="907" spans="1:17" ht="12.75" customHeight="1">
      <c r="A907" s="558" t="s">
        <v>1765</v>
      </c>
      <c r="B907" s="558" t="s">
        <v>3401</v>
      </c>
      <c r="C907" s="558" t="s">
        <v>3406</v>
      </c>
      <c r="D907" s="153" t="str">
        <f t="shared" si="103"/>
        <v>select country</v>
      </c>
      <c r="E907" s="153">
        <f t="shared" si="102"/>
        <v>2013</v>
      </c>
      <c r="F907" s="153" t="s">
        <v>2711</v>
      </c>
      <c r="G907" s="153" t="s">
        <v>1066</v>
      </c>
      <c r="H907" s="153" t="s">
        <v>810</v>
      </c>
      <c r="J907" s="153" t="s">
        <v>1701</v>
      </c>
      <c r="K907" s="153" t="s">
        <v>978</v>
      </c>
      <c r="L907" s="570" t="str">
        <f t="shared" ca="1" si="105"/>
        <v>…</v>
      </c>
      <c r="M907" s="153" t="str">
        <f t="shared" ca="1" si="106"/>
        <v>…</v>
      </c>
      <c r="Q907" s="153" t="s">
        <v>51</v>
      </c>
    </row>
    <row r="908" spans="1:17" ht="12.75" customHeight="1">
      <c r="A908" s="558" t="s">
        <v>1765</v>
      </c>
      <c r="B908" s="153" t="s">
        <v>411</v>
      </c>
      <c r="C908" s="153" t="s">
        <v>458</v>
      </c>
      <c r="D908" s="153" t="str">
        <f t="shared" si="103"/>
        <v>select country</v>
      </c>
      <c r="E908" s="153">
        <f t="shared" si="102"/>
        <v>2013</v>
      </c>
      <c r="F908" s="153" t="s">
        <v>2712</v>
      </c>
      <c r="G908" s="153" t="s">
        <v>1077</v>
      </c>
      <c r="H908" s="153" t="s">
        <v>810</v>
      </c>
      <c r="J908" s="153" t="s">
        <v>1701</v>
      </c>
      <c r="K908" s="153" t="s">
        <v>978</v>
      </c>
      <c r="L908" s="570" t="str">
        <f t="shared" ca="1" si="105"/>
        <v>…</v>
      </c>
      <c r="M908" s="153" t="str">
        <f t="shared" ca="1" si="106"/>
        <v>…</v>
      </c>
      <c r="Q908" s="153" t="s">
        <v>53</v>
      </c>
    </row>
    <row r="909" spans="1:17" ht="12.75" customHeight="1">
      <c r="A909" s="558" t="s">
        <v>1765</v>
      </c>
      <c r="B909" s="558" t="s">
        <v>415</v>
      </c>
      <c r="C909" s="558" t="s">
        <v>462</v>
      </c>
      <c r="D909" s="153" t="str">
        <f>H$2</f>
        <v>select country</v>
      </c>
      <c r="E909" s="153">
        <f t="shared" si="102"/>
        <v>2013</v>
      </c>
      <c r="F909" s="153" t="s">
        <v>2713</v>
      </c>
      <c r="G909" s="153" t="s">
        <v>991</v>
      </c>
      <c r="H909" s="153" t="s">
        <v>810</v>
      </c>
      <c r="I909" s="153" t="s">
        <v>857</v>
      </c>
      <c r="J909" s="153" t="s">
        <v>1701</v>
      </c>
      <c r="K909" s="153" t="s">
        <v>1090</v>
      </c>
      <c r="L909" s="570" t="str">
        <f t="shared" ca="1" si="105"/>
        <v>…</v>
      </c>
      <c r="M909" s="153" t="str">
        <f t="shared" ca="1" si="106"/>
        <v>…</v>
      </c>
      <c r="Q909" s="153" t="s">
        <v>55</v>
      </c>
    </row>
    <row r="910" spans="1:17" ht="12.75" customHeight="1">
      <c r="A910" s="558" t="s">
        <v>1765</v>
      </c>
      <c r="B910" s="558" t="s">
        <v>3402</v>
      </c>
      <c r="C910" s="558" t="s">
        <v>3407</v>
      </c>
      <c r="D910" s="153" t="str">
        <f t="shared" ref="D910:D928" si="107">H$2</f>
        <v>select country</v>
      </c>
      <c r="E910" s="153">
        <f t="shared" si="102"/>
        <v>2013</v>
      </c>
      <c r="F910" s="153" t="s">
        <v>2714</v>
      </c>
      <c r="G910" s="153" t="s">
        <v>1004</v>
      </c>
      <c r="H910" s="153" t="s">
        <v>810</v>
      </c>
      <c r="I910" s="153" t="s">
        <v>857</v>
      </c>
      <c r="J910" s="153" t="s">
        <v>1701</v>
      </c>
      <c r="K910" s="153" t="s">
        <v>1090</v>
      </c>
      <c r="L910" s="570" t="str">
        <f t="shared" ca="1" si="105"/>
        <v>…</v>
      </c>
      <c r="M910" s="153" t="str">
        <f t="shared" ca="1" si="106"/>
        <v>…</v>
      </c>
      <c r="Q910" s="153" t="s">
        <v>56</v>
      </c>
    </row>
    <row r="911" spans="1:17" ht="12.75" customHeight="1">
      <c r="A911" s="558" t="s">
        <v>1765</v>
      </c>
      <c r="B911" s="558" t="s">
        <v>418</v>
      </c>
      <c r="C911" s="558" t="s">
        <v>465</v>
      </c>
      <c r="D911" s="153" t="str">
        <f t="shared" si="107"/>
        <v>select country</v>
      </c>
      <c r="E911" s="153">
        <f t="shared" si="102"/>
        <v>2013</v>
      </c>
      <c r="F911" s="153" t="s">
        <v>2715</v>
      </c>
      <c r="G911" s="153" t="s">
        <v>1121</v>
      </c>
      <c r="H911" s="153" t="s">
        <v>810</v>
      </c>
      <c r="I911" s="153" t="s">
        <v>857</v>
      </c>
      <c r="J911" s="153" t="s">
        <v>1701</v>
      </c>
      <c r="K911" s="153" t="s">
        <v>1090</v>
      </c>
      <c r="L911" s="570" t="str">
        <f t="shared" ca="1" si="105"/>
        <v>…</v>
      </c>
      <c r="M911" s="153" t="str">
        <f t="shared" ca="1" si="106"/>
        <v>…</v>
      </c>
      <c r="Q911" s="153" t="s">
        <v>58</v>
      </c>
    </row>
    <row r="912" spans="1:17" ht="12.75" customHeight="1">
      <c r="A912" s="558" t="s">
        <v>1765</v>
      </c>
      <c r="B912" s="558" t="s">
        <v>3403</v>
      </c>
      <c r="C912" s="558" t="s">
        <v>3408</v>
      </c>
      <c r="D912" s="153" t="str">
        <f t="shared" si="107"/>
        <v>select country</v>
      </c>
      <c r="E912" s="153">
        <f t="shared" si="102"/>
        <v>2013</v>
      </c>
      <c r="F912" s="153" t="s">
        <v>2716</v>
      </c>
      <c r="G912" s="153" t="s">
        <v>1017</v>
      </c>
      <c r="H912" s="153" t="s">
        <v>810</v>
      </c>
      <c r="I912" s="153" t="s">
        <v>1018</v>
      </c>
      <c r="J912" s="153" t="s">
        <v>1701</v>
      </c>
      <c r="K912" s="153" t="s">
        <v>1090</v>
      </c>
      <c r="L912" s="570" t="str">
        <f t="shared" ca="1" si="105"/>
        <v>…</v>
      </c>
      <c r="M912" s="153" t="str">
        <f t="shared" ca="1" si="106"/>
        <v>…</v>
      </c>
      <c r="Q912" s="153" t="s">
        <v>60</v>
      </c>
    </row>
    <row r="913" spans="1:17" ht="12" customHeight="1">
      <c r="A913" s="558" t="s">
        <v>1765</v>
      </c>
      <c r="B913" s="558" t="s">
        <v>544</v>
      </c>
      <c r="C913" s="558" t="s">
        <v>586</v>
      </c>
      <c r="D913" s="153" t="str">
        <f t="shared" si="107"/>
        <v>select country</v>
      </c>
      <c r="E913" s="153">
        <f t="shared" si="102"/>
        <v>2013</v>
      </c>
      <c r="F913" s="482" t="s">
        <v>3789</v>
      </c>
      <c r="G913" s="482" t="s">
        <v>1089</v>
      </c>
      <c r="H913" s="153" t="s">
        <v>810</v>
      </c>
      <c r="I913" s="153" t="s">
        <v>1772</v>
      </c>
      <c r="J913" s="574" t="s">
        <v>3161</v>
      </c>
      <c r="K913" s="153" t="s">
        <v>811</v>
      </c>
      <c r="L913" s="570">
        <f ca="1">IF(ISNUMBER(INDIRECT("'"&amp;A913&amp;"'!"&amp;B913)),INDIRECT("'"&amp;A913&amp;"'!"&amp;B913),"…")</f>
        <v>0</v>
      </c>
      <c r="M913" s="153" t="str">
        <f ca="1">IF(OR(INDIRECT("'"&amp;A913&amp;"'!"&amp;C913)="A",INDIRECT("'"&amp;A913&amp;"'!"&amp;C913)="B",INDIRECT("'"&amp;A913&amp;"'!"&amp;C913)="C",INDIRECT("'"&amp;A913&amp;"'!"&amp;C913)="D",INDIRECT("'"&amp;A913&amp;"'!"&amp;C913)="O"),
INDIRECT("'"&amp;A913&amp;"'!"&amp;C913),"…")</f>
        <v>…</v>
      </c>
      <c r="Q913" s="482" t="s">
        <v>3162</v>
      </c>
    </row>
    <row r="914" spans="1:17" ht="12.75" customHeight="1">
      <c r="A914" s="558" t="s">
        <v>1765</v>
      </c>
      <c r="B914" s="558" t="s">
        <v>547</v>
      </c>
      <c r="C914" s="558" t="s">
        <v>589</v>
      </c>
      <c r="D914" s="153" t="str">
        <f t="shared" si="107"/>
        <v>select country</v>
      </c>
      <c r="E914" s="153">
        <f t="shared" si="102"/>
        <v>2013</v>
      </c>
      <c r="F914" s="482" t="s">
        <v>3375</v>
      </c>
      <c r="G914" s="482" t="s">
        <v>1089</v>
      </c>
      <c r="H914" s="153" t="s">
        <v>810</v>
      </c>
      <c r="I914" s="153" t="s">
        <v>2222</v>
      </c>
      <c r="J914" s="574" t="s">
        <v>3161</v>
      </c>
      <c r="K914" s="153" t="s">
        <v>811</v>
      </c>
      <c r="L914" s="570">
        <f ca="1">IF(ISNUMBER(INDIRECT("'"&amp;A914&amp;"'!"&amp;B914)),INDIRECT("'"&amp;A914&amp;"'!"&amp;B914),"…")</f>
        <v>0</v>
      </c>
      <c r="M914" s="153" t="str">
        <f t="shared" ref="M914:M916" ca="1" si="108">IF(OR(INDIRECT("'"&amp;A914&amp;"'!"&amp;C914)="A",INDIRECT("'"&amp;A914&amp;"'!"&amp;C914)="B",INDIRECT("'"&amp;A914&amp;"'!"&amp;C914)="C",INDIRECT("'"&amp;A914&amp;"'!"&amp;C914)="D",INDIRECT("'"&amp;A914&amp;"'!"&amp;C914)="O"),
INDIRECT("'"&amp;A914&amp;"'!"&amp;C914),"…")</f>
        <v>…</v>
      </c>
      <c r="Q914" s="482" t="s">
        <v>3163</v>
      </c>
    </row>
    <row r="915" spans="1:17" ht="12.75" customHeight="1">
      <c r="A915" s="558" t="s">
        <v>1765</v>
      </c>
      <c r="B915" s="558" t="s">
        <v>550</v>
      </c>
      <c r="C915" s="558" t="s">
        <v>592</v>
      </c>
      <c r="D915" s="153" t="str">
        <f t="shared" si="107"/>
        <v>select country</v>
      </c>
      <c r="E915" s="153">
        <f t="shared" si="102"/>
        <v>2013</v>
      </c>
      <c r="F915" s="482" t="s">
        <v>3817</v>
      </c>
      <c r="G915" s="482" t="s">
        <v>1089</v>
      </c>
      <c r="H915" s="153" t="s">
        <v>810</v>
      </c>
      <c r="I915" s="153" t="s">
        <v>2222</v>
      </c>
      <c r="J915" s="574" t="s">
        <v>3161</v>
      </c>
      <c r="K915" s="153" t="s">
        <v>811</v>
      </c>
      <c r="L915" s="570">
        <f ca="1">IF(ISNUMBER(INDIRECT("'"&amp;A915&amp;"'!"&amp;B915)),INDIRECT("'"&amp;A915&amp;"'!"&amp;B915),"…")</f>
        <v>0</v>
      </c>
      <c r="M915" s="153" t="str">
        <f t="shared" ca="1" si="108"/>
        <v>…</v>
      </c>
      <c r="Q915" s="482" t="s">
        <v>3163</v>
      </c>
    </row>
    <row r="916" spans="1:17" ht="12.75" customHeight="1">
      <c r="A916" s="558" t="s">
        <v>1765</v>
      </c>
      <c r="B916" s="558" t="s">
        <v>3409</v>
      </c>
      <c r="C916" s="558" t="s">
        <v>3414</v>
      </c>
      <c r="D916" s="153" t="str">
        <f t="shared" si="107"/>
        <v>select country</v>
      </c>
      <c r="E916" s="153">
        <f t="shared" si="102"/>
        <v>2013</v>
      </c>
      <c r="F916" s="482" t="s">
        <v>3376</v>
      </c>
      <c r="G916" s="482" t="s">
        <v>1089</v>
      </c>
      <c r="H916" s="153" t="s">
        <v>810</v>
      </c>
      <c r="I916" s="153" t="s">
        <v>2222</v>
      </c>
      <c r="J916" s="574" t="s">
        <v>3161</v>
      </c>
      <c r="K916" s="153" t="s">
        <v>811</v>
      </c>
      <c r="L916" s="570">
        <f ca="1">IF(ISNUMBER(INDIRECT("'"&amp;A916&amp;"'!"&amp;B916)),INDIRECT("'"&amp;A916&amp;"'!"&amp;B916),"…")</f>
        <v>0</v>
      </c>
      <c r="M916" s="153" t="str">
        <f t="shared" ca="1" si="108"/>
        <v>…</v>
      </c>
      <c r="Q916" s="482" t="s">
        <v>3163</v>
      </c>
    </row>
    <row r="917" spans="1:17" ht="12.75" customHeight="1">
      <c r="A917" s="558" t="s">
        <v>1765</v>
      </c>
      <c r="B917" s="558" t="s">
        <v>552</v>
      </c>
      <c r="C917" s="558" t="s">
        <v>594</v>
      </c>
      <c r="D917" s="153" t="str">
        <f t="shared" si="107"/>
        <v>select country</v>
      </c>
      <c r="E917" s="153">
        <f t="shared" si="102"/>
        <v>2013</v>
      </c>
      <c r="F917" s="153" t="s">
        <v>2651</v>
      </c>
      <c r="G917" s="153" t="s">
        <v>1089</v>
      </c>
      <c r="H917" s="153" t="s">
        <v>810</v>
      </c>
      <c r="J917" s="153" t="s">
        <v>1701</v>
      </c>
      <c r="K917" s="153" t="s">
        <v>811</v>
      </c>
      <c r="L917" s="570">
        <f t="shared" ca="1" si="105"/>
        <v>0</v>
      </c>
      <c r="M917" s="153" t="str">
        <f t="shared" ca="1" si="106"/>
        <v>…</v>
      </c>
      <c r="Q917" s="153" t="s">
        <v>29</v>
      </c>
    </row>
    <row r="918" spans="1:17" ht="12.75" customHeight="1">
      <c r="A918" s="558" t="s">
        <v>1765</v>
      </c>
      <c r="B918" s="558" t="s">
        <v>556</v>
      </c>
      <c r="C918" s="558" t="s">
        <v>598</v>
      </c>
      <c r="D918" s="153" t="str">
        <f t="shared" si="107"/>
        <v>select country</v>
      </c>
      <c r="E918" s="153">
        <f t="shared" si="102"/>
        <v>2013</v>
      </c>
      <c r="F918" s="153" t="s">
        <v>2652</v>
      </c>
      <c r="G918" s="153" t="s">
        <v>932</v>
      </c>
      <c r="H918" s="153" t="s">
        <v>810</v>
      </c>
      <c r="I918" s="153" t="s">
        <v>933</v>
      </c>
      <c r="J918" s="153" t="s">
        <v>1701</v>
      </c>
      <c r="K918" s="153" t="s">
        <v>811</v>
      </c>
      <c r="L918" s="570">
        <f t="shared" ca="1" si="105"/>
        <v>0</v>
      </c>
      <c r="M918" s="153" t="str">
        <f t="shared" ca="1" si="106"/>
        <v>…</v>
      </c>
      <c r="Q918" s="153" t="s">
        <v>31</v>
      </c>
    </row>
    <row r="919" spans="1:17" ht="12.75" customHeight="1">
      <c r="A919" s="558" t="s">
        <v>1765</v>
      </c>
      <c r="B919" s="558" t="s">
        <v>559</v>
      </c>
      <c r="C919" s="558" t="s">
        <v>601</v>
      </c>
      <c r="D919" s="153" t="str">
        <f t="shared" si="107"/>
        <v>select country</v>
      </c>
      <c r="E919" s="153">
        <f t="shared" si="102"/>
        <v>2013</v>
      </c>
      <c r="F919" s="153" t="s">
        <v>2653</v>
      </c>
      <c r="G919" s="153" t="s">
        <v>946</v>
      </c>
      <c r="H919" s="153" t="s">
        <v>810</v>
      </c>
      <c r="I919" s="153" t="s">
        <v>933</v>
      </c>
      <c r="J919" s="153" t="s">
        <v>1701</v>
      </c>
      <c r="K919" s="153" t="s">
        <v>811</v>
      </c>
      <c r="L919" s="570">
        <f t="shared" ca="1" si="105"/>
        <v>0</v>
      </c>
      <c r="M919" s="153" t="str">
        <f t="shared" ca="1" si="106"/>
        <v>…</v>
      </c>
      <c r="Q919" s="153" t="s">
        <v>32</v>
      </c>
    </row>
    <row r="920" spans="1:17" ht="12.75" customHeight="1">
      <c r="A920" s="558" t="s">
        <v>1765</v>
      </c>
      <c r="B920" s="558" t="s">
        <v>562</v>
      </c>
      <c r="C920" s="558" t="s">
        <v>604</v>
      </c>
      <c r="D920" s="153" t="str">
        <f t="shared" si="107"/>
        <v>select country</v>
      </c>
      <c r="E920" s="153">
        <f t="shared" si="102"/>
        <v>2013</v>
      </c>
      <c r="F920" s="153" t="s">
        <v>2654</v>
      </c>
      <c r="G920" s="153" t="s">
        <v>959</v>
      </c>
      <c r="H920" s="153" t="s">
        <v>810</v>
      </c>
      <c r="I920" s="153" t="s">
        <v>933</v>
      </c>
      <c r="J920" s="153" t="s">
        <v>1701</v>
      </c>
      <c r="K920" s="153" t="s">
        <v>811</v>
      </c>
      <c r="L920" s="570">
        <f t="shared" ca="1" si="105"/>
        <v>0</v>
      </c>
      <c r="M920" s="153" t="str">
        <f t="shared" ca="1" si="106"/>
        <v>…</v>
      </c>
      <c r="Q920" s="153" t="s">
        <v>34</v>
      </c>
    </row>
    <row r="921" spans="1:17" ht="12.75" customHeight="1">
      <c r="A921" s="558" t="s">
        <v>1765</v>
      </c>
      <c r="B921" s="558" t="s">
        <v>565</v>
      </c>
      <c r="C921" s="558" t="s">
        <v>607</v>
      </c>
      <c r="D921" s="153" t="str">
        <f t="shared" si="107"/>
        <v>select country</v>
      </c>
      <c r="E921" s="153">
        <f t="shared" si="102"/>
        <v>2013</v>
      </c>
      <c r="F921" s="153" t="s">
        <v>2655</v>
      </c>
      <c r="G921" s="153" t="s">
        <v>1112</v>
      </c>
      <c r="H921" s="153" t="s">
        <v>810</v>
      </c>
      <c r="I921" s="153" t="s">
        <v>933</v>
      </c>
      <c r="J921" s="153" t="s">
        <v>1701</v>
      </c>
      <c r="K921" s="153" t="s">
        <v>811</v>
      </c>
      <c r="L921" s="570">
        <f t="shared" ca="1" si="105"/>
        <v>0</v>
      </c>
      <c r="M921" s="153" t="str">
        <f t="shared" ca="1" si="106"/>
        <v>…</v>
      </c>
      <c r="Q921" s="153" t="s">
        <v>36</v>
      </c>
    </row>
    <row r="922" spans="1:17" ht="12.75" customHeight="1">
      <c r="A922" s="558" t="s">
        <v>1765</v>
      </c>
      <c r="B922" s="558" t="s">
        <v>568</v>
      </c>
      <c r="C922" s="558" t="s">
        <v>610</v>
      </c>
      <c r="D922" s="153" t="str">
        <f t="shared" si="107"/>
        <v>select country</v>
      </c>
      <c r="E922" s="153">
        <f t="shared" si="102"/>
        <v>2013</v>
      </c>
      <c r="F922" s="153" t="s">
        <v>2656</v>
      </c>
      <c r="G922" s="153" t="s">
        <v>972</v>
      </c>
      <c r="H922" s="153" t="s">
        <v>810</v>
      </c>
      <c r="I922" s="153" t="s">
        <v>933</v>
      </c>
      <c r="J922" s="153" t="s">
        <v>1701</v>
      </c>
      <c r="K922" s="153" t="s">
        <v>811</v>
      </c>
      <c r="L922" s="570">
        <f t="shared" ca="1" si="105"/>
        <v>0</v>
      </c>
      <c r="M922" s="153" t="str">
        <f t="shared" ca="1" si="106"/>
        <v>…</v>
      </c>
      <c r="Q922" s="153" t="s">
        <v>38</v>
      </c>
    </row>
    <row r="923" spans="1:17" ht="12.75" customHeight="1">
      <c r="A923" s="558" t="s">
        <v>1765</v>
      </c>
      <c r="B923" s="558" t="s">
        <v>3410</v>
      </c>
      <c r="C923" s="558" t="s">
        <v>3415</v>
      </c>
      <c r="D923" s="153" t="str">
        <f t="shared" si="107"/>
        <v>select country</v>
      </c>
      <c r="E923" s="153">
        <f t="shared" si="102"/>
        <v>2013</v>
      </c>
      <c r="F923" s="153" t="s">
        <v>2657</v>
      </c>
      <c r="G923" s="153" t="s">
        <v>977</v>
      </c>
      <c r="H923" s="153" t="s">
        <v>810</v>
      </c>
      <c r="I923" s="153" t="s">
        <v>933</v>
      </c>
      <c r="J923" s="153" t="s">
        <v>1701</v>
      </c>
      <c r="K923" s="153" t="s">
        <v>811</v>
      </c>
      <c r="L923" s="570">
        <f t="shared" ca="1" si="105"/>
        <v>0</v>
      </c>
      <c r="M923" s="153" t="str">
        <f t="shared" ca="1" si="106"/>
        <v>…</v>
      </c>
      <c r="Q923" s="153" t="s">
        <v>40</v>
      </c>
    </row>
    <row r="924" spans="1:17">
      <c r="A924" s="558" t="s">
        <v>1765</v>
      </c>
      <c r="B924" s="558" t="s">
        <v>571</v>
      </c>
      <c r="C924" s="558" t="s">
        <v>613</v>
      </c>
      <c r="D924" s="153" t="str">
        <f t="shared" si="107"/>
        <v>select country</v>
      </c>
      <c r="E924" s="153">
        <f t="shared" si="102"/>
        <v>2013</v>
      </c>
      <c r="F924" s="153" t="s">
        <v>2658</v>
      </c>
      <c r="G924" s="153" t="s">
        <v>1203</v>
      </c>
      <c r="H924" s="153" t="s">
        <v>810</v>
      </c>
      <c r="I924" s="153" t="s">
        <v>933</v>
      </c>
      <c r="J924" s="153" t="s">
        <v>1701</v>
      </c>
      <c r="K924" s="153" t="s">
        <v>811</v>
      </c>
      <c r="L924" s="570">
        <f t="shared" ca="1" si="105"/>
        <v>0</v>
      </c>
      <c r="M924" s="153" t="str">
        <f t="shared" ca="1" si="106"/>
        <v>…</v>
      </c>
      <c r="Q924" s="153" t="s">
        <v>42</v>
      </c>
    </row>
    <row r="925" spans="1:17" ht="12.75" customHeight="1">
      <c r="A925" s="558" t="s">
        <v>1765</v>
      </c>
      <c r="B925" s="558" t="s">
        <v>2721</v>
      </c>
      <c r="C925" s="558" t="s">
        <v>2723</v>
      </c>
      <c r="D925" s="153" t="str">
        <f t="shared" si="107"/>
        <v>select country</v>
      </c>
      <c r="E925" s="153">
        <f t="shared" si="102"/>
        <v>2013</v>
      </c>
      <c r="F925" s="153" t="s">
        <v>2659</v>
      </c>
      <c r="G925" s="153" t="s">
        <v>1030</v>
      </c>
      <c r="H925" s="153" t="s">
        <v>810</v>
      </c>
      <c r="J925" s="153" t="s">
        <v>1701</v>
      </c>
      <c r="K925" s="153" t="s">
        <v>811</v>
      </c>
      <c r="L925" s="570">
        <f t="shared" ca="1" si="105"/>
        <v>0</v>
      </c>
      <c r="M925" s="153" t="str">
        <f t="shared" ca="1" si="106"/>
        <v>…</v>
      </c>
      <c r="Q925" s="153" t="s">
        <v>44</v>
      </c>
    </row>
    <row r="926" spans="1:17" ht="12.75" customHeight="1">
      <c r="A926" s="558" t="s">
        <v>1765</v>
      </c>
      <c r="B926" s="558" t="s">
        <v>575</v>
      </c>
      <c r="C926" s="558" t="s">
        <v>617</v>
      </c>
      <c r="D926" s="153" t="str">
        <f t="shared" si="107"/>
        <v>select country</v>
      </c>
      <c r="E926" s="153">
        <f t="shared" si="102"/>
        <v>2013</v>
      </c>
      <c r="F926" s="153" t="s">
        <v>2660</v>
      </c>
      <c r="G926" s="153" t="s">
        <v>1037</v>
      </c>
      <c r="H926" s="153" t="s">
        <v>810</v>
      </c>
      <c r="J926" s="153" t="s">
        <v>1701</v>
      </c>
      <c r="K926" s="153" t="s">
        <v>811</v>
      </c>
      <c r="L926" s="570">
        <f t="shared" ca="1" si="105"/>
        <v>0</v>
      </c>
      <c r="M926" s="153" t="str">
        <f t="shared" ca="1" si="106"/>
        <v>…</v>
      </c>
      <c r="Q926" s="153" t="s">
        <v>45</v>
      </c>
    </row>
    <row r="927" spans="1:17" ht="12.75" customHeight="1">
      <c r="A927" s="558" t="s">
        <v>1765</v>
      </c>
      <c r="B927" s="558" t="s">
        <v>2722</v>
      </c>
      <c r="C927" s="558" t="s">
        <v>2724</v>
      </c>
      <c r="D927" s="153" t="str">
        <f t="shared" si="107"/>
        <v>select country</v>
      </c>
      <c r="E927" s="153">
        <f t="shared" si="102"/>
        <v>2013</v>
      </c>
      <c r="F927" s="153" t="s">
        <v>2661</v>
      </c>
      <c r="G927" s="153" t="s">
        <v>1531</v>
      </c>
      <c r="H927" s="153" t="s">
        <v>810</v>
      </c>
      <c r="J927" s="153" t="s">
        <v>1701</v>
      </c>
      <c r="K927" s="153" t="s">
        <v>811</v>
      </c>
      <c r="L927" s="570">
        <f t="shared" ca="1" si="105"/>
        <v>0</v>
      </c>
      <c r="M927" s="153" t="str">
        <f t="shared" ca="1" si="106"/>
        <v>…</v>
      </c>
      <c r="Q927" s="153" t="s">
        <v>49</v>
      </c>
    </row>
    <row r="928" spans="1:17" ht="12.75" customHeight="1">
      <c r="A928" s="558" t="s">
        <v>1765</v>
      </c>
      <c r="B928" s="558" t="s">
        <v>3411</v>
      </c>
      <c r="C928" s="558" t="s">
        <v>3416</v>
      </c>
      <c r="D928" s="153" t="str">
        <f t="shared" si="107"/>
        <v>select country</v>
      </c>
      <c r="E928" s="153">
        <f t="shared" si="102"/>
        <v>2013</v>
      </c>
      <c r="F928" s="153" t="s">
        <v>2662</v>
      </c>
      <c r="G928" s="153" t="s">
        <v>1066</v>
      </c>
      <c r="H928" s="153" t="s">
        <v>810</v>
      </c>
      <c r="J928" s="153" t="s">
        <v>1701</v>
      </c>
      <c r="K928" s="153" t="s">
        <v>811</v>
      </c>
      <c r="L928" s="570">
        <f t="shared" ca="1" si="105"/>
        <v>0</v>
      </c>
      <c r="M928" s="153" t="str">
        <f t="shared" ca="1" si="106"/>
        <v>…</v>
      </c>
      <c r="Q928" s="153" t="s">
        <v>51</v>
      </c>
    </row>
    <row r="929" spans="1:17" ht="12.75" customHeight="1">
      <c r="A929" s="558" t="s">
        <v>1765</v>
      </c>
      <c r="B929" s="558" t="s">
        <v>581</v>
      </c>
      <c r="C929" s="558" t="s">
        <v>624</v>
      </c>
      <c r="D929" s="153" t="str">
        <f>H$2</f>
        <v>select country</v>
      </c>
      <c r="E929" s="153">
        <f t="shared" si="102"/>
        <v>2013</v>
      </c>
      <c r="F929" s="153" t="s">
        <v>2663</v>
      </c>
      <c r="G929" s="153" t="s">
        <v>991</v>
      </c>
      <c r="H929" s="153" t="s">
        <v>810</v>
      </c>
      <c r="I929" s="153" t="s">
        <v>857</v>
      </c>
      <c r="J929" s="153" t="s">
        <v>1701</v>
      </c>
      <c r="K929" s="153" t="s">
        <v>811</v>
      </c>
      <c r="L929" s="570">
        <f t="shared" ca="1" si="105"/>
        <v>0</v>
      </c>
      <c r="M929" s="153" t="str">
        <f t="shared" ca="1" si="106"/>
        <v>…</v>
      </c>
      <c r="Q929" s="153" t="s">
        <v>55</v>
      </c>
    </row>
    <row r="930" spans="1:17" ht="12.75" customHeight="1">
      <c r="A930" s="558" t="s">
        <v>1765</v>
      </c>
      <c r="B930" s="558" t="s">
        <v>3412</v>
      </c>
      <c r="C930" s="558" t="s">
        <v>3417</v>
      </c>
      <c r="D930" s="153" t="str">
        <f t="shared" ref="D930:D948" si="109">H$2</f>
        <v>select country</v>
      </c>
      <c r="E930" s="153">
        <f t="shared" si="102"/>
        <v>2013</v>
      </c>
      <c r="F930" s="153" t="s">
        <v>2664</v>
      </c>
      <c r="G930" s="153" t="s">
        <v>1004</v>
      </c>
      <c r="H930" s="153" t="s">
        <v>810</v>
      </c>
      <c r="I930" s="153" t="s">
        <v>857</v>
      </c>
      <c r="J930" s="153" t="s">
        <v>1701</v>
      </c>
      <c r="K930" s="153" t="s">
        <v>811</v>
      </c>
      <c r="L930" s="570">
        <f t="shared" ca="1" si="105"/>
        <v>0</v>
      </c>
      <c r="M930" s="153" t="str">
        <f t="shared" ca="1" si="106"/>
        <v>…</v>
      </c>
      <c r="Q930" s="153" t="s">
        <v>56</v>
      </c>
    </row>
    <row r="931" spans="1:17" ht="12.75" customHeight="1">
      <c r="A931" s="558" t="s">
        <v>1765</v>
      </c>
      <c r="B931" s="558" t="s">
        <v>584</v>
      </c>
      <c r="C931" s="558" t="s">
        <v>627</v>
      </c>
      <c r="D931" s="153" t="str">
        <f t="shared" si="109"/>
        <v>select country</v>
      </c>
      <c r="E931" s="153">
        <f t="shared" si="102"/>
        <v>2013</v>
      </c>
      <c r="F931" s="153" t="s">
        <v>2665</v>
      </c>
      <c r="G931" s="153" t="s">
        <v>1121</v>
      </c>
      <c r="H931" s="153" t="s">
        <v>810</v>
      </c>
      <c r="I931" s="153" t="s">
        <v>857</v>
      </c>
      <c r="J931" s="153" t="s">
        <v>1701</v>
      </c>
      <c r="K931" s="153" t="s">
        <v>811</v>
      </c>
      <c r="L931" s="570">
        <f t="shared" ca="1" si="105"/>
        <v>0</v>
      </c>
      <c r="M931" s="153" t="str">
        <f t="shared" ca="1" si="106"/>
        <v>…</v>
      </c>
      <c r="Q931" s="153" t="s">
        <v>58</v>
      </c>
    </row>
    <row r="932" spans="1:17" ht="12.75" customHeight="1">
      <c r="A932" s="558" t="s">
        <v>1765</v>
      </c>
      <c r="B932" s="558" t="s">
        <v>3413</v>
      </c>
      <c r="C932" s="558" t="s">
        <v>3418</v>
      </c>
      <c r="D932" s="153" t="str">
        <f t="shared" si="109"/>
        <v>select country</v>
      </c>
      <c r="E932" s="153">
        <f t="shared" si="102"/>
        <v>2013</v>
      </c>
      <c r="F932" s="153" t="s">
        <v>2666</v>
      </c>
      <c r="G932" s="153" t="s">
        <v>1017</v>
      </c>
      <c r="H932" s="153" t="s">
        <v>810</v>
      </c>
      <c r="I932" s="153" t="s">
        <v>1018</v>
      </c>
      <c r="J932" s="153" t="s">
        <v>1701</v>
      </c>
      <c r="K932" s="153" t="s">
        <v>811</v>
      </c>
      <c r="L932" s="570">
        <f t="shared" ca="1" si="105"/>
        <v>0</v>
      </c>
      <c r="M932" s="153" t="str">
        <f t="shared" ca="1" si="106"/>
        <v>…</v>
      </c>
      <c r="Q932" s="153" t="s">
        <v>60</v>
      </c>
    </row>
    <row r="933" spans="1:17" ht="12" customHeight="1">
      <c r="A933" s="558" t="s">
        <v>1765</v>
      </c>
      <c r="B933" s="558" t="s">
        <v>731</v>
      </c>
      <c r="C933" s="558" t="s">
        <v>2725</v>
      </c>
      <c r="D933" s="153" t="str">
        <f t="shared" si="109"/>
        <v>select country</v>
      </c>
      <c r="E933" s="153">
        <f t="shared" si="102"/>
        <v>2013</v>
      </c>
      <c r="F933" s="482" t="s">
        <v>3790</v>
      </c>
      <c r="G933" s="482" t="s">
        <v>1089</v>
      </c>
      <c r="H933" s="153" t="s">
        <v>810</v>
      </c>
      <c r="I933" s="153" t="s">
        <v>1772</v>
      </c>
      <c r="J933" s="574" t="s">
        <v>3161</v>
      </c>
      <c r="K933" s="153" t="s">
        <v>811</v>
      </c>
      <c r="L933" s="570">
        <f ca="1">IF(ISNUMBER(INDIRECT("'"&amp;A933&amp;"'!"&amp;B933)),INDIRECT("'"&amp;A933&amp;"'!"&amp;B933),"…")</f>
        <v>0</v>
      </c>
      <c r="M933" s="153" t="str">
        <f ca="1">IF(OR(INDIRECT("'"&amp;A933&amp;"'!"&amp;C933)="A",INDIRECT("'"&amp;A933&amp;"'!"&amp;C933)="B",INDIRECT("'"&amp;A933&amp;"'!"&amp;C933)="C",INDIRECT("'"&amp;A933&amp;"'!"&amp;C933)="D",INDIRECT("'"&amp;A933&amp;"'!"&amp;C933)="O"),
INDIRECT("'"&amp;A933&amp;"'!"&amp;C933),"…")</f>
        <v>…</v>
      </c>
      <c r="Q933" s="482" t="s">
        <v>3162</v>
      </c>
    </row>
    <row r="934" spans="1:17" ht="12.75" customHeight="1">
      <c r="A934" s="558" t="s">
        <v>1765</v>
      </c>
      <c r="B934" s="558" t="s">
        <v>734</v>
      </c>
      <c r="C934" s="558" t="s">
        <v>2726</v>
      </c>
      <c r="D934" s="153" t="str">
        <f t="shared" si="109"/>
        <v>select country</v>
      </c>
      <c r="E934" s="153">
        <f t="shared" si="102"/>
        <v>2013</v>
      </c>
      <c r="F934" s="482" t="s">
        <v>3385</v>
      </c>
      <c r="G934" s="482" t="s">
        <v>1089</v>
      </c>
      <c r="H934" s="153" t="s">
        <v>810</v>
      </c>
      <c r="I934" s="153" t="s">
        <v>2222</v>
      </c>
      <c r="J934" s="574" t="s">
        <v>3161</v>
      </c>
      <c r="K934" s="153" t="s">
        <v>811</v>
      </c>
      <c r="L934" s="570">
        <f ca="1">IF(ISNUMBER(INDIRECT("'"&amp;A934&amp;"'!"&amp;B934)),INDIRECT("'"&amp;A934&amp;"'!"&amp;B934),"…")</f>
        <v>0</v>
      </c>
      <c r="M934" s="153" t="str">
        <f t="shared" ref="M934:M936" ca="1" si="110">IF(OR(INDIRECT("'"&amp;A934&amp;"'!"&amp;C934)="A",INDIRECT("'"&amp;A934&amp;"'!"&amp;C934)="B",INDIRECT("'"&amp;A934&amp;"'!"&amp;C934)="C",INDIRECT("'"&amp;A934&amp;"'!"&amp;C934)="D",INDIRECT("'"&amp;A934&amp;"'!"&amp;C934)="O"),
INDIRECT("'"&amp;A934&amp;"'!"&amp;C934),"…")</f>
        <v>…</v>
      </c>
      <c r="Q934" s="482" t="s">
        <v>3163</v>
      </c>
    </row>
    <row r="935" spans="1:17" ht="12.75" customHeight="1">
      <c r="A935" s="558" t="s">
        <v>1765</v>
      </c>
      <c r="B935" s="558" t="s">
        <v>737</v>
      </c>
      <c r="C935" s="558" t="s">
        <v>2727</v>
      </c>
      <c r="D935" s="153" t="str">
        <f t="shared" si="109"/>
        <v>select country</v>
      </c>
      <c r="E935" s="153">
        <f t="shared" si="102"/>
        <v>2013</v>
      </c>
      <c r="F935" s="482" t="s">
        <v>3818</v>
      </c>
      <c r="G935" s="482" t="s">
        <v>1089</v>
      </c>
      <c r="H935" s="153" t="s">
        <v>810</v>
      </c>
      <c r="I935" s="153" t="s">
        <v>2222</v>
      </c>
      <c r="J935" s="574" t="s">
        <v>3161</v>
      </c>
      <c r="K935" s="153" t="s">
        <v>811</v>
      </c>
      <c r="L935" s="570">
        <f ca="1">IF(ISNUMBER(INDIRECT("'"&amp;A935&amp;"'!"&amp;B935)),INDIRECT("'"&amp;A935&amp;"'!"&amp;B935),"…")</f>
        <v>0</v>
      </c>
      <c r="M935" s="153" t="str">
        <f t="shared" ca="1" si="110"/>
        <v>…</v>
      </c>
      <c r="Q935" s="482" t="s">
        <v>3163</v>
      </c>
    </row>
    <row r="936" spans="1:17" ht="12.75" customHeight="1">
      <c r="A936" s="558" t="s">
        <v>1765</v>
      </c>
      <c r="B936" s="558" t="s">
        <v>3419</v>
      </c>
      <c r="C936" s="558" t="s">
        <v>3424</v>
      </c>
      <c r="D936" s="153" t="str">
        <f t="shared" si="109"/>
        <v>select country</v>
      </c>
      <c r="E936" s="153">
        <f t="shared" si="102"/>
        <v>2013</v>
      </c>
      <c r="F936" s="482" t="s">
        <v>3386</v>
      </c>
      <c r="G936" s="482" t="s">
        <v>1089</v>
      </c>
      <c r="H936" s="153" t="s">
        <v>810</v>
      </c>
      <c r="I936" s="153" t="s">
        <v>2222</v>
      </c>
      <c r="J936" s="574" t="s">
        <v>3161</v>
      </c>
      <c r="K936" s="153" t="s">
        <v>811</v>
      </c>
      <c r="L936" s="570">
        <f ca="1">IF(ISNUMBER(INDIRECT("'"&amp;A936&amp;"'!"&amp;B936)),INDIRECT("'"&amp;A936&amp;"'!"&amp;B936),"…")</f>
        <v>0</v>
      </c>
      <c r="M936" s="153" t="str">
        <f t="shared" ca="1" si="110"/>
        <v>…</v>
      </c>
      <c r="Q936" s="482" t="s">
        <v>3163</v>
      </c>
    </row>
    <row r="937" spans="1:17" ht="12.75" customHeight="1">
      <c r="A937" s="558" t="s">
        <v>1765</v>
      </c>
      <c r="B937" s="558" t="s">
        <v>740</v>
      </c>
      <c r="C937" s="558" t="s">
        <v>2728</v>
      </c>
      <c r="D937" s="153" t="str">
        <f t="shared" si="109"/>
        <v>select country</v>
      </c>
      <c r="E937" s="153">
        <f t="shared" si="102"/>
        <v>2013</v>
      </c>
      <c r="F937" s="153" t="s">
        <v>2667</v>
      </c>
      <c r="G937" s="153" t="s">
        <v>1089</v>
      </c>
      <c r="H937" s="153" t="s">
        <v>810</v>
      </c>
      <c r="J937" s="153" t="s">
        <v>1701</v>
      </c>
      <c r="K937" s="153" t="s">
        <v>811</v>
      </c>
      <c r="L937" s="570">
        <f t="shared" ca="1" si="105"/>
        <v>0</v>
      </c>
      <c r="M937" s="153" t="str">
        <f t="shared" ca="1" si="106"/>
        <v>…</v>
      </c>
      <c r="Q937" s="153" t="s">
        <v>29</v>
      </c>
    </row>
    <row r="938" spans="1:17" ht="12.75" customHeight="1">
      <c r="A938" s="558" t="s">
        <v>1765</v>
      </c>
      <c r="B938" s="558" t="s">
        <v>744</v>
      </c>
      <c r="C938" s="558" t="s">
        <v>2729</v>
      </c>
      <c r="D938" s="153" t="str">
        <f t="shared" si="109"/>
        <v>select country</v>
      </c>
      <c r="E938" s="153">
        <f t="shared" si="102"/>
        <v>2013</v>
      </c>
      <c r="F938" s="153" t="s">
        <v>2668</v>
      </c>
      <c r="G938" s="153" t="s">
        <v>932</v>
      </c>
      <c r="H938" s="153" t="s">
        <v>810</v>
      </c>
      <c r="I938" s="153" t="s">
        <v>933</v>
      </c>
      <c r="J938" s="153" t="s">
        <v>1701</v>
      </c>
      <c r="K938" s="153" t="s">
        <v>811</v>
      </c>
      <c r="L938" s="570">
        <f t="shared" ca="1" si="105"/>
        <v>0</v>
      </c>
      <c r="M938" s="153" t="str">
        <f t="shared" ca="1" si="106"/>
        <v>…</v>
      </c>
      <c r="Q938" s="153" t="s">
        <v>31</v>
      </c>
    </row>
    <row r="939" spans="1:17" ht="12.75" customHeight="1">
      <c r="A939" s="558" t="s">
        <v>1765</v>
      </c>
      <c r="B939" s="558" t="s">
        <v>747</v>
      </c>
      <c r="C939" s="558" t="s">
        <v>2730</v>
      </c>
      <c r="D939" s="153" t="str">
        <f t="shared" si="109"/>
        <v>select country</v>
      </c>
      <c r="E939" s="153">
        <f t="shared" si="102"/>
        <v>2013</v>
      </c>
      <c r="F939" s="153" t="s">
        <v>2669</v>
      </c>
      <c r="G939" s="153" t="s">
        <v>946</v>
      </c>
      <c r="H939" s="153" t="s">
        <v>810</v>
      </c>
      <c r="I939" s="153" t="s">
        <v>933</v>
      </c>
      <c r="J939" s="153" t="s">
        <v>1701</v>
      </c>
      <c r="K939" s="153" t="s">
        <v>811</v>
      </c>
      <c r="L939" s="570">
        <f t="shared" ca="1" si="105"/>
        <v>0</v>
      </c>
      <c r="M939" s="153" t="str">
        <f t="shared" ca="1" si="106"/>
        <v>…</v>
      </c>
      <c r="Q939" s="153" t="s">
        <v>32</v>
      </c>
    </row>
    <row r="940" spans="1:17" ht="12.75" customHeight="1">
      <c r="A940" s="558" t="s">
        <v>1765</v>
      </c>
      <c r="B940" s="558" t="s">
        <v>750</v>
      </c>
      <c r="C940" s="558" t="s">
        <v>2731</v>
      </c>
      <c r="D940" s="153" t="str">
        <f t="shared" si="109"/>
        <v>select country</v>
      </c>
      <c r="E940" s="153">
        <f t="shared" si="102"/>
        <v>2013</v>
      </c>
      <c r="F940" s="153" t="s">
        <v>2670</v>
      </c>
      <c r="G940" s="153" t="s">
        <v>959</v>
      </c>
      <c r="H940" s="153" t="s">
        <v>810</v>
      </c>
      <c r="I940" s="153" t="s">
        <v>933</v>
      </c>
      <c r="J940" s="153" t="s">
        <v>1701</v>
      </c>
      <c r="K940" s="153" t="s">
        <v>811</v>
      </c>
      <c r="L940" s="570">
        <f t="shared" ca="1" si="105"/>
        <v>0</v>
      </c>
      <c r="M940" s="153" t="str">
        <f t="shared" ca="1" si="106"/>
        <v>…</v>
      </c>
      <c r="Q940" s="153" t="s">
        <v>34</v>
      </c>
    </row>
    <row r="941" spans="1:17" ht="12.75" customHeight="1">
      <c r="A941" s="558" t="s">
        <v>1765</v>
      </c>
      <c r="B941" s="558" t="s">
        <v>753</v>
      </c>
      <c r="C941" s="558" t="s">
        <v>2732</v>
      </c>
      <c r="D941" s="153" t="str">
        <f t="shared" si="109"/>
        <v>select country</v>
      </c>
      <c r="E941" s="153">
        <f t="shared" si="102"/>
        <v>2013</v>
      </c>
      <c r="F941" s="153" t="s">
        <v>2671</v>
      </c>
      <c r="G941" s="153" t="s">
        <v>1112</v>
      </c>
      <c r="H941" s="153" t="s">
        <v>810</v>
      </c>
      <c r="I941" s="153" t="s">
        <v>933</v>
      </c>
      <c r="J941" s="153" t="s">
        <v>1701</v>
      </c>
      <c r="K941" s="153" t="s">
        <v>811</v>
      </c>
      <c r="L941" s="570">
        <f t="shared" ca="1" si="105"/>
        <v>0</v>
      </c>
      <c r="M941" s="153" t="str">
        <f t="shared" ca="1" si="106"/>
        <v>…</v>
      </c>
      <c r="Q941" s="153" t="s">
        <v>36</v>
      </c>
    </row>
    <row r="942" spans="1:17" ht="12.75" customHeight="1">
      <c r="A942" s="558" t="s">
        <v>1765</v>
      </c>
      <c r="B942" s="558" t="s">
        <v>756</v>
      </c>
      <c r="C942" s="558" t="s">
        <v>2733</v>
      </c>
      <c r="D942" s="153" t="str">
        <f t="shared" si="109"/>
        <v>select country</v>
      </c>
      <c r="E942" s="153">
        <f t="shared" si="102"/>
        <v>2013</v>
      </c>
      <c r="F942" s="153" t="s">
        <v>2672</v>
      </c>
      <c r="G942" s="153" t="s">
        <v>972</v>
      </c>
      <c r="H942" s="153" t="s">
        <v>810</v>
      </c>
      <c r="I942" s="153" t="s">
        <v>933</v>
      </c>
      <c r="J942" s="153" t="s">
        <v>1701</v>
      </c>
      <c r="K942" s="153" t="s">
        <v>811</v>
      </c>
      <c r="L942" s="570">
        <f t="shared" ca="1" si="105"/>
        <v>0</v>
      </c>
      <c r="M942" s="153" t="str">
        <f t="shared" ca="1" si="106"/>
        <v>…</v>
      </c>
      <c r="Q942" s="153" t="s">
        <v>38</v>
      </c>
    </row>
    <row r="943" spans="1:17" ht="12.75" customHeight="1">
      <c r="A943" s="558" t="s">
        <v>1765</v>
      </c>
      <c r="B943" s="558" t="s">
        <v>3420</v>
      </c>
      <c r="C943" s="558" t="s">
        <v>3425</v>
      </c>
      <c r="D943" s="153" t="str">
        <f t="shared" si="109"/>
        <v>select country</v>
      </c>
      <c r="E943" s="153">
        <f t="shared" si="102"/>
        <v>2013</v>
      </c>
      <c r="F943" s="153" t="s">
        <v>2673</v>
      </c>
      <c r="G943" s="153" t="s">
        <v>977</v>
      </c>
      <c r="H943" s="153" t="s">
        <v>810</v>
      </c>
      <c r="I943" s="153" t="s">
        <v>933</v>
      </c>
      <c r="J943" s="153" t="s">
        <v>1701</v>
      </c>
      <c r="K943" s="153" t="s">
        <v>811</v>
      </c>
      <c r="L943" s="570">
        <f t="shared" ca="1" si="105"/>
        <v>0</v>
      </c>
      <c r="M943" s="153" t="str">
        <f t="shared" ca="1" si="106"/>
        <v>…</v>
      </c>
      <c r="Q943" s="153" t="s">
        <v>40</v>
      </c>
    </row>
    <row r="944" spans="1:17">
      <c r="A944" s="558" t="s">
        <v>1765</v>
      </c>
      <c r="B944" s="558" t="s">
        <v>759</v>
      </c>
      <c r="C944" s="558" t="s">
        <v>2734</v>
      </c>
      <c r="D944" s="153" t="str">
        <f t="shared" si="109"/>
        <v>select country</v>
      </c>
      <c r="E944" s="153">
        <f t="shared" si="102"/>
        <v>2013</v>
      </c>
      <c r="F944" s="153" t="s">
        <v>2674</v>
      </c>
      <c r="G944" s="153" t="s">
        <v>1203</v>
      </c>
      <c r="H944" s="153" t="s">
        <v>810</v>
      </c>
      <c r="I944" s="153" t="s">
        <v>933</v>
      </c>
      <c r="J944" s="153" t="s">
        <v>1701</v>
      </c>
      <c r="K944" s="153" t="s">
        <v>811</v>
      </c>
      <c r="L944" s="570">
        <f t="shared" ca="1" si="105"/>
        <v>0</v>
      </c>
      <c r="M944" s="153" t="str">
        <f t="shared" ca="1" si="106"/>
        <v>…</v>
      </c>
      <c r="Q944" s="153" t="s">
        <v>42</v>
      </c>
    </row>
    <row r="945" spans="1:17" ht="12.75" customHeight="1">
      <c r="A945" s="558" t="s">
        <v>1765</v>
      </c>
      <c r="B945" s="558" t="s">
        <v>3</v>
      </c>
      <c r="C945" s="558" t="s">
        <v>2735</v>
      </c>
      <c r="D945" s="153" t="str">
        <f t="shared" si="109"/>
        <v>select country</v>
      </c>
      <c r="E945" s="153">
        <f t="shared" si="102"/>
        <v>2013</v>
      </c>
      <c r="F945" s="153" t="s">
        <v>2675</v>
      </c>
      <c r="G945" s="153" t="s">
        <v>1030</v>
      </c>
      <c r="H945" s="153" t="s">
        <v>810</v>
      </c>
      <c r="J945" s="153" t="s">
        <v>1701</v>
      </c>
      <c r="K945" s="153" t="s">
        <v>811</v>
      </c>
      <c r="L945" s="570">
        <f t="shared" ca="1" si="105"/>
        <v>0</v>
      </c>
      <c r="M945" s="153" t="str">
        <f t="shared" ca="1" si="106"/>
        <v>…</v>
      </c>
      <c r="Q945" s="153" t="s">
        <v>44</v>
      </c>
    </row>
    <row r="946" spans="1:17" ht="12.75" customHeight="1">
      <c r="A946" s="558" t="s">
        <v>1765</v>
      </c>
      <c r="B946" s="558" t="s">
        <v>6</v>
      </c>
      <c r="C946" s="558" t="s">
        <v>2736</v>
      </c>
      <c r="D946" s="153" t="str">
        <f t="shared" si="109"/>
        <v>select country</v>
      </c>
      <c r="E946" s="153">
        <f t="shared" si="102"/>
        <v>2013</v>
      </c>
      <c r="F946" s="153" t="s">
        <v>2676</v>
      </c>
      <c r="G946" s="153" t="s">
        <v>1037</v>
      </c>
      <c r="H946" s="153" t="s">
        <v>810</v>
      </c>
      <c r="J946" s="153" t="s">
        <v>1701</v>
      </c>
      <c r="K946" s="153" t="s">
        <v>811</v>
      </c>
      <c r="L946" s="570">
        <f t="shared" ca="1" si="105"/>
        <v>0</v>
      </c>
      <c r="M946" s="153" t="str">
        <f t="shared" ca="1" si="106"/>
        <v>…</v>
      </c>
      <c r="Q946" s="153" t="s">
        <v>45</v>
      </c>
    </row>
    <row r="947" spans="1:17" ht="12.75" customHeight="1">
      <c r="A947" s="558" t="s">
        <v>1765</v>
      </c>
      <c r="B947" s="558" t="s">
        <v>10</v>
      </c>
      <c r="C947" s="558" t="s">
        <v>21</v>
      </c>
      <c r="D947" s="153" t="str">
        <f t="shared" si="109"/>
        <v>select country</v>
      </c>
      <c r="E947" s="153">
        <f t="shared" si="102"/>
        <v>2013</v>
      </c>
      <c r="F947" s="153" t="s">
        <v>2677</v>
      </c>
      <c r="G947" s="153" t="s">
        <v>1531</v>
      </c>
      <c r="H947" s="153" t="s">
        <v>810</v>
      </c>
      <c r="J947" s="153" t="s">
        <v>1701</v>
      </c>
      <c r="K947" s="153" t="s">
        <v>811</v>
      </c>
      <c r="L947" s="570">
        <f t="shared" ca="1" si="105"/>
        <v>0</v>
      </c>
      <c r="M947" s="153" t="str">
        <f t="shared" ca="1" si="106"/>
        <v>…</v>
      </c>
      <c r="Q947" s="153" t="s">
        <v>49</v>
      </c>
    </row>
    <row r="948" spans="1:17" ht="12.75" customHeight="1">
      <c r="A948" s="558" t="s">
        <v>1765</v>
      </c>
      <c r="B948" s="558" t="s">
        <v>3421</v>
      </c>
      <c r="C948" s="558" t="s">
        <v>3426</v>
      </c>
      <c r="D948" s="153" t="str">
        <f t="shared" si="109"/>
        <v>select country</v>
      </c>
      <c r="E948" s="153">
        <f t="shared" si="102"/>
        <v>2013</v>
      </c>
      <c r="F948" s="153" t="s">
        <v>2678</v>
      </c>
      <c r="G948" s="153" t="s">
        <v>1066</v>
      </c>
      <c r="H948" s="153" t="s">
        <v>810</v>
      </c>
      <c r="J948" s="153" t="s">
        <v>1701</v>
      </c>
      <c r="K948" s="153" t="s">
        <v>811</v>
      </c>
      <c r="L948" s="570">
        <f t="shared" ca="1" si="105"/>
        <v>0</v>
      </c>
      <c r="M948" s="153" t="str">
        <f t="shared" ca="1" si="106"/>
        <v>…</v>
      </c>
      <c r="Q948" s="153" t="s">
        <v>51</v>
      </c>
    </row>
    <row r="949" spans="1:17" ht="12.75" customHeight="1">
      <c r="A949" s="558" t="s">
        <v>1765</v>
      </c>
      <c r="B949" s="558" t="s">
        <v>15</v>
      </c>
      <c r="C949" s="558" t="s">
        <v>2737</v>
      </c>
      <c r="D949" s="153" t="str">
        <f>H$2</f>
        <v>select country</v>
      </c>
      <c r="E949" s="153">
        <f t="shared" si="102"/>
        <v>2013</v>
      </c>
      <c r="F949" s="153" t="s">
        <v>2679</v>
      </c>
      <c r="G949" s="153" t="s">
        <v>991</v>
      </c>
      <c r="H949" s="153" t="s">
        <v>810</v>
      </c>
      <c r="I949" s="153" t="s">
        <v>857</v>
      </c>
      <c r="J949" s="153" t="s">
        <v>1701</v>
      </c>
      <c r="K949" s="153" t="s">
        <v>811</v>
      </c>
      <c r="L949" s="570">
        <f t="shared" ca="1" si="105"/>
        <v>0</v>
      </c>
      <c r="M949" s="153" t="str">
        <f t="shared" ca="1" si="106"/>
        <v>…</v>
      </c>
      <c r="Q949" s="153" t="s">
        <v>55</v>
      </c>
    </row>
    <row r="950" spans="1:17" ht="12.75" customHeight="1">
      <c r="A950" s="558" t="s">
        <v>1765</v>
      </c>
      <c r="B950" s="558" t="s">
        <v>3422</v>
      </c>
      <c r="C950" s="558" t="s">
        <v>3427</v>
      </c>
      <c r="D950" s="153" t="str">
        <f t="shared" ref="D950:D970" si="111">H$2</f>
        <v>select country</v>
      </c>
      <c r="E950" s="153">
        <f t="shared" si="102"/>
        <v>2013</v>
      </c>
      <c r="F950" s="153" t="s">
        <v>2680</v>
      </c>
      <c r="G950" s="153" t="s">
        <v>1004</v>
      </c>
      <c r="H950" s="153" t="s">
        <v>810</v>
      </c>
      <c r="I950" s="153" t="s">
        <v>857</v>
      </c>
      <c r="J950" s="153" t="s">
        <v>1701</v>
      </c>
      <c r="K950" s="153" t="s">
        <v>811</v>
      </c>
      <c r="L950" s="570">
        <f ca="1">IF(ISNUMBER(INDIRECT("'"&amp;A950&amp;"'!"&amp;B950)),INDIRECT("'"&amp;A950&amp;"'!"&amp;B950),"…")</f>
        <v>0</v>
      </c>
      <c r="M950" s="153" t="str">
        <f t="shared" ca="1" si="106"/>
        <v>…</v>
      </c>
      <c r="Q950" s="153" t="s">
        <v>56</v>
      </c>
    </row>
    <row r="951" spans="1:17" ht="12.75" customHeight="1">
      <c r="A951" s="558" t="s">
        <v>1765</v>
      </c>
      <c r="B951" s="558" t="s">
        <v>18</v>
      </c>
      <c r="C951" s="558" t="s">
        <v>2738</v>
      </c>
      <c r="D951" s="153" t="str">
        <f t="shared" si="111"/>
        <v>select country</v>
      </c>
      <c r="E951" s="153">
        <f t="shared" si="102"/>
        <v>2013</v>
      </c>
      <c r="F951" s="153" t="s">
        <v>2681</v>
      </c>
      <c r="G951" s="153" t="s">
        <v>1121</v>
      </c>
      <c r="H951" s="153" t="s">
        <v>810</v>
      </c>
      <c r="I951" s="153" t="s">
        <v>857</v>
      </c>
      <c r="J951" s="153" t="s">
        <v>1701</v>
      </c>
      <c r="K951" s="153" t="s">
        <v>811</v>
      </c>
      <c r="L951" s="570">
        <f t="shared" ca="1" si="105"/>
        <v>0</v>
      </c>
      <c r="M951" s="153" t="str">
        <f t="shared" ca="1" si="106"/>
        <v>…</v>
      </c>
      <c r="Q951" s="153" t="s">
        <v>58</v>
      </c>
    </row>
    <row r="952" spans="1:17" ht="12.75" customHeight="1">
      <c r="A952" s="558" t="s">
        <v>1765</v>
      </c>
      <c r="B952" s="558" t="s">
        <v>3423</v>
      </c>
      <c r="C952" s="558" t="s">
        <v>3428</v>
      </c>
      <c r="D952" s="153" t="str">
        <f t="shared" si="111"/>
        <v>select country</v>
      </c>
      <c r="E952" s="153">
        <f t="shared" si="102"/>
        <v>2013</v>
      </c>
      <c r="F952" s="153" t="s">
        <v>2682</v>
      </c>
      <c r="G952" s="153" t="s">
        <v>1017</v>
      </c>
      <c r="H952" s="153" t="s">
        <v>810</v>
      </c>
      <c r="I952" s="153" t="s">
        <v>1018</v>
      </c>
      <c r="J952" s="153" t="s">
        <v>1701</v>
      </c>
      <c r="K952" s="153" t="s">
        <v>811</v>
      </c>
      <c r="L952" s="570">
        <f t="shared" ca="1" si="105"/>
        <v>0</v>
      </c>
      <c r="M952" s="153" t="str">
        <f t="shared" ca="1" si="106"/>
        <v>…</v>
      </c>
      <c r="Q952" s="153" t="s">
        <v>60</v>
      </c>
    </row>
    <row r="953" spans="1:17" ht="12" customHeight="1">
      <c r="A953" s="558" t="s">
        <v>1765</v>
      </c>
      <c r="B953" s="558" t="s">
        <v>2739</v>
      </c>
      <c r="C953" s="558" t="s">
        <v>2755</v>
      </c>
      <c r="D953" s="153" t="str">
        <f t="shared" si="111"/>
        <v>select country</v>
      </c>
      <c r="E953" s="153">
        <f t="shared" si="102"/>
        <v>2013</v>
      </c>
      <c r="F953" s="482" t="s">
        <v>3791</v>
      </c>
      <c r="G953" s="482" t="s">
        <v>1089</v>
      </c>
      <c r="H953" s="153" t="s">
        <v>810</v>
      </c>
      <c r="I953" s="153" t="s">
        <v>1772</v>
      </c>
      <c r="J953" s="574" t="s">
        <v>3161</v>
      </c>
      <c r="K953" s="153" t="s">
        <v>811</v>
      </c>
      <c r="L953" s="570">
        <f ca="1">IF(ISNUMBER(INDIRECT("'"&amp;A953&amp;"'!"&amp;B953)),INDIRECT("'"&amp;A953&amp;"'!"&amp;B953),"…")</f>
        <v>0</v>
      </c>
      <c r="M953" s="153" t="str">
        <f ca="1">IF(OR(INDIRECT("'"&amp;A953&amp;"'!"&amp;C953)="A",INDIRECT("'"&amp;A953&amp;"'!"&amp;C953)="B",INDIRECT("'"&amp;A953&amp;"'!"&amp;C953)="C",INDIRECT("'"&amp;A953&amp;"'!"&amp;C953)="D",INDIRECT("'"&amp;A953&amp;"'!"&amp;C953)="O"),
INDIRECT("'"&amp;A953&amp;"'!"&amp;C953),"…")</f>
        <v>…</v>
      </c>
      <c r="Q953" s="482" t="s">
        <v>3162</v>
      </c>
    </row>
    <row r="954" spans="1:17" ht="12.75" customHeight="1">
      <c r="A954" s="558" t="s">
        <v>1765</v>
      </c>
      <c r="B954" s="558" t="s">
        <v>2740</v>
      </c>
      <c r="C954" s="558" t="s">
        <v>2756</v>
      </c>
      <c r="D954" s="153" t="str">
        <f t="shared" si="111"/>
        <v>select country</v>
      </c>
      <c r="E954" s="153">
        <f t="shared" ref="E954:E956" si="112">$H$3</f>
        <v>2013</v>
      </c>
      <c r="F954" s="482" t="s">
        <v>3397</v>
      </c>
      <c r="G954" s="482" t="s">
        <v>1089</v>
      </c>
      <c r="H954" s="153" t="s">
        <v>810</v>
      </c>
      <c r="I954" s="153" t="s">
        <v>2222</v>
      </c>
      <c r="J954" s="574" t="s">
        <v>3161</v>
      </c>
      <c r="K954" s="153" t="s">
        <v>811</v>
      </c>
      <c r="L954" s="570">
        <f ca="1">IF(ISNUMBER(INDIRECT("'"&amp;A954&amp;"'!"&amp;B954)),INDIRECT("'"&amp;A954&amp;"'!"&amp;B954),"…")</f>
        <v>0</v>
      </c>
      <c r="M954" s="153" t="str">
        <f t="shared" ref="M954:M956" ca="1" si="113">IF(OR(INDIRECT("'"&amp;A954&amp;"'!"&amp;C954)="A",INDIRECT("'"&amp;A954&amp;"'!"&amp;C954)="B",INDIRECT("'"&amp;A954&amp;"'!"&amp;C954)="C",INDIRECT("'"&amp;A954&amp;"'!"&amp;C954)="D",INDIRECT("'"&amp;A954&amp;"'!"&amp;C954)="O"),
INDIRECT("'"&amp;A954&amp;"'!"&amp;C954),"…")</f>
        <v>…</v>
      </c>
      <c r="Q954" s="482" t="s">
        <v>3163</v>
      </c>
    </row>
    <row r="955" spans="1:17" ht="12.75" customHeight="1">
      <c r="A955" s="558" t="s">
        <v>1765</v>
      </c>
      <c r="B955" s="558" t="s">
        <v>2741</v>
      </c>
      <c r="C955" s="558" t="s">
        <v>2757</v>
      </c>
      <c r="D955" s="153" t="str">
        <f t="shared" si="111"/>
        <v>select country</v>
      </c>
      <c r="E955" s="153">
        <f t="shared" si="112"/>
        <v>2013</v>
      </c>
      <c r="F955" s="482" t="s">
        <v>3819</v>
      </c>
      <c r="G955" s="482" t="s">
        <v>1089</v>
      </c>
      <c r="H955" s="153" t="s">
        <v>810</v>
      </c>
      <c r="I955" s="153" t="s">
        <v>2222</v>
      </c>
      <c r="J955" s="574" t="s">
        <v>3161</v>
      </c>
      <c r="K955" s="153" t="s">
        <v>811</v>
      </c>
      <c r="L955" s="570">
        <f ca="1">IF(ISNUMBER(INDIRECT("'"&amp;A955&amp;"'!"&amp;B955)),INDIRECT("'"&amp;A955&amp;"'!"&amp;B955),"…")</f>
        <v>0</v>
      </c>
      <c r="M955" s="153" t="str">
        <f t="shared" ca="1" si="113"/>
        <v>…</v>
      </c>
      <c r="Q955" s="482" t="s">
        <v>3163</v>
      </c>
    </row>
    <row r="956" spans="1:17" ht="12.75" customHeight="1">
      <c r="A956" s="558" t="s">
        <v>1765</v>
      </c>
      <c r="B956" s="558" t="s">
        <v>3429</v>
      </c>
      <c r="C956" s="558" t="s">
        <v>3434</v>
      </c>
      <c r="D956" s="153" t="str">
        <f t="shared" si="111"/>
        <v>select country</v>
      </c>
      <c r="E956" s="153">
        <f t="shared" si="112"/>
        <v>2013</v>
      </c>
      <c r="F956" s="482" t="s">
        <v>3398</v>
      </c>
      <c r="G956" s="482" t="s">
        <v>1089</v>
      </c>
      <c r="H956" s="153" t="s">
        <v>810</v>
      </c>
      <c r="I956" s="153" t="s">
        <v>2222</v>
      </c>
      <c r="J956" s="574" t="s">
        <v>3161</v>
      </c>
      <c r="K956" s="153" t="s">
        <v>811</v>
      </c>
      <c r="L956" s="570">
        <f ca="1">IF(ISNUMBER(INDIRECT("'"&amp;A956&amp;"'!"&amp;B956)),INDIRECT("'"&amp;A956&amp;"'!"&amp;B956),"…")</f>
        <v>0</v>
      </c>
      <c r="M956" s="153" t="str">
        <f t="shared" ca="1" si="113"/>
        <v>…</v>
      </c>
      <c r="Q956" s="482" t="s">
        <v>3163</v>
      </c>
    </row>
    <row r="957" spans="1:17" ht="12.75" customHeight="1">
      <c r="A957" s="558" t="s">
        <v>1765</v>
      </c>
      <c r="B957" s="558" t="s">
        <v>2742</v>
      </c>
      <c r="C957" s="558" t="s">
        <v>2758</v>
      </c>
      <c r="D957" s="153" t="str">
        <f t="shared" si="111"/>
        <v>select country</v>
      </c>
      <c r="E957" s="153">
        <f t="shared" ref="E957:E1020" si="114">$H$3</f>
        <v>2013</v>
      </c>
      <c r="F957" s="153" t="s">
        <v>2699</v>
      </c>
      <c r="G957" s="153" t="s">
        <v>1089</v>
      </c>
      <c r="H957" s="153" t="s">
        <v>810</v>
      </c>
      <c r="J957" s="153" t="s">
        <v>1701</v>
      </c>
      <c r="K957" s="153" t="s">
        <v>811</v>
      </c>
      <c r="L957" s="570">
        <f t="shared" ref="L957:L994" ca="1" si="115">IF(ISNUMBER(INDIRECT("'"&amp;A957&amp;"'!"&amp;B957)),INDIRECT("'"&amp;A957&amp;"'!"&amp;B957),"…")</f>
        <v>0</v>
      </c>
      <c r="M957" s="153" t="str">
        <f t="shared" ref="M957:M974" ca="1" si="116">IF(OR(INDIRECT("'"&amp;A957&amp;"'!"&amp;C957)="A",INDIRECT("'"&amp;A957&amp;"'!"&amp;C957)="B",INDIRECT("'"&amp;A957&amp;"'!"&amp;C957)="C",INDIRECT("'"&amp;A957&amp;"'!"&amp;C957)="D",INDIRECT("'"&amp;A957&amp;"'!"&amp;C957)="O"),
INDIRECT("'"&amp;A957&amp;"'!"&amp;C957),"…")</f>
        <v>…</v>
      </c>
      <c r="Q957" s="153" t="s">
        <v>29</v>
      </c>
    </row>
    <row r="958" spans="1:17" ht="12.75" customHeight="1">
      <c r="A958" s="558" t="s">
        <v>1765</v>
      </c>
      <c r="B958" s="558" t="s">
        <v>2743</v>
      </c>
      <c r="C958" s="558" t="s">
        <v>2759</v>
      </c>
      <c r="D958" s="153" t="str">
        <f t="shared" si="111"/>
        <v>select country</v>
      </c>
      <c r="E958" s="153">
        <f t="shared" si="114"/>
        <v>2013</v>
      </c>
      <c r="F958" s="153" t="s">
        <v>2700</v>
      </c>
      <c r="G958" s="153" t="s">
        <v>932</v>
      </c>
      <c r="H958" s="153" t="s">
        <v>810</v>
      </c>
      <c r="I958" s="153" t="s">
        <v>933</v>
      </c>
      <c r="J958" s="153" t="s">
        <v>1701</v>
      </c>
      <c r="K958" s="153" t="s">
        <v>811</v>
      </c>
      <c r="L958" s="570">
        <f t="shared" ca="1" si="115"/>
        <v>0</v>
      </c>
      <c r="M958" s="153" t="str">
        <f t="shared" ca="1" si="116"/>
        <v>…</v>
      </c>
      <c r="Q958" s="153" t="s">
        <v>31</v>
      </c>
    </row>
    <row r="959" spans="1:17" ht="12.75" customHeight="1">
      <c r="A959" s="558" t="s">
        <v>1765</v>
      </c>
      <c r="B959" s="558" t="s">
        <v>2744</v>
      </c>
      <c r="C959" s="558" t="s">
        <v>2760</v>
      </c>
      <c r="D959" s="153" t="str">
        <f t="shared" si="111"/>
        <v>select country</v>
      </c>
      <c r="E959" s="153">
        <f t="shared" si="114"/>
        <v>2013</v>
      </c>
      <c r="F959" s="153" t="s">
        <v>2701</v>
      </c>
      <c r="G959" s="153" t="s">
        <v>946</v>
      </c>
      <c r="H959" s="153" t="s">
        <v>810</v>
      </c>
      <c r="I959" s="153" t="s">
        <v>933</v>
      </c>
      <c r="J959" s="153" t="s">
        <v>1701</v>
      </c>
      <c r="K959" s="153" t="s">
        <v>811</v>
      </c>
      <c r="L959" s="570">
        <f t="shared" ca="1" si="115"/>
        <v>0</v>
      </c>
      <c r="M959" s="153" t="str">
        <f t="shared" ca="1" si="116"/>
        <v>…</v>
      </c>
      <c r="Q959" s="153" t="s">
        <v>32</v>
      </c>
    </row>
    <row r="960" spans="1:17" ht="12.75" customHeight="1">
      <c r="A960" s="558" t="s">
        <v>1765</v>
      </c>
      <c r="B960" s="558" t="s">
        <v>2745</v>
      </c>
      <c r="C960" s="558" t="s">
        <v>2761</v>
      </c>
      <c r="D960" s="153" t="str">
        <f t="shared" si="111"/>
        <v>select country</v>
      </c>
      <c r="E960" s="153">
        <f t="shared" si="114"/>
        <v>2013</v>
      </c>
      <c r="F960" s="153" t="s">
        <v>2702</v>
      </c>
      <c r="G960" s="153" t="s">
        <v>959</v>
      </c>
      <c r="H960" s="153" t="s">
        <v>810</v>
      </c>
      <c r="I960" s="153" t="s">
        <v>933</v>
      </c>
      <c r="J960" s="153" t="s">
        <v>1701</v>
      </c>
      <c r="K960" s="153" t="s">
        <v>811</v>
      </c>
      <c r="L960" s="570">
        <f t="shared" ca="1" si="115"/>
        <v>0</v>
      </c>
      <c r="M960" s="153" t="str">
        <f t="shared" ca="1" si="116"/>
        <v>…</v>
      </c>
      <c r="Q960" s="153" t="s">
        <v>34</v>
      </c>
    </row>
    <row r="961" spans="1:17" ht="12.75" customHeight="1">
      <c r="A961" s="558" t="s">
        <v>1765</v>
      </c>
      <c r="B961" s="558" t="s">
        <v>2746</v>
      </c>
      <c r="C961" s="558" t="s">
        <v>2762</v>
      </c>
      <c r="D961" s="153" t="str">
        <f t="shared" si="111"/>
        <v>select country</v>
      </c>
      <c r="E961" s="153">
        <f t="shared" si="114"/>
        <v>2013</v>
      </c>
      <c r="F961" s="153" t="s">
        <v>2703</v>
      </c>
      <c r="G961" s="153" t="s">
        <v>1112</v>
      </c>
      <c r="H961" s="153" t="s">
        <v>810</v>
      </c>
      <c r="I961" s="153" t="s">
        <v>933</v>
      </c>
      <c r="J961" s="153" t="s">
        <v>1701</v>
      </c>
      <c r="K961" s="153" t="s">
        <v>811</v>
      </c>
      <c r="L961" s="570">
        <f t="shared" ca="1" si="115"/>
        <v>0</v>
      </c>
      <c r="M961" s="153" t="str">
        <f t="shared" ca="1" si="116"/>
        <v>…</v>
      </c>
      <c r="Q961" s="153" t="s">
        <v>36</v>
      </c>
    </row>
    <row r="962" spans="1:17" ht="12.75" customHeight="1">
      <c r="A962" s="558" t="s">
        <v>1765</v>
      </c>
      <c r="B962" s="558" t="s">
        <v>2747</v>
      </c>
      <c r="C962" s="558" t="s">
        <v>2763</v>
      </c>
      <c r="D962" s="153" t="str">
        <f t="shared" si="111"/>
        <v>select country</v>
      </c>
      <c r="E962" s="153">
        <f t="shared" si="114"/>
        <v>2013</v>
      </c>
      <c r="F962" s="153" t="s">
        <v>2704</v>
      </c>
      <c r="G962" s="153" t="s">
        <v>972</v>
      </c>
      <c r="H962" s="153" t="s">
        <v>810</v>
      </c>
      <c r="I962" s="153" t="s">
        <v>933</v>
      </c>
      <c r="J962" s="153" t="s">
        <v>1701</v>
      </c>
      <c r="K962" s="153" t="s">
        <v>811</v>
      </c>
      <c r="L962" s="570">
        <f t="shared" ca="1" si="115"/>
        <v>0</v>
      </c>
      <c r="M962" s="153" t="str">
        <f t="shared" ca="1" si="116"/>
        <v>…</v>
      </c>
      <c r="Q962" s="153" t="s">
        <v>38</v>
      </c>
    </row>
    <row r="963" spans="1:17" ht="12.75" customHeight="1">
      <c r="A963" s="558" t="s">
        <v>1765</v>
      </c>
      <c r="B963" s="558" t="s">
        <v>3430</v>
      </c>
      <c r="C963" s="558" t="s">
        <v>3435</v>
      </c>
      <c r="D963" s="153" t="str">
        <f t="shared" si="111"/>
        <v>select country</v>
      </c>
      <c r="E963" s="153">
        <f t="shared" si="114"/>
        <v>2013</v>
      </c>
      <c r="F963" s="153" t="s">
        <v>2705</v>
      </c>
      <c r="G963" s="153" t="s">
        <v>977</v>
      </c>
      <c r="H963" s="153" t="s">
        <v>810</v>
      </c>
      <c r="I963" s="153" t="s">
        <v>933</v>
      </c>
      <c r="J963" s="153" t="s">
        <v>1701</v>
      </c>
      <c r="K963" s="153" t="s">
        <v>811</v>
      </c>
      <c r="L963" s="570">
        <f t="shared" ca="1" si="115"/>
        <v>0</v>
      </c>
      <c r="M963" s="153" t="str">
        <f t="shared" ca="1" si="116"/>
        <v>…</v>
      </c>
      <c r="Q963" s="153" t="s">
        <v>40</v>
      </c>
    </row>
    <row r="964" spans="1:17">
      <c r="A964" s="558" t="s">
        <v>1765</v>
      </c>
      <c r="B964" s="558" t="s">
        <v>2748</v>
      </c>
      <c r="C964" s="558" t="s">
        <v>2764</v>
      </c>
      <c r="D964" s="153" t="str">
        <f t="shared" si="111"/>
        <v>select country</v>
      </c>
      <c r="E964" s="153">
        <f t="shared" si="114"/>
        <v>2013</v>
      </c>
      <c r="F964" s="153" t="s">
        <v>2706</v>
      </c>
      <c r="G964" s="153" t="s">
        <v>1203</v>
      </c>
      <c r="H964" s="153" t="s">
        <v>810</v>
      </c>
      <c r="I964" s="153" t="s">
        <v>933</v>
      </c>
      <c r="J964" s="153" t="s">
        <v>1701</v>
      </c>
      <c r="K964" s="153" t="s">
        <v>811</v>
      </c>
      <c r="L964" s="570">
        <f t="shared" ca="1" si="115"/>
        <v>0</v>
      </c>
      <c r="M964" s="153" t="str">
        <f t="shared" ca="1" si="116"/>
        <v>…</v>
      </c>
      <c r="Q964" s="153" t="s">
        <v>42</v>
      </c>
    </row>
    <row r="965" spans="1:17" ht="12.75" customHeight="1">
      <c r="A965" s="558" t="s">
        <v>1765</v>
      </c>
      <c r="B965" s="558" t="s">
        <v>2749</v>
      </c>
      <c r="C965" s="558" t="s">
        <v>2765</v>
      </c>
      <c r="D965" s="153" t="str">
        <f t="shared" si="111"/>
        <v>select country</v>
      </c>
      <c r="E965" s="153">
        <f t="shared" si="114"/>
        <v>2013</v>
      </c>
      <c r="F965" s="153" t="s">
        <v>2707</v>
      </c>
      <c r="G965" s="153" t="s">
        <v>1030</v>
      </c>
      <c r="H965" s="153" t="s">
        <v>810</v>
      </c>
      <c r="J965" s="153" t="s">
        <v>1701</v>
      </c>
      <c r="K965" s="153" t="s">
        <v>811</v>
      </c>
      <c r="L965" s="570">
        <f t="shared" ca="1" si="115"/>
        <v>0</v>
      </c>
      <c r="M965" s="153" t="str">
        <f t="shared" ca="1" si="116"/>
        <v>…</v>
      </c>
      <c r="Q965" s="153" t="s">
        <v>44</v>
      </c>
    </row>
    <row r="966" spans="1:17" ht="12.75" customHeight="1">
      <c r="A966" s="558" t="s">
        <v>1765</v>
      </c>
      <c r="B966" s="558" t="s">
        <v>2750</v>
      </c>
      <c r="C966" s="558" t="s">
        <v>2766</v>
      </c>
      <c r="D966" s="153" t="str">
        <f t="shared" si="111"/>
        <v>select country</v>
      </c>
      <c r="E966" s="153">
        <f t="shared" si="114"/>
        <v>2013</v>
      </c>
      <c r="F966" s="153" t="s">
        <v>2708</v>
      </c>
      <c r="G966" s="153" t="s">
        <v>1037</v>
      </c>
      <c r="H966" s="153" t="s">
        <v>810</v>
      </c>
      <c r="J966" s="153" t="s">
        <v>1701</v>
      </c>
      <c r="K966" s="153" t="s">
        <v>811</v>
      </c>
      <c r="L966" s="570">
        <f t="shared" ca="1" si="115"/>
        <v>0</v>
      </c>
      <c r="M966" s="153" t="str">
        <f t="shared" ca="1" si="116"/>
        <v>…</v>
      </c>
      <c r="Q966" s="153" t="s">
        <v>45</v>
      </c>
    </row>
    <row r="967" spans="1:17" ht="12.75" customHeight="1">
      <c r="A967" s="558" t="s">
        <v>1765</v>
      </c>
      <c r="B967" s="482" t="s">
        <v>3949</v>
      </c>
      <c r="C967" s="153" t="s">
        <v>2767</v>
      </c>
      <c r="D967" s="153" t="str">
        <f t="shared" si="111"/>
        <v>select country</v>
      </c>
      <c r="E967" s="153">
        <f t="shared" si="114"/>
        <v>2013</v>
      </c>
      <c r="F967" s="153" t="s">
        <v>2709</v>
      </c>
      <c r="G967" s="153" t="s">
        <v>1715</v>
      </c>
      <c r="H967" s="153" t="s">
        <v>810</v>
      </c>
      <c r="J967" s="153" t="s">
        <v>1701</v>
      </c>
      <c r="K967" s="153" t="s">
        <v>811</v>
      </c>
      <c r="L967" s="570">
        <f t="shared" ca="1" si="115"/>
        <v>0</v>
      </c>
      <c r="M967" s="153" t="str">
        <f t="shared" ca="1" si="116"/>
        <v>…</v>
      </c>
      <c r="Q967" s="153" t="s">
        <v>47</v>
      </c>
    </row>
    <row r="968" spans="1:17" ht="12.75" customHeight="1">
      <c r="A968" s="558" t="s">
        <v>1765</v>
      </c>
      <c r="B968" s="558" t="s">
        <v>2751</v>
      </c>
      <c r="C968" s="558" t="s">
        <v>2768</v>
      </c>
      <c r="D968" s="153" t="str">
        <f t="shared" si="111"/>
        <v>select country</v>
      </c>
      <c r="E968" s="153">
        <f t="shared" si="114"/>
        <v>2013</v>
      </c>
      <c r="F968" s="153" t="s">
        <v>2710</v>
      </c>
      <c r="G968" s="153" t="s">
        <v>1531</v>
      </c>
      <c r="H968" s="153" t="s">
        <v>810</v>
      </c>
      <c r="J968" s="153" t="s">
        <v>1701</v>
      </c>
      <c r="K968" s="153" t="s">
        <v>811</v>
      </c>
      <c r="L968" s="570">
        <f t="shared" ca="1" si="115"/>
        <v>0</v>
      </c>
      <c r="M968" s="153" t="str">
        <f t="shared" ca="1" si="116"/>
        <v>…</v>
      </c>
      <c r="Q968" s="153" t="s">
        <v>49</v>
      </c>
    </row>
    <row r="969" spans="1:17" ht="12.75" customHeight="1">
      <c r="A969" s="558" t="s">
        <v>1765</v>
      </c>
      <c r="B969" s="558" t="s">
        <v>3431</v>
      </c>
      <c r="C969" s="558" t="s">
        <v>3436</v>
      </c>
      <c r="D969" s="153" t="str">
        <f t="shared" si="111"/>
        <v>select country</v>
      </c>
      <c r="E969" s="153">
        <f t="shared" si="114"/>
        <v>2013</v>
      </c>
      <c r="F969" s="153" t="s">
        <v>2711</v>
      </c>
      <c r="G969" s="153" t="s">
        <v>1066</v>
      </c>
      <c r="H969" s="153" t="s">
        <v>810</v>
      </c>
      <c r="J969" s="153" t="s">
        <v>1701</v>
      </c>
      <c r="K969" s="153" t="s">
        <v>811</v>
      </c>
      <c r="L969" s="570">
        <f t="shared" ca="1" si="115"/>
        <v>0</v>
      </c>
      <c r="M969" s="153" t="str">
        <f t="shared" ca="1" si="116"/>
        <v>…</v>
      </c>
      <c r="Q969" s="153" t="s">
        <v>51</v>
      </c>
    </row>
    <row r="970" spans="1:17" ht="12.75" customHeight="1">
      <c r="A970" s="558" t="s">
        <v>1765</v>
      </c>
      <c r="B970" s="153" t="s">
        <v>2752</v>
      </c>
      <c r="C970" s="153" t="s">
        <v>2769</v>
      </c>
      <c r="D970" s="153" t="str">
        <f t="shared" si="111"/>
        <v>select country</v>
      </c>
      <c r="E970" s="153">
        <f t="shared" si="114"/>
        <v>2013</v>
      </c>
      <c r="F970" s="153" t="s">
        <v>2712</v>
      </c>
      <c r="G970" s="153" t="s">
        <v>1077</v>
      </c>
      <c r="H970" s="153" t="s">
        <v>810</v>
      </c>
      <c r="J970" s="153" t="s">
        <v>1701</v>
      </c>
      <c r="K970" s="153" t="s">
        <v>811</v>
      </c>
      <c r="L970" s="570">
        <f t="shared" ca="1" si="115"/>
        <v>0</v>
      </c>
      <c r="M970" s="153" t="str">
        <f t="shared" ca="1" si="116"/>
        <v>…</v>
      </c>
      <c r="Q970" s="153" t="s">
        <v>53</v>
      </c>
    </row>
    <row r="971" spans="1:17" ht="12.75" customHeight="1">
      <c r="A971" s="558" t="s">
        <v>1765</v>
      </c>
      <c r="B971" s="558" t="s">
        <v>2753</v>
      </c>
      <c r="C971" s="558" t="s">
        <v>2770</v>
      </c>
      <c r="D971" s="153" t="str">
        <f>H$2</f>
        <v>select country</v>
      </c>
      <c r="E971" s="153">
        <f t="shared" si="114"/>
        <v>2013</v>
      </c>
      <c r="F971" s="153" t="s">
        <v>2713</v>
      </c>
      <c r="G971" s="153" t="s">
        <v>991</v>
      </c>
      <c r="H971" s="153" t="s">
        <v>810</v>
      </c>
      <c r="I971" s="153" t="s">
        <v>857</v>
      </c>
      <c r="J971" s="153" t="s">
        <v>1701</v>
      </c>
      <c r="K971" s="153" t="s">
        <v>811</v>
      </c>
      <c r="L971" s="570">
        <f t="shared" ca="1" si="115"/>
        <v>0</v>
      </c>
      <c r="M971" s="153" t="str">
        <f t="shared" ca="1" si="116"/>
        <v>…</v>
      </c>
      <c r="Q971" s="153" t="s">
        <v>55</v>
      </c>
    </row>
    <row r="972" spans="1:17" ht="12.75" customHeight="1">
      <c r="A972" s="558" t="s">
        <v>1765</v>
      </c>
      <c r="B972" s="558" t="s">
        <v>3432</v>
      </c>
      <c r="C972" s="558" t="s">
        <v>3437</v>
      </c>
      <c r="D972" s="153" t="str">
        <f t="shared" ref="D972:D994" si="117">H$2</f>
        <v>select country</v>
      </c>
      <c r="E972" s="153">
        <f t="shared" si="114"/>
        <v>2013</v>
      </c>
      <c r="F972" s="153" t="s">
        <v>2714</v>
      </c>
      <c r="G972" s="153" t="s">
        <v>1004</v>
      </c>
      <c r="H972" s="153" t="s">
        <v>810</v>
      </c>
      <c r="I972" s="153" t="s">
        <v>857</v>
      </c>
      <c r="J972" s="153" t="s">
        <v>1701</v>
      </c>
      <c r="K972" s="153" t="s">
        <v>811</v>
      </c>
      <c r="L972" s="570">
        <f t="shared" ca="1" si="115"/>
        <v>0</v>
      </c>
      <c r="M972" s="153" t="str">
        <f t="shared" ca="1" si="116"/>
        <v>…</v>
      </c>
      <c r="Q972" s="153" t="s">
        <v>56</v>
      </c>
    </row>
    <row r="973" spans="1:17" ht="12.75" customHeight="1">
      <c r="A973" s="558" t="s">
        <v>1765</v>
      </c>
      <c r="B973" s="558" t="s">
        <v>2754</v>
      </c>
      <c r="C973" s="558" t="s">
        <v>2771</v>
      </c>
      <c r="D973" s="153" t="str">
        <f t="shared" si="117"/>
        <v>select country</v>
      </c>
      <c r="E973" s="153">
        <f t="shared" si="114"/>
        <v>2013</v>
      </c>
      <c r="F973" s="153" t="s">
        <v>2715</v>
      </c>
      <c r="G973" s="153" t="s">
        <v>1121</v>
      </c>
      <c r="H973" s="153" t="s">
        <v>810</v>
      </c>
      <c r="I973" s="153" t="s">
        <v>857</v>
      </c>
      <c r="J973" s="153" t="s">
        <v>1701</v>
      </c>
      <c r="K973" s="153" t="s">
        <v>811</v>
      </c>
      <c r="L973" s="570">
        <f t="shared" ca="1" si="115"/>
        <v>0</v>
      </c>
      <c r="M973" s="153" t="str">
        <f t="shared" ca="1" si="116"/>
        <v>…</v>
      </c>
      <c r="Q973" s="153" t="s">
        <v>58</v>
      </c>
    </row>
    <row r="974" spans="1:17" ht="12.75" customHeight="1">
      <c r="A974" s="558" t="s">
        <v>1765</v>
      </c>
      <c r="B974" s="558" t="s">
        <v>3433</v>
      </c>
      <c r="C974" s="558" t="s">
        <v>3438</v>
      </c>
      <c r="D974" s="153" t="str">
        <f t="shared" si="117"/>
        <v>select country</v>
      </c>
      <c r="E974" s="153">
        <f t="shared" si="114"/>
        <v>2013</v>
      </c>
      <c r="F974" s="153" t="s">
        <v>2716</v>
      </c>
      <c r="G974" s="153" t="s">
        <v>1017</v>
      </c>
      <c r="H974" s="153" t="s">
        <v>810</v>
      </c>
      <c r="I974" s="153" t="s">
        <v>1018</v>
      </c>
      <c r="J974" s="153" t="s">
        <v>1701</v>
      </c>
      <c r="K974" s="153" t="s">
        <v>811</v>
      </c>
      <c r="L974" s="570">
        <f t="shared" ca="1" si="115"/>
        <v>0</v>
      </c>
      <c r="M974" s="153" t="str">
        <f t="shared" ca="1" si="116"/>
        <v>…</v>
      </c>
      <c r="Q974" s="153" t="s">
        <v>60</v>
      </c>
    </row>
    <row r="975" spans="1:17" ht="12.75" customHeight="1">
      <c r="A975" s="558" t="s">
        <v>2133</v>
      </c>
      <c r="B975" s="558" t="s">
        <v>868</v>
      </c>
      <c r="D975" s="153" t="str">
        <f t="shared" si="117"/>
        <v>select country</v>
      </c>
      <c r="E975" s="153">
        <f t="shared" si="114"/>
        <v>2013</v>
      </c>
      <c r="F975" s="482" t="s">
        <v>3620</v>
      </c>
      <c r="G975" s="482" t="s">
        <v>1089</v>
      </c>
      <c r="L975" s="1029" t="str">
        <f t="shared" ca="1" si="115"/>
        <v>…</v>
      </c>
      <c r="Q975" s="574" t="s">
        <v>3640</v>
      </c>
    </row>
    <row r="976" spans="1:17" ht="12.75" customHeight="1">
      <c r="A976" s="558" t="s">
        <v>2133</v>
      </c>
      <c r="B976" s="558" t="s">
        <v>883</v>
      </c>
      <c r="D976" s="153" t="str">
        <f t="shared" si="117"/>
        <v>select country</v>
      </c>
      <c r="E976" s="153">
        <f t="shared" si="114"/>
        <v>2013</v>
      </c>
      <c r="F976" s="482" t="s">
        <v>3621</v>
      </c>
      <c r="G976" s="153" t="s">
        <v>1089</v>
      </c>
      <c r="L976" s="1029" t="str">
        <f ca="1">IF(ISNUMBER(INDIRECT("'"&amp;A976&amp;"'!"&amp;B976)),INDIRECT("'"&amp;A976&amp;"'!"&amp;B976),"…")</f>
        <v>…</v>
      </c>
      <c r="Q976" s="574" t="s">
        <v>3640</v>
      </c>
    </row>
    <row r="977" spans="1:17" ht="12.75" customHeight="1">
      <c r="A977" s="558" t="s">
        <v>2133</v>
      </c>
      <c r="B977" s="558" t="s">
        <v>915</v>
      </c>
      <c r="D977" s="153" t="str">
        <f t="shared" si="117"/>
        <v>select country</v>
      </c>
      <c r="E977" s="153">
        <f t="shared" si="114"/>
        <v>2013</v>
      </c>
      <c r="F977" s="153" t="s">
        <v>3622</v>
      </c>
      <c r="G977" s="574" t="s">
        <v>1089</v>
      </c>
      <c r="L977" s="1029" t="str">
        <f ca="1">IF(ISNUMBER(INDIRECT("'"&amp;A977&amp;"'!"&amp;B977)),INDIRECT("'"&amp;A977&amp;"'!"&amp;B977),"…")</f>
        <v>…</v>
      </c>
      <c r="Q977" s="574" t="s">
        <v>3640</v>
      </c>
    </row>
    <row r="978" spans="1:17" ht="12.75" customHeight="1">
      <c r="A978" s="558" t="s">
        <v>2133</v>
      </c>
      <c r="B978" s="558" t="s">
        <v>924</v>
      </c>
      <c r="D978" s="153" t="str">
        <f t="shared" si="117"/>
        <v>select country</v>
      </c>
      <c r="E978" s="153">
        <f t="shared" si="114"/>
        <v>2013</v>
      </c>
      <c r="F978" s="153" t="s">
        <v>3623</v>
      </c>
      <c r="G978" s="153" t="s">
        <v>932</v>
      </c>
      <c r="L978" s="1029" t="str">
        <f ca="1">IF(ISNUMBER(INDIRECT("'"&amp;A978&amp;"'!"&amp;B978)),INDIRECT("'"&amp;A978&amp;"'!"&amp;B978),"…")</f>
        <v>…</v>
      </c>
      <c r="Q978" s="574" t="s">
        <v>3640</v>
      </c>
    </row>
    <row r="979" spans="1:17" ht="12.75" customHeight="1">
      <c r="A979" s="558" t="s">
        <v>2133</v>
      </c>
      <c r="B979" s="558" t="s">
        <v>3641</v>
      </c>
      <c r="D979" s="153" t="str">
        <f t="shared" si="117"/>
        <v>select country</v>
      </c>
      <c r="E979" s="153">
        <f t="shared" si="114"/>
        <v>2013</v>
      </c>
      <c r="F979" s="153" t="s">
        <v>3624</v>
      </c>
      <c r="G979" s="153" t="s">
        <v>946</v>
      </c>
      <c r="L979" s="1029" t="str">
        <f ca="1">IF(ISNUMBER(INDIRECT("'"&amp;A979&amp;"'!"&amp;B979)),INDIRECT("'"&amp;A979&amp;"'!"&amp;B979),"…")</f>
        <v>…</v>
      </c>
      <c r="Q979" s="574" t="s">
        <v>3640</v>
      </c>
    </row>
    <row r="980" spans="1:17" ht="12.75" customHeight="1">
      <c r="A980" s="558" t="s">
        <v>2133</v>
      </c>
      <c r="B980" s="558" t="s">
        <v>929</v>
      </c>
      <c r="D980" s="153" t="str">
        <f t="shared" si="117"/>
        <v>select country</v>
      </c>
      <c r="E980" s="153">
        <f t="shared" si="114"/>
        <v>2013</v>
      </c>
      <c r="F980" s="153" t="s">
        <v>3625</v>
      </c>
      <c r="G980" s="153" t="s">
        <v>959</v>
      </c>
      <c r="L980" s="1029" t="str">
        <f t="shared" ca="1" si="115"/>
        <v>…</v>
      </c>
      <c r="Q980" s="574" t="s">
        <v>3640</v>
      </c>
    </row>
    <row r="981" spans="1:17" ht="12.75" customHeight="1">
      <c r="A981" s="558" t="s">
        <v>2133</v>
      </c>
      <c r="B981" s="558" t="s">
        <v>943</v>
      </c>
      <c r="D981" s="153" t="str">
        <f t="shared" si="117"/>
        <v>select country</v>
      </c>
      <c r="E981" s="153">
        <f t="shared" si="114"/>
        <v>2013</v>
      </c>
      <c r="F981" s="153" t="s">
        <v>3626</v>
      </c>
      <c r="G981" s="153" t="s">
        <v>1112</v>
      </c>
      <c r="L981" s="1029" t="str">
        <f t="shared" ca="1" si="115"/>
        <v>…</v>
      </c>
      <c r="Q981" s="574" t="s">
        <v>3640</v>
      </c>
    </row>
    <row r="982" spans="1:17" ht="12.75" customHeight="1">
      <c r="A982" s="558" t="s">
        <v>2133</v>
      </c>
      <c r="B982" s="558" t="s">
        <v>956</v>
      </c>
      <c r="D982" s="153" t="str">
        <f t="shared" si="117"/>
        <v>select country</v>
      </c>
      <c r="E982" s="153">
        <f t="shared" si="114"/>
        <v>2013</v>
      </c>
      <c r="F982" s="153" t="s">
        <v>3627</v>
      </c>
      <c r="G982" s="153" t="s">
        <v>972</v>
      </c>
      <c r="L982" s="1029" t="str">
        <f t="shared" ca="1" si="115"/>
        <v>…</v>
      </c>
      <c r="Q982" s="574" t="s">
        <v>3640</v>
      </c>
    </row>
    <row r="983" spans="1:17" ht="12.75" customHeight="1">
      <c r="A983" s="558" t="s">
        <v>2133</v>
      </c>
      <c r="B983" s="558" t="s">
        <v>969</v>
      </c>
      <c r="D983" s="153" t="str">
        <f t="shared" si="117"/>
        <v>select country</v>
      </c>
      <c r="E983" s="153">
        <f t="shared" si="114"/>
        <v>2013</v>
      </c>
      <c r="F983" s="153" t="s">
        <v>3628</v>
      </c>
      <c r="G983" s="153" t="s">
        <v>977</v>
      </c>
      <c r="L983" s="1029" t="str">
        <f t="shared" ca="1" si="115"/>
        <v>…</v>
      </c>
      <c r="Q983" s="574" t="s">
        <v>3640</v>
      </c>
    </row>
    <row r="984" spans="1:17">
      <c r="A984" s="558" t="s">
        <v>2133</v>
      </c>
      <c r="B984" s="558" t="s">
        <v>974</v>
      </c>
      <c r="D984" s="153" t="str">
        <f t="shared" si="117"/>
        <v>select country</v>
      </c>
      <c r="E984" s="153">
        <f t="shared" si="114"/>
        <v>2013</v>
      </c>
      <c r="F984" s="153" t="s">
        <v>3629</v>
      </c>
      <c r="G984" s="153" t="s">
        <v>1203</v>
      </c>
      <c r="L984" s="1029" t="str">
        <f t="shared" ca="1" si="115"/>
        <v>…</v>
      </c>
      <c r="Q984" s="574" t="s">
        <v>3640</v>
      </c>
    </row>
    <row r="985" spans="1:17" ht="12.75" customHeight="1">
      <c r="A985" s="558" t="s">
        <v>2133</v>
      </c>
      <c r="B985" s="558" t="s">
        <v>988</v>
      </c>
      <c r="D985" s="153" t="str">
        <f t="shared" si="117"/>
        <v>select country</v>
      </c>
      <c r="E985" s="153">
        <f t="shared" si="114"/>
        <v>2013</v>
      </c>
      <c r="F985" s="153" t="s">
        <v>3630</v>
      </c>
      <c r="G985" s="153" t="s">
        <v>1030</v>
      </c>
      <c r="L985" s="1029" t="str">
        <f t="shared" ca="1" si="115"/>
        <v>…</v>
      </c>
      <c r="Q985" s="574" t="s">
        <v>3640</v>
      </c>
    </row>
    <row r="986" spans="1:17" ht="12.75" customHeight="1">
      <c r="A986" s="558" t="s">
        <v>2133</v>
      </c>
      <c r="B986" s="558" t="s">
        <v>1001</v>
      </c>
      <c r="D986" s="153" t="str">
        <f t="shared" si="117"/>
        <v>select country</v>
      </c>
      <c r="E986" s="153">
        <f t="shared" si="114"/>
        <v>2013</v>
      </c>
      <c r="F986" s="153" t="s">
        <v>3631</v>
      </c>
      <c r="G986" s="153" t="s">
        <v>1037</v>
      </c>
      <c r="L986" s="1029" t="str">
        <f t="shared" ca="1" si="115"/>
        <v>…</v>
      </c>
      <c r="Q986" s="574" t="s">
        <v>3640</v>
      </c>
    </row>
    <row r="987" spans="1:17" ht="12.75" customHeight="1">
      <c r="A987" s="558" t="s">
        <v>2133</v>
      </c>
      <c r="B987" s="558" t="s">
        <v>2499</v>
      </c>
      <c r="D987" s="153" t="str">
        <f t="shared" si="117"/>
        <v>select country</v>
      </c>
      <c r="E987" s="153">
        <f t="shared" si="114"/>
        <v>2013</v>
      </c>
      <c r="F987" s="153" t="s">
        <v>3632</v>
      </c>
      <c r="G987" s="153" t="s">
        <v>1715</v>
      </c>
      <c r="L987" s="1029" t="str">
        <f t="shared" ca="1" si="115"/>
        <v>…</v>
      </c>
      <c r="Q987" s="574" t="s">
        <v>3640</v>
      </c>
    </row>
    <row r="988" spans="1:17" ht="12.75" customHeight="1">
      <c r="A988" s="558" t="s">
        <v>2133</v>
      </c>
      <c r="B988" s="558" t="s">
        <v>1014</v>
      </c>
      <c r="D988" s="153" t="str">
        <f t="shared" si="117"/>
        <v>select country</v>
      </c>
      <c r="E988" s="153">
        <f t="shared" si="114"/>
        <v>2013</v>
      </c>
      <c r="F988" s="153" t="s">
        <v>3633</v>
      </c>
      <c r="G988" s="153" t="s">
        <v>1531</v>
      </c>
      <c r="L988" s="1029" t="str">
        <f t="shared" ca="1" si="115"/>
        <v>…</v>
      </c>
      <c r="Q988" s="574" t="s">
        <v>3640</v>
      </c>
    </row>
    <row r="989" spans="1:17" ht="12.75" customHeight="1">
      <c r="A989" s="558" t="s">
        <v>2133</v>
      </c>
      <c r="B989" s="558" t="s">
        <v>2504</v>
      </c>
      <c r="D989" s="153" t="str">
        <f t="shared" si="117"/>
        <v>select country</v>
      </c>
      <c r="E989" s="153">
        <f t="shared" si="114"/>
        <v>2013</v>
      </c>
      <c r="F989" s="153" t="s">
        <v>3634</v>
      </c>
      <c r="G989" s="153" t="s">
        <v>1066</v>
      </c>
      <c r="L989" s="1029" t="str">
        <f t="shared" ca="1" si="115"/>
        <v>…</v>
      </c>
      <c r="Q989" s="574" t="s">
        <v>3640</v>
      </c>
    </row>
    <row r="990" spans="1:17" ht="12.75" customHeight="1">
      <c r="A990" s="558" t="s">
        <v>2133</v>
      </c>
      <c r="B990" s="558" t="s">
        <v>2507</v>
      </c>
      <c r="D990" s="153" t="str">
        <f t="shared" si="117"/>
        <v>select country</v>
      </c>
      <c r="E990" s="153">
        <f t="shared" si="114"/>
        <v>2013</v>
      </c>
      <c r="F990" s="153" t="s">
        <v>3635</v>
      </c>
      <c r="G990" s="153" t="s">
        <v>1077</v>
      </c>
      <c r="L990" s="1029" t="str">
        <f t="shared" ca="1" si="115"/>
        <v>…</v>
      </c>
      <c r="Q990" s="574" t="s">
        <v>3640</v>
      </c>
    </row>
    <row r="991" spans="1:17" ht="12.75" customHeight="1">
      <c r="A991" s="558" t="s">
        <v>2133</v>
      </c>
      <c r="B991" s="558" t="s">
        <v>2510</v>
      </c>
      <c r="D991" s="153" t="str">
        <f t="shared" si="117"/>
        <v>select country</v>
      </c>
      <c r="E991" s="153">
        <f t="shared" si="114"/>
        <v>2013</v>
      </c>
      <c r="F991" s="153" t="s">
        <v>3636</v>
      </c>
      <c r="G991" s="153" t="s">
        <v>991</v>
      </c>
      <c r="L991" s="1029" t="str">
        <f t="shared" ca="1" si="115"/>
        <v>…</v>
      </c>
      <c r="Q991" s="574" t="s">
        <v>3640</v>
      </c>
    </row>
    <row r="992" spans="1:17" ht="12.75" customHeight="1">
      <c r="A992" s="558" t="s">
        <v>2133</v>
      </c>
      <c r="B992" s="558" t="s">
        <v>3642</v>
      </c>
      <c r="D992" s="153" t="str">
        <f t="shared" si="117"/>
        <v>select country</v>
      </c>
      <c r="E992" s="153">
        <f t="shared" si="114"/>
        <v>2013</v>
      </c>
      <c r="F992" s="153" t="s">
        <v>3637</v>
      </c>
      <c r="G992" s="153" t="s">
        <v>1004</v>
      </c>
      <c r="L992" s="1029" t="str">
        <f t="shared" ca="1" si="115"/>
        <v>…</v>
      </c>
      <c r="Q992" s="574" t="s">
        <v>3640</v>
      </c>
    </row>
    <row r="993" spans="1:17" ht="12.75" customHeight="1">
      <c r="A993" s="558" t="s">
        <v>2133</v>
      </c>
      <c r="B993" s="558" t="s">
        <v>2515</v>
      </c>
      <c r="D993" s="153" t="str">
        <f t="shared" si="117"/>
        <v>select country</v>
      </c>
      <c r="E993" s="153">
        <f t="shared" si="114"/>
        <v>2013</v>
      </c>
      <c r="F993" s="153" t="s">
        <v>3638</v>
      </c>
      <c r="G993" s="153" t="s">
        <v>1121</v>
      </c>
      <c r="L993" s="1029" t="str">
        <f t="shared" ca="1" si="115"/>
        <v>…</v>
      </c>
      <c r="Q993" s="574" t="s">
        <v>3640</v>
      </c>
    </row>
    <row r="994" spans="1:17" ht="12.75" customHeight="1">
      <c r="A994" s="558" t="s">
        <v>2133</v>
      </c>
      <c r="B994" s="558" t="s">
        <v>2518</v>
      </c>
      <c r="D994" s="153" t="str">
        <f t="shared" si="117"/>
        <v>select country</v>
      </c>
      <c r="E994" s="153">
        <f t="shared" si="114"/>
        <v>2013</v>
      </c>
      <c r="F994" s="153" t="s">
        <v>3639</v>
      </c>
      <c r="G994" s="153" t="s">
        <v>1017</v>
      </c>
      <c r="L994" s="1029" t="str">
        <f t="shared" ca="1" si="115"/>
        <v>…</v>
      </c>
      <c r="Q994" s="574" t="s">
        <v>3640</v>
      </c>
    </row>
    <row r="995" spans="1:17" ht="12.75" customHeight="1">
      <c r="A995" s="558" t="s">
        <v>2133</v>
      </c>
      <c r="B995" s="558" t="s">
        <v>911</v>
      </c>
      <c r="D995" s="153" t="str">
        <f t="shared" ref="D995:D1014" si="118">H$2</f>
        <v>select country</v>
      </c>
      <c r="E995" s="153">
        <f t="shared" si="114"/>
        <v>2013</v>
      </c>
      <c r="F995" s="482" t="s">
        <v>3667</v>
      </c>
      <c r="G995" s="482" t="s">
        <v>1089</v>
      </c>
      <c r="L995" s="1029">
        <f t="shared" ref="L995" ca="1" si="119">IF(ISNUMBER(INDIRECT("'"&amp;A995&amp;"'!"&amp;B995)),INDIRECT("'"&amp;A995&amp;"'!"&amp;B995),"…")</f>
        <v>20</v>
      </c>
      <c r="Q995" s="574" t="s">
        <v>3643</v>
      </c>
    </row>
    <row r="996" spans="1:17" ht="12.75" customHeight="1">
      <c r="A996" s="558" t="s">
        <v>2133</v>
      </c>
      <c r="B996" s="558" t="s">
        <v>1053</v>
      </c>
      <c r="D996" s="153" t="str">
        <f t="shared" si="118"/>
        <v>select country</v>
      </c>
      <c r="E996" s="153">
        <f t="shared" si="114"/>
        <v>2013</v>
      </c>
      <c r="F996" s="482" t="s">
        <v>3668</v>
      </c>
      <c r="G996" s="153" t="s">
        <v>1089</v>
      </c>
      <c r="L996" s="1029">
        <f ca="1">IF(ISNUMBER(INDIRECT("'"&amp;A996&amp;"'!"&amp;B996)),INDIRECT("'"&amp;A996&amp;"'!"&amp;B996),"…")</f>
        <v>20</v>
      </c>
      <c r="Q996" s="574" t="s">
        <v>3643</v>
      </c>
    </row>
    <row r="997" spans="1:17" ht="12.75" customHeight="1">
      <c r="A997" s="558" t="s">
        <v>2133</v>
      </c>
      <c r="B997" s="558" t="s">
        <v>916</v>
      </c>
      <c r="D997" s="153" t="str">
        <f t="shared" si="118"/>
        <v>select country</v>
      </c>
      <c r="E997" s="153">
        <f t="shared" si="114"/>
        <v>2013</v>
      </c>
      <c r="F997" s="153" t="s">
        <v>3669</v>
      </c>
      <c r="G997" s="574" t="s">
        <v>1089</v>
      </c>
      <c r="L997" s="1029">
        <f ca="1">IF(ISNUMBER(INDIRECT("'"&amp;A997&amp;"'!"&amp;B997)),INDIRECT("'"&amp;A997&amp;"'!"&amp;B997),"…")</f>
        <v>20</v>
      </c>
      <c r="Q997" s="574" t="s">
        <v>3643</v>
      </c>
    </row>
    <row r="998" spans="1:17" ht="12.75" customHeight="1">
      <c r="A998" s="558" t="s">
        <v>2133</v>
      </c>
      <c r="B998" s="558" t="s">
        <v>925</v>
      </c>
      <c r="D998" s="153" t="str">
        <f t="shared" si="118"/>
        <v>select country</v>
      </c>
      <c r="E998" s="153">
        <f t="shared" si="114"/>
        <v>2013</v>
      </c>
      <c r="F998" s="153" t="s">
        <v>3670</v>
      </c>
      <c r="G998" s="153" t="s">
        <v>932</v>
      </c>
      <c r="L998" s="1029">
        <f ca="1">IF(ISNUMBER(INDIRECT("'"&amp;A998&amp;"'!"&amp;B998)),INDIRECT("'"&amp;A998&amp;"'!"&amp;B998),"…")</f>
        <v>20</v>
      </c>
      <c r="Q998" s="574" t="s">
        <v>3643</v>
      </c>
    </row>
    <row r="999" spans="1:17" ht="12.75" customHeight="1">
      <c r="A999" s="558" t="s">
        <v>2133</v>
      </c>
      <c r="B999" s="558" t="s">
        <v>1125</v>
      </c>
      <c r="D999" s="153" t="str">
        <f t="shared" si="118"/>
        <v>select country</v>
      </c>
      <c r="E999" s="153">
        <f t="shared" si="114"/>
        <v>2013</v>
      </c>
      <c r="F999" s="153" t="s">
        <v>3671</v>
      </c>
      <c r="G999" s="153" t="s">
        <v>946</v>
      </c>
      <c r="L999" s="1029">
        <f ca="1">IF(ISNUMBER(INDIRECT("'"&amp;A999&amp;"'!"&amp;B999)),INDIRECT("'"&amp;A999&amp;"'!"&amp;B999),"…")</f>
        <v>20</v>
      </c>
      <c r="Q999" s="574" t="s">
        <v>3643</v>
      </c>
    </row>
    <row r="1000" spans="1:17" ht="12.75" customHeight="1">
      <c r="A1000" s="558" t="s">
        <v>2133</v>
      </c>
      <c r="B1000" s="558" t="s">
        <v>930</v>
      </c>
      <c r="D1000" s="153" t="str">
        <f t="shared" si="118"/>
        <v>select country</v>
      </c>
      <c r="E1000" s="153">
        <f t="shared" si="114"/>
        <v>2013</v>
      </c>
      <c r="F1000" s="153" t="s">
        <v>3672</v>
      </c>
      <c r="G1000" s="153" t="s">
        <v>959</v>
      </c>
      <c r="L1000" s="1029">
        <f t="shared" ref="L1000:L1015" ca="1" si="120">IF(ISNUMBER(INDIRECT("'"&amp;A1000&amp;"'!"&amp;B1000)),INDIRECT("'"&amp;A1000&amp;"'!"&amp;B1000),"…")</f>
        <v>50</v>
      </c>
      <c r="Q1000" s="574" t="s">
        <v>3643</v>
      </c>
    </row>
    <row r="1001" spans="1:17" ht="12.75" customHeight="1">
      <c r="A1001" s="558" t="s">
        <v>2133</v>
      </c>
      <c r="B1001" s="558" t="s">
        <v>944</v>
      </c>
      <c r="D1001" s="153" t="str">
        <f t="shared" si="118"/>
        <v>select country</v>
      </c>
      <c r="E1001" s="153">
        <f t="shared" si="114"/>
        <v>2013</v>
      </c>
      <c r="F1001" s="153" t="s">
        <v>3673</v>
      </c>
      <c r="G1001" s="153" t="s">
        <v>1112</v>
      </c>
      <c r="L1001" s="1029">
        <f t="shared" ca="1" si="120"/>
        <v>20</v>
      </c>
      <c r="Q1001" s="574" t="s">
        <v>3643</v>
      </c>
    </row>
    <row r="1002" spans="1:17" ht="12.75" customHeight="1">
      <c r="A1002" s="558" t="s">
        <v>2133</v>
      </c>
      <c r="B1002" s="558" t="s">
        <v>957</v>
      </c>
      <c r="D1002" s="153" t="str">
        <f t="shared" si="118"/>
        <v>select country</v>
      </c>
      <c r="E1002" s="153">
        <f t="shared" si="114"/>
        <v>2013</v>
      </c>
      <c r="F1002" s="153" t="s">
        <v>3674</v>
      </c>
      <c r="G1002" s="153" t="s">
        <v>972</v>
      </c>
      <c r="L1002" s="1029" t="str">
        <f t="shared" ca="1" si="120"/>
        <v>…</v>
      </c>
      <c r="Q1002" s="574" t="s">
        <v>3643</v>
      </c>
    </row>
    <row r="1003" spans="1:17" ht="12.75" customHeight="1">
      <c r="A1003" s="558" t="s">
        <v>2133</v>
      </c>
      <c r="B1003" s="558" t="s">
        <v>970</v>
      </c>
      <c r="D1003" s="153" t="str">
        <f t="shared" si="118"/>
        <v>select country</v>
      </c>
      <c r="E1003" s="153">
        <f t="shared" si="114"/>
        <v>2013</v>
      </c>
      <c r="F1003" s="153" t="s">
        <v>3675</v>
      </c>
      <c r="G1003" s="153" t="s">
        <v>977</v>
      </c>
      <c r="L1003" s="1029" t="str">
        <f t="shared" ca="1" si="120"/>
        <v>…</v>
      </c>
      <c r="Q1003" s="574" t="s">
        <v>3643</v>
      </c>
    </row>
    <row r="1004" spans="1:17">
      <c r="A1004" s="558" t="s">
        <v>2133</v>
      </c>
      <c r="B1004" s="558" t="s">
        <v>975</v>
      </c>
      <c r="D1004" s="153" t="str">
        <f t="shared" si="118"/>
        <v>select country</v>
      </c>
      <c r="E1004" s="153">
        <f t="shared" si="114"/>
        <v>2013</v>
      </c>
      <c r="F1004" s="153" t="s">
        <v>3676</v>
      </c>
      <c r="G1004" s="153" t="s">
        <v>1203</v>
      </c>
      <c r="L1004" s="1029" t="str">
        <f t="shared" ca="1" si="120"/>
        <v>…</v>
      </c>
      <c r="Q1004" s="574" t="s">
        <v>3643</v>
      </c>
    </row>
    <row r="1005" spans="1:17" ht="12.75" customHeight="1">
      <c r="A1005" s="558" t="s">
        <v>2133</v>
      </c>
      <c r="B1005" s="558" t="s">
        <v>989</v>
      </c>
      <c r="D1005" s="153" t="str">
        <f t="shared" si="118"/>
        <v>select country</v>
      </c>
      <c r="E1005" s="153">
        <f t="shared" si="114"/>
        <v>2013</v>
      </c>
      <c r="F1005" s="153" t="s">
        <v>3677</v>
      </c>
      <c r="G1005" s="153" t="s">
        <v>1030</v>
      </c>
      <c r="L1005" s="1029">
        <f t="shared" ca="1" si="120"/>
        <v>6</v>
      </c>
      <c r="Q1005" s="574" t="s">
        <v>3643</v>
      </c>
    </row>
    <row r="1006" spans="1:17" ht="12.75" customHeight="1">
      <c r="A1006" s="558" t="s">
        <v>2133</v>
      </c>
      <c r="B1006" s="558" t="s">
        <v>1002</v>
      </c>
      <c r="D1006" s="153" t="str">
        <f t="shared" si="118"/>
        <v>select country</v>
      </c>
      <c r="E1006" s="153">
        <f t="shared" si="114"/>
        <v>2013</v>
      </c>
      <c r="F1006" s="153" t="s">
        <v>3678</v>
      </c>
      <c r="G1006" s="153" t="s">
        <v>1037</v>
      </c>
      <c r="L1006" s="1029">
        <f t="shared" ca="1" si="120"/>
        <v>8</v>
      </c>
      <c r="Q1006" s="574" t="s">
        <v>3643</v>
      </c>
    </row>
    <row r="1007" spans="1:17" ht="12.75" customHeight="1">
      <c r="A1007" s="558" t="s">
        <v>2133</v>
      </c>
      <c r="B1007" s="558" t="s">
        <v>3644</v>
      </c>
      <c r="D1007" s="153" t="str">
        <f t="shared" si="118"/>
        <v>select country</v>
      </c>
      <c r="E1007" s="153">
        <f t="shared" si="114"/>
        <v>2013</v>
      </c>
      <c r="F1007" s="153" t="s">
        <v>3679</v>
      </c>
      <c r="G1007" s="153" t="s">
        <v>1715</v>
      </c>
      <c r="L1007" s="1029">
        <f t="shared" ca="1" si="120"/>
        <v>8</v>
      </c>
      <c r="Q1007" s="574" t="s">
        <v>3643</v>
      </c>
    </row>
    <row r="1008" spans="1:17" ht="12.75" customHeight="1">
      <c r="A1008" s="558" t="s">
        <v>2133</v>
      </c>
      <c r="B1008" s="558" t="s">
        <v>1015</v>
      </c>
      <c r="D1008" s="153" t="str">
        <f t="shared" si="118"/>
        <v>select country</v>
      </c>
      <c r="E1008" s="153">
        <f t="shared" si="114"/>
        <v>2013</v>
      </c>
      <c r="F1008" s="153" t="s">
        <v>3680</v>
      </c>
      <c r="G1008" s="153" t="s">
        <v>1531</v>
      </c>
      <c r="L1008" s="1029" t="str">
        <f t="shared" ca="1" si="120"/>
        <v>…</v>
      </c>
      <c r="Q1008" s="574" t="s">
        <v>3643</v>
      </c>
    </row>
    <row r="1009" spans="1:17" ht="12.75" customHeight="1">
      <c r="A1009" s="558" t="s">
        <v>2133</v>
      </c>
      <c r="B1009" s="558" t="s">
        <v>1140</v>
      </c>
      <c r="D1009" s="153" t="str">
        <f t="shared" si="118"/>
        <v>select country</v>
      </c>
      <c r="E1009" s="153">
        <f t="shared" si="114"/>
        <v>2013</v>
      </c>
      <c r="F1009" s="153" t="s">
        <v>3681</v>
      </c>
      <c r="G1009" s="153" t="s">
        <v>1066</v>
      </c>
      <c r="L1009" s="1029" t="str">
        <f t="shared" ca="1" si="120"/>
        <v>…</v>
      </c>
      <c r="Q1009" s="574" t="s">
        <v>3643</v>
      </c>
    </row>
    <row r="1010" spans="1:17" ht="12.75" customHeight="1">
      <c r="A1010" s="558" t="s">
        <v>2133</v>
      </c>
      <c r="B1010" s="558" t="s">
        <v>1143</v>
      </c>
      <c r="D1010" s="153" t="str">
        <f t="shared" si="118"/>
        <v>select country</v>
      </c>
      <c r="E1010" s="153">
        <f t="shared" si="114"/>
        <v>2013</v>
      </c>
      <c r="F1010" s="153" t="s">
        <v>3682</v>
      </c>
      <c r="G1010" s="153" t="s">
        <v>1077</v>
      </c>
      <c r="L1010" s="1029" t="str">
        <f t="shared" ca="1" si="120"/>
        <v>…</v>
      </c>
      <c r="Q1010" s="574" t="s">
        <v>3643</v>
      </c>
    </row>
    <row r="1011" spans="1:17" ht="12.75" customHeight="1">
      <c r="A1011" s="558" t="s">
        <v>2133</v>
      </c>
      <c r="B1011" s="558" t="s">
        <v>3453</v>
      </c>
      <c r="D1011" s="153" t="str">
        <f t="shared" si="118"/>
        <v>select country</v>
      </c>
      <c r="E1011" s="153">
        <f t="shared" si="114"/>
        <v>2013</v>
      </c>
      <c r="F1011" s="153" t="s">
        <v>3683</v>
      </c>
      <c r="G1011" s="153" t="s">
        <v>991</v>
      </c>
      <c r="L1011" s="1029">
        <f t="shared" ca="1" si="120"/>
        <v>20</v>
      </c>
      <c r="Q1011" s="574" t="s">
        <v>3643</v>
      </c>
    </row>
    <row r="1012" spans="1:17" ht="12.75" customHeight="1">
      <c r="A1012" s="558" t="s">
        <v>2133</v>
      </c>
      <c r="B1012" s="558" t="s">
        <v>3454</v>
      </c>
      <c r="D1012" s="153" t="str">
        <f t="shared" si="118"/>
        <v>select country</v>
      </c>
      <c r="E1012" s="153">
        <f t="shared" si="114"/>
        <v>2013</v>
      </c>
      <c r="F1012" s="153" t="s">
        <v>3684</v>
      </c>
      <c r="G1012" s="153" t="s">
        <v>1004</v>
      </c>
      <c r="L1012" s="1029">
        <f t="shared" ca="1" si="120"/>
        <v>20</v>
      </c>
      <c r="Q1012" s="574" t="s">
        <v>3643</v>
      </c>
    </row>
    <row r="1013" spans="1:17" ht="12.75" customHeight="1">
      <c r="A1013" s="558" t="s">
        <v>2133</v>
      </c>
      <c r="B1013" s="558" t="s">
        <v>3751</v>
      </c>
      <c r="D1013" s="153" t="str">
        <f t="shared" si="118"/>
        <v>select country</v>
      </c>
      <c r="E1013" s="153">
        <f t="shared" si="114"/>
        <v>2013</v>
      </c>
      <c r="F1013" s="153" t="s">
        <v>3685</v>
      </c>
      <c r="G1013" s="153" t="s">
        <v>1121</v>
      </c>
      <c r="L1013" s="1029">
        <f t="shared" ca="1" si="120"/>
        <v>20</v>
      </c>
      <c r="Q1013" s="574" t="s">
        <v>3643</v>
      </c>
    </row>
    <row r="1014" spans="1:17" ht="12.75" customHeight="1">
      <c r="A1014" s="558" t="s">
        <v>2133</v>
      </c>
      <c r="B1014" s="558" t="s">
        <v>3645</v>
      </c>
      <c r="D1014" s="153" t="str">
        <f t="shared" si="118"/>
        <v>select country</v>
      </c>
      <c r="E1014" s="153">
        <f t="shared" si="114"/>
        <v>2013</v>
      </c>
      <c r="F1014" s="153" t="s">
        <v>3686</v>
      </c>
      <c r="G1014" s="153" t="s">
        <v>1017</v>
      </c>
      <c r="L1014" s="1029">
        <f t="shared" ca="1" si="120"/>
        <v>20</v>
      </c>
      <c r="Q1014" s="574" t="s">
        <v>3643</v>
      </c>
    </row>
    <row r="1015" spans="1:17" ht="12.75" customHeight="1">
      <c r="A1015" s="558" t="s">
        <v>2133</v>
      </c>
      <c r="B1015" s="558" t="s">
        <v>1046</v>
      </c>
      <c r="D1015" s="153" t="str">
        <f t="shared" ref="D1015:D1034" si="121">H$2</f>
        <v>select country</v>
      </c>
      <c r="E1015" s="153">
        <f t="shared" si="114"/>
        <v>2013</v>
      </c>
      <c r="F1015" s="482" t="s">
        <v>3647</v>
      </c>
      <c r="G1015" s="482" t="s">
        <v>1089</v>
      </c>
      <c r="L1015" s="1029">
        <f t="shared" ca="1" si="120"/>
        <v>14.581873807999999</v>
      </c>
      <c r="Q1015" s="574" t="s">
        <v>3646</v>
      </c>
    </row>
    <row r="1016" spans="1:17" ht="12.75" customHeight="1">
      <c r="A1016" s="558" t="s">
        <v>2133</v>
      </c>
      <c r="B1016" s="558" t="s">
        <v>1058</v>
      </c>
      <c r="D1016" s="153" t="str">
        <f t="shared" si="121"/>
        <v>select country</v>
      </c>
      <c r="E1016" s="153">
        <f t="shared" si="114"/>
        <v>2013</v>
      </c>
      <c r="F1016" s="482" t="s">
        <v>3648</v>
      </c>
      <c r="G1016" s="153" t="s">
        <v>1089</v>
      </c>
      <c r="L1016" s="1029">
        <f ca="1">IF(ISNUMBER(INDIRECT("'"&amp;A1016&amp;"'!"&amp;B1016)),INDIRECT("'"&amp;A1016&amp;"'!"&amp;B1016),"…")</f>
        <v>14.581873807999999</v>
      </c>
      <c r="Q1016" s="574" t="s">
        <v>3646</v>
      </c>
    </row>
    <row r="1017" spans="1:17" ht="12.75" customHeight="1">
      <c r="A1017" s="558" t="s">
        <v>2133</v>
      </c>
      <c r="B1017" s="558" t="s">
        <v>1069</v>
      </c>
      <c r="D1017" s="153" t="str">
        <f t="shared" si="121"/>
        <v>select country</v>
      </c>
      <c r="E1017" s="153">
        <f t="shared" si="114"/>
        <v>2013</v>
      </c>
      <c r="F1017" s="153" t="s">
        <v>3649</v>
      </c>
      <c r="G1017" s="574" t="s">
        <v>1089</v>
      </c>
      <c r="L1017" s="1029">
        <f ca="1">IF(ISNUMBER(INDIRECT("'"&amp;A1017&amp;"'!"&amp;B1017)),INDIRECT("'"&amp;A1017&amp;"'!"&amp;B1017),"…")</f>
        <v>14.581873807999999</v>
      </c>
      <c r="Q1017" s="574" t="s">
        <v>3646</v>
      </c>
    </row>
    <row r="1018" spans="1:17" ht="12.75" customHeight="1">
      <c r="A1018" s="558" t="s">
        <v>2133</v>
      </c>
      <c r="B1018" s="558" t="s">
        <v>1187</v>
      </c>
      <c r="D1018" s="153" t="str">
        <f t="shared" si="121"/>
        <v>select country</v>
      </c>
      <c r="E1018" s="153">
        <f t="shared" si="114"/>
        <v>2013</v>
      </c>
      <c r="F1018" s="153" t="s">
        <v>3650</v>
      </c>
      <c r="G1018" s="153" t="s">
        <v>932</v>
      </c>
      <c r="L1018" s="1029">
        <f ca="1">IF(ISNUMBER(INDIRECT("'"&amp;A1018&amp;"'!"&amp;B1018)),INDIRECT("'"&amp;A1018&amp;"'!"&amp;B1018),"…")</f>
        <v>14.581873807999999</v>
      </c>
      <c r="Q1018" s="574" t="s">
        <v>3646</v>
      </c>
    </row>
    <row r="1019" spans="1:17" ht="12.75" customHeight="1">
      <c r="A1019" s="558" t="s">
        <v>2133</v>
      </c>
      <c r="B1019" s="558" t="s">
        <v>1190</v>
      </c>
      <c r="D1019" s="153" t="str">
        <f t="shared" si="121"/>
        <v>select country</v>
      </c>
      <c r="E1019" s="153">
        <f t="shared" si="114"/>
        <v>2013</v>
      </c>
      <c r="F1019" s="153" t="s">
        <v>3651</v>
      </c>
      <c r="G1019" s="153" t="s">
        <v>946</v>
      </c>
      <c r="L1019" s="1029">
        <f ca="1">IF(ISNUMBER(INDIRECT("'"&amp;A1019&amp;"'!"&amp;B1019)),INDIRECT("'"&amp;A1019&amp;"'!"&amp;B1019),"…")</f>
        <v>14.581873807999999</v>
      </c>
      <c r="Q1019" s="574" t="s">
        <v>3646</v>
      </c>
    </row>
    <row r="1020" spans="1:17" ht="12.75" customHeight="1">
      <c r="A1020" s="558" t="s">
        <v>2133</v>
      </c>
      <c r="B1020" s="558" t="s">
        <v>936</v>
      </c>
      <c r="D1020" s="153" t="str">
        <f t="shared" si="121"/>
        <v>select country</v>
      </c>
      <c r="E1020" s="153">
        <f t="shared" si="114"/>
        <v>2013</v>
      </c>
      <c r="F1020" s="153" t="s">
        <v>3652</v>
      </c>
      <c r="G1020" s="153" t="s">
        <v>959</v>
      </c>
      <c r="L1020" s="1029">
        <f t="shared" ref="L1020:L1035" ca="1" si="122">IF(ISNUMBER(INDIRECT("'"&amp;A1020&amp;"'!"&amp;B1020)),INDIRECT("'"&amp;A1020&amp;"'!"&amp;B1020),"…")</f>
        <v>8.0154762549999994</v>
      </c>
      <c r="Q1020" s="574" t="s">
        <v>3646</v>
      </c>
    </row>
    <row r="1021" spans="1:17" ht="12.75" customHeight="1">
      <c r="A1021" s="558" t="s">
        <v>2133</v>
      </c>
      <c r="B1021" s="558" t="s">
        <v>949</v>
      </c>
      <c r="D1021" s="153" t="str">
        <f t="shared" si="121"/>
        <v>select country</v>
      </c>
      <c r="E1021" s="153">
        <f t="shared" ref="E1021:E1084" si="123">$H$3</f>
        <v>2013</v>
      </c>
      <c r="F1021" s="153" t="s">
        <v>3653</v>
      </c>
      <c r="G1021" s="153" t="s">
        <v>1112</v>
      </c>
      <c r="L1021" s="1029">
        <f t="shared" ca="1" si="122"/>
        <v>14.581873807999999</v>
      </c>
      <c r="Q1021" s="574" t="s">
        <v>3646</v>
      </c>
    </row>
    <row r="1022" spans="1:17" ht="12.75" customHeight="1">
      <c r="A1022" s="558" t="s">
        <v>2133</v>
      </c>
      <c r="B1022" s="558" t="s">
        <v>962</v>
      </c>
      <c r="D1022" s="153" t="str">
        <f t="shared" si="121"/>
        <v>select country</v>
      </c>
      <c r="E1022" s="153">
        <f t="shared" si="123"/>
        <v>2013</v>
      </c>
      <c r="F1022" s="153" t="s">
        <v>3654</v>
      </c>
      <c r="G1022" s="153" t="s">
        <v>972</v>
      </c>
      <c r="L1022" s="1029">
        <f t="shared" ca="1" si="122"/>
        <v>12.46</v>
      </c>
      <c r="Q1022" s="574" t="s">
        <v>3646</v>
      </c>
    </row>
    <row r="1023" spans="1:17" ht="12.75" customHeight="1">
      <c r="A1023" s="558" t="s">
        <v>2133</v>
      </c>
      <c r="B1023" s="558" t="s">
        <v>1199</v>
      </c>
      <c r="D1023" s="153" t="str">
        <f t="shared" si="121"/>
        <v>select country</v>
      </c>
      <c r="E1023" s="153">
        <f t="shared" si="123"/>
        <v>2013</v>
      </c>
      <c r="F1023" s="153" t="s">
        <v>3655</v>
      </c>
      <c r="G1023" s="153" t="s">
        <v>977</v>
      </c>
      <c r="L1023" s="1029" t="str">
        <f t="shared" ca="1" si="122"/>
        <v>…</v>
      </c>
      <c r="Q1023" s="574" t="s">
        <v>3646</v>
      </c>
    </row>
    <row r="1024" spans="1:17">
      <c r="A1024" s="558" t="s">
        <v>2133</v>
      </c>
      <c r="B1024" s="558" t="s">
        <v>981</v>
      </c>
      <c r="D1024" s="153" t="str">
        <f t="shared" si="121"/>
        <v>select country</v>
      </c>
      <c r="E1024" s="153">
        <f t="shared" si="123"/>
        <v>2013</v>
      </c>
      <c r="F1024" s="153" t="s">
        <v>3656</v>
      </c>
      <c r="G1024" s="153" t="s">
        <v>1203</v>
      </c>
      <c r="L1024" s="1029">
        <f t="shared" ca="1" si="122"/>
        <v>12.46</v>
      </c>
      <c r="Q1024" s="574" t="s">
        <v>3646</v>
      </c>
    </row>
    <row r="1025" spans="1:17" ht="12.75" customHeight="1">
      <c r="A1025" s="558" t="s">
        <v>2133</v>
      </c>
      <c r="B1025" s="558" t="s">
        <v>994</v>
      </c>
      <c r="D1025" s="153" t="str">
        <f t="shared" si="121"/>
        <v>select country</v>
      </c>
      <c r="E1025" s="153">
        <f t="shared" si="123"/>
        <v>2013</v>
      </c>
      <c r="F1025" s="153" t="s">
        <v>3657</v>
      </c>
      <c r="G1025" s="153" t="s">
        <v>1030</v>
      </c>
      <c r="L1025" s="1029" t="str">
        <f t="shared" ca="1" si="122"/>
        <v>…</v>
      </c>
      <c r="Q1025" s="574" t="s">
        <v>3646</v>
      </c>
    </row>
    <row r="1026" spans="1:17" ht="12.75" customHeight="1">
      <c r="A1026" s="558" t="s">
        <v>2133</v>
      </c>
      <c r="B1026" s="558" t="s">
        <v>1007</v>
      </c>
      <c r="D1026" s="153" t="str">
        <f t="shared" si="121"/>
        <v>select country</v>
      </c>
      <c r="E1026" s="153">
        <f t="shared" si="123"/>
        <v>2013</v>
      </c>
      <c r="F1026" s="153" t="s">
        <v>3658</v>
      </c>
      <c r="G1026" s="153" t="s">
        <v>1037</v>
      </c>
      <c r="L1026" s="1029">
        <f t="shared" ca="1" si="122"/>
        <v>17.3</v>
      </c>
      <c r="Q1026" s="574" t="s">
        <v>3646</v>
      </c>
    </row>
    <row r="1027" spans="1:17" ht="12.75" customHeight="1">
      <c r="A1027" s="558" t="s">
        <v>2133</v>
      </c>
      <c r="B1027" s="558" t="s">
        <v>3087</v>
      </c>
      <c r="D1027" s="153" t="str">
        <f t="shared" si="121"/>
        <v>select country</v>
      </c>
      <c r="E1027" s="153">
        <f t="shared" si="123"/>
        <v>2013</v>
      </c>
      <c r="F1027" s="153" t="s">
        <v>3659</v>
      </c>
      <c r="G1027" s="153" t="s">
        <v>1715</v>
      </c>
      <c r="L1027" s="1029">
        <f t="shared" ca="1" si="122"/>
        <v>17.3</v>
      </c>
      <c r="Q1027" s="574" t="s">
        <v>3646</v>
      </c>
    </row>
    <row r="1028" spans="1:17" ht="12.75" customHeight="1">
      <c r="A1028" s="558" t="s">
        <v>2133</v>
      </c>
      <c r="B1028" s="558" t="s">
        <v>1021</v>
      </c>
      <c r="D1028" s="153" t="str">
        <f t="shared" si="121"/>
        <v>select country</v>
      </c>
      <c r="E1028" s="153">
        <f t="shared" si="123"/>
        <v>2013</v>
      </c>
      <c r="F1028" s="153" t="s">
        <v>3660</v>
      </c>
      <c r="G1028" s="153" t="s">
        <v>1531</v>
      </c>
      <c r="L1028" s="1029" t="str">
        <f t="shared" ca="1" si="122"/>
        <v>…</v>
      </c>
      <c r="Q1028" s="574" t="s">
        <v>3646</v>
      </c>
    </row>
    <row r="1029" spans="1:17" ht="12.75" customHeight="1">
      <c r="A1029" s="558" t="s">
        <v>2133</v>
      </c>
      <c r="B1029" s="558" t="s">
        <v>1211</v>
      </c>
      <c r="D1029" s="153" t="str">
        <f t="shared" si="121"/>
        <v>select country</v>
      </c>
      <c r="E1029" s="153">
        <f t="shared" si="123"/>
        <v>2013</v>
      </c>
      <c r="F1029" s="153" t="s">
        <v>3661</v>
      </c>
      <c r="G1029" s="153" t="s">
        <v>1066</v>
      </c>
      <c r="L1029" s="1029">
        <f t="shared" ca="1" si="122"/>
        <v>18.8</v>
      </c>
      <c r="Q1029" s="574" t="s">
        <v>3646</v>
      </c>
    </row>
    <row r="1030" spans="1:17" ht="12.75" customHeight="1">
      <c r="A1030" s="558" t="s">
        <v>2133</v>
      </c>
      <c r="B1030" s="558" t="s">
        <v>3088</v>
      </c>
      <c r="D1030" s="153" t="str">
        <f t="shared" si="121"/>
        <v>select country</v>
      </c>
      <c r="E1030" s="153">
        <f t="shared" si="123"/>
        <v>2013</v>
      </c>
      <c r="F1030" s="153" t="s">
        <v>3662</v>
      </c>
      <c r="G1030" s="153" t="s">
        <v>1077</v>
      </c>
      <c r="L1030" s="1029">
        <f t="shared" ca="1" si="122"/>
        <v>18.8</v>
      </c>
      <c r="Q1030" s="574" t="s">
        <v>3646</v>
      </c>
    </row>
    <row r="1031" spans="1:17" ht="12.75" customHeight="1">
      <c r="A1031" s="558" t="s">
        <v>2133</v>
      </c>
      <c r="B1031" s="558" t="s">
        <v>1215</v>
      </c>
      <c r="D1031" s="153" t="str">
        <f t="shared" si="121"/>
        <v>select country</v>
      </c>
      <c r="E1031" s="153">
        <f t="shared" si="123"/>
        <v>2013</v>
      </c>
      <c r="F1031" s="153" t="s">
        <v>3663</v>
      </c>
      <c r="G1031" s="153" t="s">
        <v>991</v>
      </c>
      <c r="L1031" s="1029">
        <f t="shared" ca="1" si="122"/>
        <v>16.7</v>
      </c>
      <c r="Q1031" s="574" t="s">
        <v>3646</v>
      </c>
    </row>
    <row r="1032" spans="1:17" ht="12.75" customHeight="1">
      <c r="A1032" s="558" t="s">
        <v>2133</v>
      </c>
      <c r="B1032" s="558" t="s">
        <v>1219</v>
      </c>
      <c r="D1032" s="153" t="str">
        <f t="shared" si="121"/>
        <v>select country</v>
      </c>
      <c r="E1032" s="153">
        <f t="shared" si="123"/>
        <v>2013</v>
      </c>
      <c r="F1032" s="153" t="s">
        <v>3664</v>
      </c>
      <c r="G1032" s="153" t="s">
        <v>1004</v>
      </c>
      <c r="L1032" s="1029">
        <f t="shared" ca="1" si="122"/>
        <v>16.7</v>
      </c>
      <c r="Q1032" s="574" t="s">
        <v>3646</v>
      </c>
    </row>
    <row r="1033" spans="1:17" ht="12.75" customHeight="1">
      <c r="A1033" s="558" t="s">
        <v>2133</v>
      </c>
      <c r="B1033" s="558" t="s">
        <v>1223</v>
      </c>
      <c r="D1033" s="153" t="str">
        <f t="shared" si="121"/>
        <v>select country</v>
      </c>
      <c r="E1033" s="153">
        <f t="shared" si="123"/>
        <v>2013</v>
      </c>
      <c r="F1033" s="153" t="s">
        <v>3665</v>
      </c>
      <c r="G1033" s="153" t="s">
        <v>1121</v>
      </c>
      <c r="L1033" s="1029">
        <f t="shared" ca="1" si="122"/>
        <v>16.7</v>
      </c>
      <c r="Q1033" s="574" t="s">
        <v>3646</v>
      </c>
    </row>
    <row r="1034" spans="1:17" ht="12.75" customHeight="1">
      <c r="A1034" s="558" t="s">
        <v>2133</v>
      </c>
      <c r="B1034" s="558" t="s">
        <v>1227</v>
      </c>
      <c r="D1034" s="153" t="str">
        <f t="shared" si="121"/>
        <v>select country</v>
      </c>
      <c r="E1034" s="153">
        <f t="shared" si="123"/>
        <v>2013</v>
      </c>
      <c r="F1034" s="153" t="s">
        <v>3666</v>
      </c>
      <c r="G1034" s="153" t="s">
        <v>1017</v>
      </c>
      <c r="L1034" s="1029">
        <f t="shared" ca="1" si="122"/>
        <v>14.581873807999999</v>
      </c>
      <c r="Q1034" s="574" t="s">
        <v>3646</v>
      </c>
    </row>
    <row r="1035" spans="1:17" ht="12.75" customHeight="1">
      <c r="A1035" s="558" t="s">
        <v>2133</v>
      </c>
      <c r="B1035" s="558" t="s">
        <v>1049</v>
      </c>
      <c r="D1035" s="153" t="str">
        <f t="shared" ref="D1035:D1054" si="124">H$2</f>
        <v>select country</v>
      </c>
      <c r="E1035" s="153">
        <f t="shared" si="123"/>
        <v>2013</v>
      </c>
      <c r="F1035" s="482" t="s">
        <v>3687</v>
      </c>
      <c r="G1035" s="482" t="s">
        <v>1089</v>
      </c>
      <c r="L1035" s="1029" t="str">
        <f t="shared" ca="1" si="122"/>
        <v>…</v>
      </c>
      <c r="Q1035" s="574" t="s">
        <v>3707</v>
      </c>
    </row>
    <row r="1036" spans="1:17" ht="12.75" customHeight="1">
      <c r="A1036" s="558" t="s">
        <v>2133</v>
      </c>
      <c r="B1036" s="558" t="s">
        <v>1061</v>
      </c>
      <c r="D1036" s="153" t="str">
        <f t="shared" si="124"/>
        <v>select country</v>
      </c>
      <c r="E1036" s="153">
        <f t="shared" si="123"/>
        <v>2013</v>
      </c>
      <c r="F1036" s="482" t="s">
        <v>3688</v>
      </c>
      <c r="G1036" s="153" t="s">
        <v>1089</v>
      </c>
      <c r="L1036" s="1029" t="str">
        <f ca="1">IF(ISNUMBER(INDIRECT("'"&amp;A1036&amp;"'!"&amp;B1036)),INDIRECT("'"&amp;A1036&amp;"'!"&amp;B1036),"…")</f>
        <v>…</v>
      </c>
      <c r="Q1036" s="574" t="s">
        <v>3707</v>
      </c>
    </row>
    <row r="1037" spans="1:17" ht="12.75" customHeight="1">
      <c r="A1037" s="558" t="s">
        <v>2133</v>
      </c>
      <c r="B1037" s="558" t="s">
        <v>1072</v>
      </c>
      <c r="D1037" s="153" t="str">
        <f t="shared" si="124"/>
        <v>select country</v>
      </c>
      <c r="E1037" s="153">
        <f t="shared" si="123"/>
        <v>2013</v>
      </c>
      <c r="F1037" s="153" t="s">
        <v>3689</v>
      </c>
      <c r="G1037" s="574" t="s">
        <v>1089</v>
      </c>
      <c r="L1037" s="1029" t="str">
        <f ca="1">IF(ISNUMBER(INDIRECT("'"&amp;A1037&amp;"'!"&amp;B1037)),INDIRECT("'"&amp;A1037&amp;"'!"&amp;B1037),"…")</f>
        <v>…</v>
      </c>
      <c r="Q1037" s="574" t="s">
        <v>3707</v>
      </c>
    </row>
    <row r="1038" spans="1:17" ht="12.75" customHeight="1">
      <c r="A1038" s="558" t="s">
        <v>2133</v>
      </c>
      <c r="B1038" s="558" t="s">
        <v>1232</v>
      </c>
      <c r="D1038" s="153" t="str">
        <f t="shared" si="124"/>
        <v>select country</v>
      </c>
      <c r="E1038" s="153">
        <f t="shared" si="123"/>
        <v>2013</v>
      </c>
      <c r="F1038" s="153" t="s">
        <v>3690</v>
      </c>
      <c r="G1038" s="153" t="s">
        <v>932</v>
      </c>
      <c r="L1038" s="1029" t="str">
        <f ca="1">IF(ISNUMBER(INDIRECT("'"&amp;A1038&amp;"'!"&amp;B1038)),INDIRECT("'"&amp;A1038&amp;"'!"&amp;B1038),"…")</f>
        <v>…</v>
      </c>
      <c r="Q1038" s="574" t="s">
        <v>3707</v>
      </c>
    </row>
    <row r="1039" spans="1:17" ht="12.75" customHeight="1">
      <c r="A1039" s="558" t="s">
        <v>2133</v>
      </c>
      <c r="B1039" s="558" t="s">
        <v>1236</v>
      </c>
      <c r="D1039" s="153" t="str">
        <f t="shared" si="124"/>
        <v>select country</v>
      </c>
      <c r="E1039" s="153">
        <f t="shared" si="123"/>
        <v>2013</v>
      </c>
      <c r="F1039" s="153" t="s">
        <v>3691</v>
      </c>
      <c r="G1039" s="153" t="s">
        <v>946</v>
      </c>
      <c r="L1039" s="1029" t="str">
        <f ca="1">IF(ISNUMBER(INDIRECT("'"&amp;A1039&amp;"'!"&amp;B1039)),INDIRECT("'"&amp;A1039&amp;"'!"&amp;B1039),"…")</f>
        <v>…</v>
      </c>
      <c r="Q1039" s="574" t="s">
        <v>3707</v>
      </c>
    </row>
    <row r="1040" spans="1:17" ht="12.75" customHeight="1">
      <c r="A1040" s="558" t="s">
        <v>2133</v>
      </c>
      <c r="B1040" s="558" t="s">
        <v>939</v>
      </c>
      <c r="D1040" s="153" t="str">
        <f t="shared" si="124"/>
        <v>select country</v>
      </c>
      <c r="E1040" s="153">
        <f t="shared" si="123"/>
        <v>2013</v>
      </c>
      <c r="F1040" s="153" t="s">
        <v>3692</v>
      </c>
      <c r="G1040" s="153" t="s">
        <v>959</v>
      </c>
      <c r="L1040" s="1029" t="str">
        <f t="shared" ref="L1040:L1055" ca="1" si="125">IF(ISNUMBER(INDIRECT("'"&amp;A1040&amp;"'!"&amp;B1040)),INDIRECT("'"&amp;A1040&amp;"'!"&amp;B1040),"…")</f>
        <v>…</v>
      </c>
      <c r="Q1040" s="574" t="s">
        <v>3707</v>
      </c>
    </row>
    <row r="1041" spans="1:17" ht="12.75" customHeight="1">
      <c r="A1041" s="558" t="s">
        <v>2133</v>
      </c>
      <c r="B1041" s="558" t="s">
        <v>952</v>
      </c>
      <c r="D1041" s="153" t="str">
        <f t="shared" si="124"/>
        <v>select country</v>
      </c>
      <c r="E1041" s="153">
        <f t="shared" si="123"/>
        <v>2013</v>
      </c>
      <c r="F1041" s="153" t="s">
        <v>3693</v>
      </c>
      <c r="G1041" s="153" t="s">
        <v>1112</v>
      </c>
      <c r="L1041" s="1029" t="str">
        <f t="shared" ca="1" si="125"/>
        <v>…</v>
      </c>
      <c r="Q1041" s="574" t="s">
        <v>3707</v>
      </c>
    </row>
    <row r="1042" spans="1:17" ht="12.75" customHeight="1">
      <c r="A1042" s="558" t="s">
        <v>2133</v>
      </c>
      <c r="B1042" s="558" t="s">
        <v>965</v>
      </c>
      <c r="D1042" s="153" t="str">
        <f t="shared" si="124"/>
        <v>select country</v>
      </c>
      <c r="E1042" s="153">
        <f t="shared" si="123"/>
        <v>2013</v>
      </c>
      <c r="F1042" s="153" t="s">
        <v>3694</v>
      </c>
      <c r="G1042" s="153" t="s">
        <v>972</v>
      </c>
      <c r="L1042" s="1029">
        <f t="shared" ca="1" si="125"/>
        <v>1.2470023980815348</v>
      </c>
      <c r="Q1042" s="574" t="s">
        <v>3707</v>
      </c>
    </row>
    <row r="1043" spans="1:17" ht="12.75" customHeight="1">
      <c r="A1043" s="558" t="s">
        <v>2133</v>
      </c>
      <c r="B1043" s="558" t="s">
        <v>1246</v>
      </c>
      <c r="D1043" s="153" t="str">
        <f t="shared" si="124"/>
        <v>select country</v>
      </c>
      <c r="E1043" s="153">
        <f t="shared" si="123"/>
        <v>2013</v>
      </c>
      <c r="F1043" s="153" t="s">
        <v>3695</v>
      </c>
      <c r="G1043" s="153" t="s">
        <v>977</v>
      </c>
      <c r="L1043" s="1029">
        <f t="shared" ca="1" si="125"/>
        <v>4.38</v>
      </c>
      <c r="Q1043" s="574" t="s">
        <v>3707</v>
      </c>
    </row>
    <row r="1044" spans="1:17">
      <c r="A1044" s="558" t="s">
        <v>2133</v>
      </c>
      <c r="B1044" s="558" t="s">
        <v>984</v>
      </c>
      <c r="D1044" s="153" t="str">
        <f t="shared" si="124"/>
        <v>select country</v>
      </c>
      <c r="E1044" s="153">
        <f t="shared" si="123"/>
        <v>2013</v>
      </c>
      <c r="F1044" s="153" t="s">
        <v>3696</v>
      </c>
      <c r="G1044" s="153" t="s">
        <v>1203</v>
      </c>
      <c r="L1044" s="1029">
        <f t="shared" ca="1" si="125"/>
        <v>1.2470023980815348</v>
      </c>
      <c r="Q1044" s="574" t="s">
        <v>3707</v>
      </c>
    </row>
    <row r="1045" spans="1:17" ht="12.75" customHeight="1">
      <c r="A1045" s="558" t="s">
        <v>2133</v>
      </c>
      <c r="B1045" s="558" t="s">
        <v>997</v>
      </c>
      <c r="D1045" s="153" t="str">
        <f t="shared" si="124"/>
        <v>select country</v>
      </c>
      <c r="E1045" s="153">
        <f t="shared" si="123"/>
        <v>2013</v>
      </c>
      <c r="F1045" s="153" t="s">
        <v>3697</v>
      </c>
      <c r="G1045" s="153" t="s">
        <v>1030</v>
      </c>
      <c r="L1045" s="1029">
        <f t="shared" ca="1" si="125"/>
        <v>6</v>
      </c>
      <c r="Q1045" s="574" t="s">
        <v>3707</v>
      </c>
    </row>
    <row r="1046" spans="1:17" ht="12.75" customHeight="1">
      <c r="A1046" s="558" t="s">
        <v>2133</v>
      </c>
      <c r="B1046" s="558" t="s">
        <v>1010</v>
      </c>
      <c r="D1046" s="153" t="str">
        <f t="shared" si="124"/>
        <v>select country</v>
      </c>
      <c r="E1046" s="153">
        <f t="shared" si="123"/>
        <v>2013</v>
      </c>
      <c r="F1046" s="153" t="s">
        <v>3698</v>
      </c>
      <c r="G1046" s="153" t="s">
        <v>1037</v>
      </c>
      <c r="L1046" s="1029">
        <f t="shared" ca="1" si="125"/>
        <v>2.3460000000000001</v>
      </c>
      <c r="Q1046" s="574" t="s">
        <v>3707</v>
      </c>
    </row>
    <row r="1047" spans="1:17" ht="12.75" customHeight="1">
      <c r="A1047" s="558" t="s">
        <v>2133</v>
      </c>
      <c r="B1047" s="558" t="s">
        <v>3098</v>
      </c>
      <c r="D1047" s="153" t="str">
        <f t="shared" si="124"/>
        <v>select country</v>
      </c>
      <c r="E1047" s="153">
        <f t="shared" si="123"/>
        <v>2013</v>
      </c>
      <c r="F1047" s="153" t="s">
        <v>3699</v>
      </c>
      <c r="G1047" s="153" t="s">
        <v>1715</v>
      </c>
      <c r="L1047" s="1029">
        <f t="shared" ca="1" si="125"/>
        <v>2.29</v>
      </c>
      <c r="Q1047" s="574" t="s">
        <v>3707</v>
      </c>
    </row>
    <row r="1048" spans="1:17" ht="12.75" customHeight="1">
      <c r="A1048" s="558" t="s">
        <v>2133</v>
      </c>
      <c r="B1048" s="558" t="s">
        <v>1024</v>
      </c>
      <c r="D1048" s="153" t="str">
        <f t="shared" si="124"/>
        <v>select country</v>
      </c>
      <c r="E1048" s="153">
        <f t="shared" si="123"/>
        <v>2013</v>
      </c>
      <c r="F1048" s="153" t="s">
        <v>3700</v>
      </c>
      <c r="G1048" s="153" t="s">
        <v>1531</v>
      </c>
      <c r="L1048" s="1029">
        <f t="shared" ca="1" si="125"/>
        <v>7.38</v>
      </c>
      <c r="Q1048" s="574" t="s">
        <v>3707</v>
      </c>
    </row>
    <row r="1049" spans="1:17" ht="12.75" customHeight="1">
      <c r="A1049" s="558" t="s">
        <v>2133</v>
      </c>
      <c r="B1049" s="558" t="s">
        <v>1258</v>
      </c>
      <c r="D1049" s="153" t="str">
        <f t="shared" si="124"/>
        <v>select country</v>
      </c>
      <c r="E1049" s="153">
        <f t="shared" si="123"/>
        <v>2013</v>
      </c>
      <c r="F1049" s="153" t="s">
        <v>3701</v>
      </c>
      <c r="G1049" s="153" t="s">
        <v>1066</v>
      </c>
      <c r="L1049" s="1029">
        <f t="shared" ca="1" si="125"/>
        <v>7.71</v>
      </c>
      <c r="Q1049" s="574" t="s">
        <v>3707</v>
      </c>
    </row>
    <row r="1050" spans="1:17" ht="12.75" customHeight="1">
      <c r="A1050" s="558" t="s">
        <v>2133</v>
      </c>
      <c r="B1050" s="558" t="s">
        <v>3099</v>
      </c>
      <c r="D1050" s="153" t="str">
        <f t="shared" si="124"/>
        <v>select country</v>
      </c>
      <c r="E1050" s="153">
        <f t="shared" si="123"/>
        <v>2013</v>
      </c>
      <c r="F1050" s="153" t="s">
        <v>3702</v>
      </c>
      <c r="G1050" s="153" t="s">
        <v>1077</v>
      </c>
      <c r="L1050" s="1029">
        <f t="shared" ca="1" si="125"/>
        <v>3.38234349051084</v>
      </c>
      <c r="Q1050" s="574" t="s">
        <v>3707</v>
      </c>
    </row>
    <row r="1051" spans="1:17" ht="12.75" customHeight="1">
      <c r="A1051" s="558" t="s">
        <v>2133</v>
      </c>
      <c r="B1051" s="558" t="s">
        <v>1262</v>
      </c>
      <c r="D1051" s="153" t="str">
        <f t="shared" si="124"/>
        <v>select country</v>
      </c>
      <c r="E1051" s="153">
        <f t="shared" si="123"/>
        <v>2013</v>
      </c>
      <c r="F1051" s="153" t="s">
        <v>3703</v>
      </c>
      <c r="G1051" s="153" t="s">
        <v>991</v>
      </c>
      <c r="L1051" s="1029">
        <f t="shared" ca="1" si="125"/>
        <v>1.67</v>
      </c>
      <c r="Q1051" s="574" t="s">
        <v>3707</v>
      </c>
    </row>
    <row r="1052" spans="1:17" ht="12.75" customHeight="1">
      <c r="A1052" s="558" t="s">
        <v>2133</v>
      </c>
      <c r="B1052" s="558" t="s">
        <v>1266</v>
      </c>
      <c r="D1052" s="153" t="str">
        <f t="shared" si="124"/>
        <v>select country</v>
      </c>
      <c r="E1052" s="153">
        <f t="shared" si="123"/>
        <v>2013</v>
      </c>
      <c r="F1052" s="153" t="s">
        <v>3704</v>
      </c>
      <c r="G1052" s="153" t="s">
        <v>1004</v>
      </c>
      <c r="L1052" s="1029">
        <f t="shared" ca="1" si="125"/>
        <v>1.67</v>
      </c>
      <c r="Q1052" s="574" t="s">
        <v>3707</v>
      </c>
    </row>
    <row r="1053" spans="1:17" ht="12.75" customHeight="1">
      <c r="A1053" s="558" t="s">
        <v>2133</v>
      </c>
      <c r="B1053" s="558" t="s">
        <v>1270</v>
      </c>
      <c r="D1053" s="153" t="str">
        <f t="shared" si="124"/>
        <v>select country</v>
      </c>
      <c r="E1053" s="153">
        <f t="shared" si="123"/>
        <v>2013</v>
      </c>
      <c r="F1053" s="153" t="s">
        <v>3705</v>
      </c>
      <c r="G1053" s="153" t="s">
        <v>1121</v>
      </c>
      <c r="L1053" s="1029">
        <f t="shared" ca="1" si="125"/>
        <v>1.67</v>
      </c>
      <c r="Q1053" s="574" t="s">
        <v>3707</v>
      </c>
    </row>
    <row r="1054" spans="1:17" ht="12.75" customHeight="1">
      <c r="A1054" s="558" t="s">
        <v>2133</v>
      </c>
      <c r="B1054" s="558" t="s">
        <v>1274</v>
      </c>
      <c r="D1054" s="153" t="str">
        <f t="shared" si="124"/>
        <v>select country</v>
      </c>
      <c r="E1054" s="153">
        <f t="shared" si="123"/>
        <v>2013</v>
      </c>
      <c r="F1054" s="153" t="s">
        <v>3706</v>
      </c>
      <c r="G1054" s="153" t="s">
        <v>1017</v>
      </c>
      <c r="L1054" s="1029" t="str">
        <f t="shared" ca="1" si="125"/>
        <v>…</v>
      </c>
      <c r="Q1054" s="574" t="s">
        <v>3707</v>
      </c>
    </row>
    <row r="1055" spans="1:17" ht="12.75" customHeight="1">
      <c r="A1055" s="558" t="s">
        <v>2133</v>
      </c>
      <c r="B1055" s="558" t="s">
        <v>1050</v>
      </c>
      <c r="D1055" s="153" t="str">
        <f t="shared" ref="D1055:D1074" si="126">H$2</f>
        <v>select country</v>
      </c>
      <c r="E1055" s="153">
        <f t="shared" si="123"/>
        <v>2013</v>
      </c>
      <c r="F1055" s="482" t="s">
        <v>3709</v>
      </c>
      <c r="G1055" s="482" t="s">
        <v>1089</v>
      </c>
      <c r="L1055" s="1029" t="str">
        <f t="shared" ca="1" si="125"/>
        <v>…</v>
      </c>
      <c r="Q1055" s="574" t="s">
        <v>3708</v>
      </c>
    </row>
    <row r="1056" spans="1:17" ht="12.75" customHeight="1">
      <c r="A1056" s="558" t="s">
        <v>2133</v>
      </c>
      <c r="B1056" s="558" t="s">
        <v>1062</v>
      </c>
      <c r="D1056" s="153" t="str">
        <f t="shared" si="126"/>
        <v>select country</v>
      </c>
      <c r="E1056" s="153">
        <f t="shared" si="123"/>
        <v>2013</v>
      </c>
      <c r="F1056" s="482" t="s">
        <v>3710</v>
      </c>
      <c r="G1056" s="153" t="s">
        <v>1089</v>
      </c>
      <c r="L1056" s="1029" t="str">
        <f ca="1">IF(ISNUMBER(INDIRECT("'"&amp;A1056&amp;"'!"&amp;B1056)),INDIRECT("'"&amp;A1056&amp;"'!"&amp;B1056),"…")</f>
        <v>…</v>
      </c>
      <c r="Q1056" s="574" t="s">
        <v>3708</v>
      </c>
    </row>
    <row r="1057" spans="1:17" ht="12.75" customHeight="1">
      <c r="A1057" s="558" t="s">
        <v>2133</v>
      </c>
      <c r="B1057" s="558" t="s">
        <v>1073</v>
      </c>
      <c r="D1057" s="153" t="str">
        <f t="shared" si="126"/>
        <v>select country</v>
      </c>
      <c r="E1057" s="153">
        <f t="shared" si="123"/>
        <v>2013</v>
      </c>
      <c r="F1057" s="153" t="s">
        <v>3711</v>
      </c>
      <c r="G1057" s="574" t="s">
        <v>1089</v>
      </c>
      <c r="L1057" s="1029" t="str">
        <f ca="1">IF(ISNUMBER(INDIRECT("'"&amp;A1057&amp;"'!"&amp;B1057)),INDIRECT("'"&amp;A1057&amp;"'!"&amp;B1057),"…")</f>
        <v>…</v>
      </c>
      <c r="Q1057" s="574" t="s">
        <v>3708</v>
      </c>
    </row>
    <row r="1058" spans="1:17" ht="12.75" customHeight="1">
      <c r="A1058" s="558" t="s">
        <v>2133</v>
      </c>
      <c r="B1058" s="558" t="s">
        <v>1233</v>
      </c>
      <c r="D1058" s="153" t="str">
        <f t="shared" si="126"/>
        <v>select country</v>
      </c>
      <c r="E1058" s="153">
        <f t="shared" si="123"/>
        <v>2013</v>
      </c>
      <c r="F1058" s="153" t="s">
        <v>3712</v>
      </c>
      <c r="G1058" s="153" t="s">
        <v>932</v>
      </c>
      <c r="L1058" s="1029" t="str">
        <f ca="1">IF(ISNUMBER(INDIRECT("'"&amp;A1058&amp;"'!"&amp;B1058)),INDIRECT("'"&amp;A1058&amp;"'!"&amp;B1058),"…")</f>
        <v>…</v>
      </c>
      <c r="Q1058" s="574" t="s">
        <v>3708</v>
      </c>
    </row>
    <row r="1059" spans="1:17" ht="12.75" customHeight="1">
      <c r="A1059" s="558" t="s">
        <v>2133</v>
      </c>
      <c r="B1059" s="558" t="s">
        <v>1237</v>
      </c>
      <c r="D1059" s="153" t="str">
        <f t="shared" si="126"/>
        <v>select country</v>
      </c>
      <c r="E1059" s="153">
        <f t="shared" si="123"/>
        <v>2013</v>
      </c>
      <c r="F1059" s="153" t="s">
        <v>3713</v>
      </c>
      <c r="G1059" s="153" t="s">
        <v>946</v>
      </c>
      <c r="L1059" s="1029" t="str">
        <f ca="1">IF(ISNUMBER(INDIRECT("'"&amp;A1059&amp;"'!"&amp;B1059)),INDIRECT("'"&amp;A1059&amp;"'!"&amp;B1059),"…")</f>
        <v>…</v>
      </c>
      <c r="Q1059" s="574" t="s">
        <v>3708</v>
      </c>
    </row>
    <row r="1060" spans="1:17" ht="12.75" customHeight="1">
      <c r="A1060" s="558" t="s">
        <v>2133</v>
      </c>
      <c r="B1060" s="558" t="s">
        <v>940</v>
      </c>
      <c r="D1060" s="153" t="str">
        <f t="shared" si="126"/>
        <v>select country</v>
      </c>
      <c r="E1060" s="153">
        <f t="shared" si="123"/>
        <v>2013</v>
      </c>
      <c r="F1060" s="153" t="s">
        <v>3714</v>
      </c>
      <c r="G1060" s="153" t="s">
        <v>959</v>
      </c>
      <c r="L1060" s="1029" t="str">
        <f t="shared" ref="L1060:L1075" ca="1" si="127">IF(ISNUMBER(INDIRECT("'"&amp;A1060&amp;"'!"&amp;B1060)),INDIRECT("'"&amp;A1060&amp;"'!"&amp;B1060),"…")</f>
        <v>…</v>
      </c>
      <c r="Q1060" s="574" t="s">
        <v>3708</v>
      </c>
    </row>
    <row r="1061" spans="1:17" ht="12.75" customHeight="1">
      <c r="A1061" s="558" t="s">
        <v>2133</v>
      </c>
      <c r="B1061" s="558" t="s">
        <v>953</v>
      </c>
      <c r="D1061" s="153" t="str">
        <f t="shared" si="126"/>
        <v>select country</v>
      </c>
      <c r="E1061" s="153">
        <f t="shared" si="123"/>
        <v>2013</v>
      </c>
      <c r="F1061" s="153" t="s">
        <v>3715</v>
      </c>
      <c r="G1061" s="153" t="s">
        <v>1112</v>
      </c>
      <c r="L1061" s="1029" t="str">
        <f t="shared" ca="1" si="127"/>
        <v>…</v>
      </c>
      <c r="Q1061" s="574" t="s">
        <v>3708</v>
      </c>
    </row>
    <row r="1062" spans="1:17" ht="12.75" customHeight="1">
      <c r="A1062" s="558" t="s">
        <v>2133</v>
      </c>
      <c r="B1062" s="558" t="s">
        <v>966</v>
      </c>
      <c r="D1062" s="153" t="str">
        <f t="shared" si="126"/>
        <v>select country</v>
      </c>
      <c r="E1062" s="153">
        <f t="shared" si="123"/>
        <v>2013</v>
      </c>
      <c r="F1062" s="153" t="s">
        <v>3716</v>
      </c>
      <c r="G1062" s="153" t="s">
        <v>972</v>
      </c>
      <c r="L1062" s="1029" t="str">
        <f t="shared" ca="1" si="127"/>
        <v>…</v>
      </c>
      <c r="Q1062" s="574" t="s">
        <v>3708</v>
      </c>
    </row>
    <row r="1063" spans="1:17" ht="12.75" customHeight="1">
      <c r="A1063" s="558" t="s">
        <v>2133</v>
      </c>
      <c r="B1063" s="558" t="s">
        <v>1247</v>
      </c>
      <c r="D1063" s="153" t="str">
        <f t="shared" si="126"/>
        <v>select country</v>
      </c>
      <c r="E1063" s="153">
        <f t="shared" si="123"/>
        <v>2013</v>
      </c>
      <c r="F1063" s="153" t="s">
        <v>3717</v>
      </c>
      <c r="G1063" s="153" t="s">
        <v>977</v>
      </c>
      <c r="L1063" s="1029" t="str">
        <f t="shared" ca="1" si="127"/>
        <v>…</v>
      </c>
      <c r="Q1063" s="574" t="s">
        <v>3708</v>
      </c>
    </row>
    <row r="1064" spans="1:17">
      <c r="A1064" s="558" t="s">
        <v>2133</v>
      </c>
      <c r="B1064" s="558" t="s">
        <v>985</v>
      </c>
      <c r="D1064" s="153" t="str">
        <f t="shared" si="126"/>
        <v>select country</v>
      </c>
      <c r="E1064" s="153">
        <f t="shared" si="123"/>
        <v>2013</v>
      </c>
      <c r="F1064" s="153" t="s">
        <v>3718</v>
      </c>
      <c r="G1064" s="153" t="s">
        <v>1203</v>
      </c>
      <c r="L1064" s="1029" t="str">
        <f t="shared" ca="1" si="127"/>
        <v>…</v>
      </c>
      <c r="Q1064" s="574" t="s">
        <v>3708</v>
      </c>
    </row>
    <row r="1065" spans="1:17" ht="12.75" customHeight="1">
      <c r="A1065" s="558" t="s">
        <v>2133</v>
      </c>
      <c r="B1065" s="558" t="s">
        <v>998</v>
      </c>
      <c r="D1065" s="153" t="str">
        <f t="shared" si="126"/>
        <v>select country</v>
      </c>
      <c r="E1065" s="153">
        <f t="shared" si="123"/>
        <v>2013</v>
      </c>
      <c r="F1065" s="153" t="s">
        <v>3719</v>
      </c>
      <c r="G1065" s="153" t="s">
        <v>1030</v>
      </c>
      <c r="L1065" s="1029" t="str">
        <f t="shared" ca="1" si="127"/>
        <v>…</v>
      </c>
      <c r="Q1065" s="574" t="s">
        <v>3708</v>
      </c>
    </row>
    <row r="1066" spans="1:17" ht="12.75" customHeight="1">
      <c r="A1066" s="558" t="s">
        <v>2133</v>
      </c>
      <c r="B1066" s="558" t="s">
        <v>1011</v>
      </c>
      <c r="D1066" s="153" t="str">
        <f t="shared" si="126"/>
        <v>select country</v>
      </c>
      <c r="E1066" s="153">
        <f t="shared" si="123"/>
        <v>2013</v>
      </c>
      <c r="F1066" s="153" t="s">
        <v>3720</v>
      </c>
      <c r="G1066" s="153" t="s">
        <v>1037</v>
      </c>
      <c r="L1066" s="1029" t="str">
        <f t="shared" ca="1" si="127"/>
        <v>…</v>
      </c>
      <c r="Q1066" s="574" t="s">
        <v>3708</v>
      </c>
    </row>
    <row r="1067" spans="1:17" ht="12.75" customHeight="1">
      <c r="A1067" s="558" t="s">
        <v>2133</v>
      </c>
      <c r="B1067" s="558" t="s">
        <v>3104</v>
      </c>
      <c r="D1067" s="153" t="str">
        <f t="shared" si="126"/>
        <v>select country</v>
      </c>
      <c r="E1067" s="153">
        <f t="shared" si="123"/>
        <v>2013</v>
      </c>
      <c r="F1067" s="153" t="s">
        <v>3721</v>
      </c>
      <c r="G1067" s="153" t="s">
        <v>1715</v>
      </c>
      <c r="L1067" s="1029" t="str">
        <f t="shared" ca="1" si="127"/>
        <v>…</v>
      </c>
      <c r="Q1067" s="574" t="s">
        <v>3708</v>
      </c>
    </row>
    <row r="1068" spans="1:17" ht="12.75" customHeight="1">
      <c r="A1068" s="558" t="s">
        <v>2133</v>
      </c>
      <c r="B1068" s="558" t="s">
        <v>1025</v>
      </c>
      <c r="D1068" s="153" t="str">
        <f t="shared" si="126"/>
        <v>select country</v>
      </c>
      <c r="E1068" s="153">
        <f t="shared" si="123"/>
        <v>2013</v>
      </c>
      <c r="F1068" s="153" t="s">
        <v>3722</v>
      </c>
      <c r="G1068" s="153" t="s">
        <v>1531</v>
      </c>
      <c r="L1068" s="1029" t="str">
        <f t="shared" ca="1" si="127"/>
        <v>…</v>
      </c>
      <c r="Q1068" s="574" t="s">
        <v>3708</v>
      </c>
    </row>
    <row r="1069" spans="1:17" ht="12.75" customHeight="1">
      <c r="A1069" s="558" t="s">
        <v>2133</v>
      </c>
      <c r="B1069" s="558" t="s">
        <v>1259</v>
      </c>
      <c r="D1069" s="153" t="str">
        <f t="shared" si="126"/>
        <v>select country</v>
      </c>
      <c r="E1069" s="153">
        <f t="shared" si="123"/>
        <v>2013</v>
      </c>
      <c r="F1069" s="153" t="s">
        <v>3723</v>
      </c>
      <c r="G1069" s="153" t="s">
        <v>1066</v>
      </c>
      <c r="L1069" s="1029" t="str">
        <f t="shared" ca="1" si="127"/>
        <v>…</v>
      </c>
      <c r="Q1069" s="574" t="s">
        <v>3708</v>
      </c>
    </row>
    <row r="1070" spans="1:17" ht="12.75" customHeight="1">
      <c r="A1070" s="558" t="s">
        <v>2133</v>
      </c>
      <c r="B1070" s="558" t="s">
        <v>3105</v>
      </c>
      <c r="D1070" s="153" t="str">
        <f t="shared" si="126"/>
        <v>select country</v>
      </c>
      <c r="E1070" s="153">
        <f t="shared" si="123"/>
        <v>2013</v>
      </c>
      <c r="F1070" s="153" t="s">
        <v>3724</v>
      </c>
      <c r="G1070" s="153" t="s">
        <v>1077</v>
      </c>
      <c r="L1070" s="1029" t="str">
        <f t="shared" ca="1" si="127"/>
        <v>…</v>
      </c>
      <c r="Q1070" s="574" t="s">
        <v>3708</v>
      </c>
    </row>
    <row r="1071" spans="1:17" ht="12.75" customHeight="1">
      <c r="A1071" s="558" t="s">
        <v>2133</v>
      </c>
      <c r="B1071" s="558" t="s">
        <v>1263</v>
      </c>
      <c r="D1071" s="153" t="str">
        <f t="shared" si="126"/>
        <v>select country</v>
      </c>
      <c r="E1071" s="153">
        <f t="shared" si="123"/>
        <v>2013</v>
      </c>
      <c r="F1071" s="153" t="s">
        <v>3725</v>
      </c>
      <c r="G1071" s="153" t="s">
        <v>3726</v>
      </c>
      <c r="L1071" s="1029" t="str">
        <f t="shared" ca="1" si="127"/>
        <v>…</v>
      </c>
      <c r="Q1071" s="574" t="s">
        <v>3708</v>
      </c>
    </row>
    <row r="1072" spans="1:17" ht="12.75" customHeight="1">
      <c r="A1072" s="558" t="s">
        <v>2133</v>
      </c>
      <c r="B1072" s="558" t="s">
        <v>1267</v>
      </c>
      <c r="D1072" s="153" t="str">
        <f t="shared" si="126"/>
        <v>select country</v>
      </c>
      <c r="E1072" s="153">
        <f t="shared" si="123"/>
        <v>2013</v>
      </c>
      <c r="F1072" s="153" t="s">
        <v>3727</v>
      </c>
      <c r="G1072" s="153" t="s">
        <v>1004</v>
      </c>
      <c r="L1072" s="1029" t="str">
        <f t="shared" ca="1" si="127"/>
        <v>…</v>
      </c>
      <c r="Q1072" s="574" t="s">
        <v>3708</v>
      </c>
    </row>
    <row r="1073" spans="1:17" ht="12.75" customHeight="1">
      <c r="A1073" s="558" t="s">
        <v>2133</v>
      </c>
      <c r="B1073" s="558" t="s">
        <v>1271</v>
      </c>
      <c r="D1073" s="153" t="str">
        <f t="shared" si="126"/>
        <v>select country</v>
      </c>
      <c r="E1073" s="153">
        <f t="shared" si="123"/>
        <v>2013</v>
      </c>
      <c r="F1073" s="153" t="s">
        <v>3728</v>
      </c>
      <c r="G1073" s="153" t="s">
        <v>1121</v>
      </c>
      <c r="L1073" s="1029" t="str">
        <f t="shared" ca="1" si="127"/>
        <v>…</v>
      </c>
      <c r="Q1073" s="574" t="s">
        <v>3708</v>
      </c>
    </row>
    <row r="1074" spans="1:17" ht="12.75" customHeight="1">
      <c r="A1074" s="558" t="s">
        <v>2133</v>
      </c>
      <c r="B1074" s="558" t="s">
        <v>1275</v>
      </c>
      <c r="D1074" s="153" t="str">
        <f t="shared" si="126"/>
        <v>select country</v>
      </c>
      <c r="E1074" s="153">
        <f t="shared" si="123"/>
        <v>2013</v>
      </c>
      <c r="F1074" s="153" t="s">
        <v>3729</v>
      </c>
      <c r="G1074" s="153" t="s">
        <v>1017</v>
      </c>
      <c r="L1074" s="1029" t="str">
        <f t="shared" ca="1" si="127"/>
        <v>…</v>
      </c>
      <c r="Q1074" s="574" t="s">
        <v>3708</v>
      </c>
    </row>
    <row r="1075" spans="1:17" ht="12.75" customHeight="1">
      <c r="A1075" s="558" t="s">
        <v>2133</v>
      </c>
      <c r="B1075" s="558" t="s">
        <v>1278</v>
      </c>
      <c r="D1075" s="153" t="str">
        <f t="shared" ref="D1075:D1094" si="128">H$2</f>
        <v>select country</v>
      </c>
      <c r="E1075" s="153">
        <f t="shared" si="123"/>
        <v>2013</v>
      </c>
      <c r="F1075" s="482" t="s">
        <v>3731</v>
      </c>
      <c r="G1075" s="482" t="s">
        <v>1089</v>
      </c>
      <c r="L1075" s="1029" t="str">
        <f t="shared" ca="1" si="127"/>
        <v>…</v>
      </c>
      <c r="Q1075" s="574" t="s">
        <v>3730</v>
      </c>
    </row>
    <row r="1076" spans="1:17" ht="12.75" customHeight="1">
      <c r="A1076" s="558" t="s">
        <v>2133</v>
      </c>
      <c r="B1076" s="558" t="s">
        <v>1280</v>
      </c>
      <c r="D1076" s="153" t="str">
        <f t="shared" si="128"/>
        <v>select country</v>
      </c>
      <c r="E1076" s="153">
        <f t="shared" si="123"/>
        <v>2013</v>
      </c>
      <c r="F1076" s="482" t="s">
        <v>3732</v>
      </c>
      <c r="G1076" s="153" t="s">
        <v>1089</v>
      </c>
      <c r="L1076" s="1029" t="str">
        <f ca="1">IF(ISNUMBER(INDIRECT("'"&amp;A1076&amp;"'!"&amp;B1076)),INDIRECT("'"&amp;A1076&amp;"'!"&amp;B1076),"…")</f>
        <v>…</v>
      </c>
      <c r="Q1076" s="574" t="s">
        <v>3730</v>
      </c>
    </row>
    <row r="1077" spans="1:17" ht="12.75" customHeight="1">
      <c r="A1077" s="558" t="s">
        <v>2133</v>
      </c>
      <c r="B1077" s="558" t="s">
        <v>1282</v>
      </c>
      <c r="D1077" s="153" t="str">
        <f t="shared" si="128"/>
        <v>select country</v>
      </c>
      <c r="E1077" s="153">
        <f t="shared" si="123"/>
        <v>2013</v>
      </c>
      <c r="F1077" s="153" t="s">
        <v>3733</v>
      </c>
      <c r="G1077" s="574" t="s">
        <v>1089</v>
      </c>
      <c r="L1077" s="1029" t="str">
        <f ca="1">IF(ISNUMBER(INDIRECT("'"&amp;A1077&amp;"'!"&amp;B1077)),INDIRECT("'"&amp;A1077&amp;"'!"&amp;B1077),"…")</f>
        <v>…</v>
      </c>
      <c r="Q1077" s="574" t="s">
        <v>3730</v>
      </c>
    </row>
    <row r="1078" spans="1:17" ht="12.75" customHeight="1">
      <c r="A1078" s="558" t="s">
        <v>2133</v>
      </c>
      <c r="B1078" s="558" t="s">
        <v>1286</v>
      </c>
      <c r="D1078" s="153" t="str">
        <f t="shared" si="128"/>
        <v>select country</v>
      </c>
      <c r="E1078" s="153">
        <f t="shared" si="123"/>
        <v>2013</v>
      </c>
      <c r="F1078" s="153" t="s">
        <v>3734</v>
      </c>
      <c r="G1078" s="153" t="s">
        <v>932</v>
      </c>
      <c r="L1078" s="1029" t="str">
        <f ca="1">IF(ISNUMBER(INDIRECT("'"&amp;A1078&amp;"'!"&amp;B1078)),INDIRECT("'"&amp;A1078&amp;"'!"&amp;B1078),"…")</f>
        <v>…</v>
      </c>
      <c r="Q1078" s="574" t="s">
        <v>3730</v>
      </c>
    </row>
    <row r="1079" spans="1:17" ht="12.75" customHeight="1">
      <c r="A1079" s="558" t="s">
        <v>2133</v>
      </c>
      <c r="B1079" s="558" t="s">
        <v>1289</v>
      </c>
      <c r="D1079" s="153" t="str">
        <f t="shared" si="128"/>
        <v>select country</v>
      </c>
      <c r="E1079" s="153">
        <f t="shared" si="123"/>
        <v>2013</v>
      </c>
      <c r="F1079" s="153" t="s">
        <v>3735</v>
      </c>
      <c r="G1079" s="153" t="s">
        <v>946</v>
      </c>
      <c r="L1079" s="1029" t="str">
        <f ca="1">IF(ISNUMBER(INDIRECT("'"&amp;A1079&amp;"'!"&amp;B1079)),INDIRECT("'"&amp;A1079&amp;"'!"&amp;B1079),"…")</f>
        <v>…</v>
      </c>
      <c r="Q1079" s="574" t="s">
        <v>3730</v>
      </c>
    </row>
    <row r="1080" spans="1:17" ht="12.75" customHeight="1">
      <c r="A1080" s="558" t="s">
        <v>2133</v>
      </c>
      <c r="B1080" s="558" t="s">
        <v>1292</v>
      </c>
      <c r="D1080" s="153" t="str">
        <f t="shared" si="128"/>
        <v>select country</v>
      </c>
      <c r="E1080" s="153">
        <f t="shared" si="123"/>
        <v>2013</v>
      </c>
      <c r="F1080" s="153" t="s">
        <v>3736</v>
      </c>
      <c r="G1080" s="153" t="s">
        <v>959</v>
      </c>
      <c r="L1080" s="1029" t="str">
        <f t="shared" ref="L1080:L1098" ca="1" si="129">IF(ISNUMBER(INDIRECT("'"&amp;A1080&amp;"'!"&amp;B1080)),INDIRECT("'"&amp;A1080&amp;"'!"&amp;B1080),"…")</f>
        <v>…</v>
      </c>
      <c r="Q1080" s="574" t="s">
        <v>3730</v>
      </c>
    </row>
    <row r="1081" spans="1:17" ht="12.75" customHeight="1">
      <c r="A1081" s="558" t="s">
        <v>2133</v>
      </c>
      <c r="B1081" s="558" t="s">
        <v>1295</v>
      </c>
      <c r="D1081" s="153" t="str">
        <f t="shared" si="128"/>
        <v>select country</v>
      </c>
      <c r="E1081" s="153">
        <f t="shared" si="123"/>
        <v>2013</v>
      </c>
      <c r="F1081" s="153" t="s">
        <v>3737</v>
      </c>
      <c r="G1081" s="153" t="s">
        <v>1112</v>
      </c>
      <c r="L1081" s="1029" t="str">
        <f t="shared" ca="1" si="129"/>
        <v>…</v>
      </c>
      <c r="Q1081" s="574" t="s">
        <v>3730</v>
      </c>
    </row>
    <row r="1082" spans="1:17" ht="12.75" customHeight="1">
      <c r="A1082" s="558" t="s">
        <v>2133</v>
      </c>
      <c r="B1082" s="558" t="s">
        <v>1299</v>
      </c>
      <c r="D1082" s="153" t="str">
        <f t="shared" si="128"/>
        <v>select country</v>
      </c>
      <c r="E1082" s="153">
        <f t="shared" si="123"/>
        <v>2013</v>
      </c>
      <c r="F1082" s="153" t="s">
        <v>3738</v>
      </c>
      <c r="G1082" s="153" t="s">
        <v>972</v>
      </c>
      <c r="L1082" s="1029" t="str">
        <f t="shared" ca="1" si="129"/>
        <v>…</v>
      </c>
      <c r="Q1082" s="574" t="s">
        <v>3730</v>
      </c>
    </row>
    <row r="1083" spans="1:17" ht="12.75" customHeight="1">
      <c r="A1083" s="558" t="s">
        <v>2133</v>
      </c>
      <c r="B1083" s="558" t="s">
        <v>1302</v>
      </c>
      <c r="D1083" s="153" t="str">
        <f t="shared" si="128"/>
        <v>select country</v>
      </c>
      <c r="E1083" s="153">
        <f t="shared" si="123"/>
        <v>2013</v>
      </c>
      <c r="F1083" s="153" t="s">
        <v>3739</v>
      </c>
      <c r="G1083" s="153" t="s">
        <v>977</v>
      </c>
      <c r="L1083" s="1029" t="str">
        <f t="shared" ca="1" si="129"/>
        <v>…</v>
      </c>
      <c r="Q1083" s="574" t="s">
        <v>3730</v>
      </c>
    </row>
    <row r="1084" spans="1:17">
      <c r="A1084" s="558" t="s">
        <v>2133</v>
      </c>
      <c r="B1084" s="558" t="s">
        <v>1305</v>
      </c>
      <c r="D1084" s="153" t="str">
        <f t="shared" si="128"/>
        <v>select country</v>
      </c>
      <c r="E1084" s="153">
        <f t="shared" si="123"/>
        <v>2013</v>
      </c>
      <c r="F1084" s="153" t="s">
        <v>3740</v>
      </c>
      <c r="G1084" s="153" t="s">
        <v>1203</v>
      </c>
      <c r="L1084" s="1029" t="str">
        <f t="shared" ca="1" si="129"/>
        <v>…</v>
      </c>
      <c r="Q1084" s="574" t="s">
        <v>3730</v>
      </c>
    </row>
    <row r="1085" spans="1:17" ht="12.75" customHeight="1">
      <c r="A1085" s="558" t="s">
        <v>2133</v>
      </c>
      <c r="B1085" s="558" t="s">
        <v>1308</v>
      </c>
      <c r="D1085" s="153" t="str">
        <f t="shared" si="128"/>
        <v>select country</v>
      </c>
      <c r="E1085" s="153">
        <f t="shared" ref="E1085:E1098" si="130">$H$3</f>
        <v>2013</v>
      </c>
      <c r="F1085" s="153" t="s">
        <v>3741</v>
      </c>
      <c r="G1085" s="153" t="s">
        <v>1030</v>
      </c>
      <c r="L1085" s="1029" t="str">
        <f t="shared" ca="1" si="129"/>
        <v>…</v>
      </c>
      <c r="Q1085" s="574" t="s">
        <v>3730</v>
      </c>
    </row>
    <row r="1086" spans="1:17" ht="12.75" customHeight="1">
      <c r="A1086" s="558" t="s">
        <v>2133</v>
      </c>
      <c r="B1086" s="558" t="s">
        <v>1312</v>
      </c>
      <c r="D1086" s="153" t="str">
        <f t="shared" si="128"/>
        <v>select country</v>
      </c>
      <c r="E1086" s="153">
        <f t="shared" si="130"/>
        <v>2013</v>
      </c>
      <c r="F1086" s="153" t="s">
        <v>3742</v>
      </c>
      <c r="G1086" s="153" t="s">
        <v>1037</v>
      </c>
      <c r="L1086" s="1029" t="str">
        <f t="shared" ca="1" si="129"/>
        <v>…</v>
      </c>
      <c r="Q1086" s="574" t="s">
        <v>3730</v>
      </c>
    </row>
    <row r="1087" spans="1:17" ht="12.75" customHeight="1">
      <c r="A1087" s="558" t="s">
        <v>2133</v>
      </c>
      <c r="B1087" s="558" t="s">
        <v>3113</v>
      </c>
      <c r="D1087" s="153" t="str">
        <f t="shared" si="128"/>
        <v>select country</v>
      </c>
      <c r="E1087" s="153">
        <f t="shared" si="130"/>
        <v>2013</v>
      </c>
      <c r="F1087" s="153" t="s">
        <v>3743</v>
      </c>
      <c r="G1087" s="153" t="s">
        <v>1715</v>
      </c>
      <c r="L1087" s="1029" t="str">
        <f t="shared" ca="1" si="129"/>
        <v>…</v>
      </c>
      <c r="Q1087" s="574" t="s">
        <v>3730</v>
      </c>
    </row>
    <row r="1088" spans="1:17" ht="12.75" customHeight="1">
      <c r="A1088" s="558" t="s">
        <v>2133</v>
      </c>
      <c r="B1088" s="558" t="s">
        <v>1316</v>
      </c>
      <c r="D1088" s="153" t="str">
        <f t="shared" si="128"/>
        <v>select country</v>
      </c>
      <c r="E1088" s="153">
        <f t="shared" si="130"/>
        <v>2013</v>
      </c>
      <c r="F1088" s="153" t="s">
        <v>3744</v>
      </c>
      <c r="G1088" s="153" t="s">
        <v>1531</v>
      </c>
      <c r="L1088" s="1029" t="str">
        <f t="shared" ca="1" si="129"/>
        <v>…</v>
      </c>
      <c r="Q1088" s="574" t="s">
        <v>3730</v>
      </c>
    </row>
    <row r="1089" spans="1:17" ht="12.75" customHeight="1">
      <c r="A1089" s="558" t="s">
        <v>2133</v>
      </c>
      <c r="B1089" s="558" t="s">
        <v>1320</v>
      </c>
      <c r="D1089" s="153" t="str">
        <f t="shared" si="128"/>
        <v>select country</v>
      </c>
      <c r="E1089" s="153">
        <f t="shared" si="130"/>
        <v>2013</v>
      </c>
      <c r="F1089" s="153" t="s">
        <v>3745</v>
      </c>
      <c r="G1089" s="153" t="s">
        <v>1066</v>
      </c>
      <c r="L1089" s="1029" t="str">
        <f t="shared" ca="1" si="129"/>
        <v>…</v>
      </c>
      <c r="Q1089" s="574" t="s">
        <v>3730</v>
      </c>
    </row>
    <row r="1090" spans="1:17" ht="12.75" customHeight="1">
      <c r="A1090" s="558" t="s">
        <v>2133</v>
      </c>
      <c r="B1090" s="558" t="s">
        <v>3114</v>
      </c>
      <c r="D1090" s="153" t="str">
        <f t="shared" si="128"/>
        <v>select country</v>
      </c>
      <c r="E1090" s="153">
        <f t="shared" si="130"/>
        <v>2013</v>
      </c>
      <c r="F1090" s="153" t="s">
        <v>3746</v>
      </c>
      <c r="G1090" s="153" t="s">
        <v>1077</v>
      </c>
      <c r="L1090" s="1029" t="str">
        <f t="shared" ca="1" si="129"/>
        <v>…</v>
      </c>
      <c r="Q1090" s="574" t="s">
        <v>3730</v>
      </c>
    </row>
    <row r="1091" spans="1:17" ht="12.75" customHeight="1">
      <c r="A1091" s="558" t="s">
        <v>2133</v>
      </c>
      <c r="B1091" s="558" t="s">
        <v>1323</v>
      </c>
      <c r="D1091" s="153" t="str">
        <f t="shared" si="128"/>
        <v>select country</v>
      </c>
      <c r="E1091" s="153">
        <f t="shared" si="130"/>
        <v>2013</v>
      </c>
      <c r="F1091" s="153" t="s">
        <v>3747</v>
      </c>
      <c r="G1091" s="153" t="s">
        <v>3726</v>
      </c>
      <c r="L1091" s="1029" t="str">
        <f t="shared" ca="1" si="129"/>
        <v>…</v>
      </c>
      <c r="Q1091" s="574" t="s">
        <v>3730</v>
      </c>
    </row>
    <row r="1092" spans="1:17" ht="12.75" customHeight="1">
      <c r="A1092" s="558" t="s">
        <v>2133</v>
      </c>
      <c r="B1092" s="558" t="s">
        <v>1327</v>
      </c>
      <c r="D1092" s="153" t="str">
        <f t="shared" si="128"/>
        <v>select country</v>
      </c>
      <c r="E1092" s="153">
        <f t="shared" si="130"/>
        <v>2013</v>
      </c>
      <c r="F1092" s="153" t="s">
        <v>3748</v>
      </c>
      <c r="G1092" s="153" t="s">
        <v>1004</v>
      </c>
      <c r="L1092" s="1029" t="str">
        <f t="shared" ca="1" si="129"/>
        <v>…</v>
      </c>
      <c r="Q1092" s="574" t="s">
        <v>3730</v>
      </c>
    </row>
    <row r="1093" spans="1:17" ht="12.75" customHeight="1">
      <c r="A1093" s="558" t="s">
        <v>2133</v>
      </c>
      <c r="B1093" s="558" t="s">
        <v>1331</v>
      </c>
      <c r="D1093" s="153" t="str">
        <f t="shared" si="128"/>
        <v>select country</v>
      </c>
      <c r="E1093" s="153">
        <f t="shared" si="130"/>
        <v>2013</v>
      </c>
      <c r="F1093" s="153" t="s">
        <v>3749</v>
      </c>
      <c r="G1093" s="153" t="s">
        <v>1121</v>
      </c>
      <c r="L1093" s="1029" t="str">
        <f t="shared" ca="1" si="129"/>
        <v>…</v>
      </c>
      <c r="Q1093" s="574" t="s">
        <v>3730</v>
      </c>
    </row>
    <row r="1094" spans="1:17" ht="12.75" customHeight="1">
      <c r="A1094" s="558" t="s">
        <v>2133</v>
      </c>
      <c r="B1094" s="558" t="s">
        <v>1335</v>
      </c>
      <c r="D1094" s="153" t="str">
        <f t="shared" si="128"/>
        <v>select country</v>
      </c>
      <c r="E1094" s="153">
        <f t="shared" si="130"/>
        <v>2013</v>
      </c>
      <c r="F1094" s="153" t="s">
        <v>3750</v>
      </c>
      <c r="G1094" s="153" t="s">
        <v>1017</v>
      </c>
      <c r="L1094" s="1029" t="str">
        <f t="shared" ca="1" si="129"/>
        <v>…</v>
      </c>
      <c r="Q1094" s="574" t="s">
        <v>3730</v>
      </c>
    </row>
    <row r="1095" spans="1:17" ht="12.75" customHeight="1">
      <c r="A1095" s="558" t="s">
        <v>2133</v>
      </c>
      <c r="B1095" s="558" t="s">
        <v>3752</v>
      </c>
      <c r="D1095" s="153" t="str">
        <f t="shared" ref="D1095:D1098" si="131">H$2</f>
        <v>select country</v>
      </c>
      <c r="E1095" s="153">
        <f t="shared" si="130"/>
        <v>2013</v>
      </c>
      <c r="F1095" s="574" t="s">
        <v>3756</v>
      </c>
      <c r="G1095" s="574" t="s">
        <v>972</v>
      </c>
      <c r="L1095" s="1029" t="str">
        <f t="shared" ca="1" si="129"/>
        <v>…</v>
      </c>
      <c r="Q1095" s="574" t="s">
        <v>3760</v>
      </c>
    </row>
    <row r="1096" spans="1:17" ht="12.75" customHeight="1">
      <c r="A1096" s="558" t="s">
        <v>2133</v>
      </c>
      <c r="B1096" s="558" t="s">
        <v>3753</v>
      </c>
      <c r="D1096" s="153" t="str">
        <f t="shared" si="131"/>
        <v>select country</v>
      </c>
      <c r="E1096" s="153">
        <f t="shared" si="130"/>
        <v>2013</v>
      </c>
      <c r="F1096" s="574" t="s">
        <v>3757</v>
      </c>
      <c r="G1096" s="574" t="s">
        <v>972</v>
      </c>
      <c r="L1096" s="1029" t="str">
        <f t="shared" ca="1" si="129"/>
        <v>…</v>
      </c>
      <c r="Q1096" s="574" t="s">
        <v>3761</v>
      </c>
    </row>
    <row r="1097" spans="1:17" ht="12.75" customHeight="1">
      <c r="A1097" s="558" t="s">
        <v>2133</v>
      </c>
      <c r="B1097" s="558" t="s">
        <v>3754</v>
      </c>
      <c r="D1097" s="153" t="str">
        <f t="shared" si="131"/>
        <v>select country</v>
      </c>
      <c r="E1097" s="153">
        <f t="shared" si="130"/>
        <v>2013</v>
      </c>
      <c r="F1097" s="574" t="s">
        <v>3758</v>
      </c>
      <c r="G1097" s="574" t="s">
        <v>972</v>
      </c>
      <c r="L1097" s="1029" t="str">
        <f t="shared" ca="1" si="129"/>
        <v>…</v>
      </c>
      <c r="Q1097" s="574" t="s">
        <v>3762</v>
      </c>
    </row>
    <row r="1098" spans="1:17" ht="12.75" customHeight="1">
      <c r="A1098" s="558" t="s">
        <v>2133</v>
      </c>
      <c r="B1098" s="558" t="s">
        <v>3755</v>
      </c>
      <c r="D1098" s="153" t="str">
        <f t="shared" si="131"/>
        <v>select country</v>
      </c>
      <c r="E1098" s="153">
        <f t="shared" si="130"/>
        <v>2013</v>
      </c>
      <c r="F1098" s="574" t="s">
        <v>3759</v>
      </c>
      <c r="G1098" s="574" t="s">
        <v>959</v>
      </c>
      <c r="L1098" s="1029" t="str">
        <f t="shared" ca="1" si="129"/>
        <v>…</v>
      </c>
      <c r="Q1098" s="574" t="s">
        <v>3763</v>
      </c>
    </row>
    <row r="1099" spans="1:17">
      <c r="B1099" s="558"/>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GH47"/>
  <sheetViews>
    <sheetView showGridLines="0" zoomScale="75" zoomScaleNormal="75" zoomScaleSheetLayoutView="71" workbookViewId="0"/>
  </sheetViews>
  <sheetFormatPr defaultColWidth="12.5703125" defaultRowHeight="15"/>
  <cols>
    <col min="1" max="1" width="1.28515625" style="4" customWidth="1"/>
    <col min="2" max="2" width="12" style="4" customWidth="1"/>
    <col min="3" max="3" width="2.28515625" style="4" customWidth="1"/>
    <col min="4" max="4" width="3.140625" style="180" customWidth="1"/>
    <col min="5" max="5" width="19.28515625" style="180" customWidth="1"/>
    <col min="6" max="6" width="21.5703125" style="180" customWidth="1"/>
    <col min="7" max="7" width="5.5703125" style="180" customWidth="1"/>
    <col min="8" max="8" width="9.42578125" style="4" customWidth="1"/>
    <col min="9" max="9" width="14.7109375" style="182" customWidth="1"/>
    <col min="10" max="11" width="13.42578125" style="182" customWidth="1"/>
    <col min="12" max="12" width="2" style="181" customWidth="1"/>
    <col min="13" max="13" width="9.28515625" style="4" customWidth="1"/>
    <col min="14" max="14" width="4" style="4" customWidth="1"/>
    <col min="15" max="15" width="9.28515625" style="4" customWidth="1"/>
    <col min="16" max="16" width="4" style="4" customWidth="1"/>
    <col min="17" max="17" width="9" style="4" customWidth="1"/>
    <col min="18" max="18" width="4" style="4" customWidth="1"/>
    <col min="19" max="19" width="9" style="4" customWidth="1"/>
    <col min="20" max="20" width="4" style="4" customWidth="1"/>
    <col min="21" max="21" width="10" style="4" customWidth="1"/>
    <col min="22" max="22" width="4" style="4" customWidth="1"/>
    <col min="23" max="23" width="1.42578125" style="12" customWidth="1"/>
    <col min="24" max="24" width="10.28515625" style="4" customWidth="1"/>
    <col min="25" max="25" width="4.140625" style="4" customWidth="1"/>
    <col min="26" max="26" width="9.85546875" style="4" customWidth="1"/>
    <col min="27" max="27" width="4.7109375" style="4" customWidth="1"/>
    <col min="28" max="28" width="8.85546875" style="4" customWidth="1"/>
    <col min="29" max="29" width="4" style="4" customWidth="1"/>
    <col min="30" max="30" width="8.85546875" style="4" customWidth="1"/>
    <col min="31" max="31" width="4" style="4" customWidth="1"/>
    <col min="32" max="32" width="9.42578125" style="4" customWidth="1"/>
    <col min="33" max="33" width="4" style="4" customWidth="1"/>
    <col min="34" max="34" width="1.42578125" style="12" customWidth="1"/>
    <col min="35" max="35" width="10.140625" style="4" customWidth="1"/>
    <col min="36" max="36" width="4.42578125" style="4" customWidth="1"/>
    <col min="37" max="37" width="11.7109375" style="4" customWidth="1"/>
    <col min="38" max="38" width="4.85546875" style="4" customWidth="1"/>
    <col min="39" max="39" width="10.140625" style="4" customWidth="1"/>
    <col min="40" max="40" width="4.42578125" style="4" customWidth="1"/>
    <col min="41" max="41" width="9.42578125" style="4" customWidth="1"/>
    <col min="42" max="42" width="3.85546875" style="4" customWidth="1"/>
    <col min="43" max="43" width="10.140625" style="4" customWidth="1"/>
    <col min="44" max="44" width="4.140625" style="4" customWidth="1"/>
    <col min="45" max="45" width="10.140625" style="4" customWidth="1"/>
    <col min="46" max="46" width="4.140625" style="4" customWidth="1"/>
    <col min="47" max="47" width="11.140625" style="4" customWidth="1"/>
    <col min="48" max="48" width="4" style="4" customWidth="1"/>
    <col min="49" max="49" width="4.140625" style="448" customWidth="1"/>
    <col min="50" max="50" width="11.28515625" style="4" customWidth="1"/>
    <col min="51" max="51" width="4" style="4" customWidth="1"/>
    <col min="52" max="52" width="11.28515625" style="4" customWidth="1"/>
    <col min="53" max="53" width="4" style="4" customWidth="1"/>
    <col min="54" max="54" width="11.28515625" style="4" customWidth="1"/>
    <col min="55" max="55" width="4" style="4" customWidth="1"/>
    <col min="56" max="56" width="11.28515625" style="4" customWidth="1"/>
    <col min="57" max="57" width="4" style="4" customWidth="1"/>
    <col min="58" max="58" width="11.28515625" style="4" customWidth="1"/>
    <col min="59" max="59" width="4" style="4" customWidth="1"/>
    <col min="60" max="60" width="1.42578125" style="12" customWidth="1"/>
    <col min="61" max="61" width="11.28515625" style="4" customWidth="1"/>
    <col min="62" max="62" width="4.140625" style="4" customWidth="1"/>
    <col min="63" max="63" width="15" style="4" customWidth="1"/>
    <col min="64" max="64" width="4.7109375" style="4" customWidth="1"/>
    <col min="65" max="65" width="11.28515625" style="4" customWidth="1"/>
    <col min="66" max="66" width="4" style="4" customWidth="1"/>
    <col min="67" max="67" width="11.28515625" style="4" customWidth="1"/>
    <col min="68" max="68" width="4" style="4" customWidth="1"/>
    <col min="69" max="69" width="11.28515625" style="4" customWidth="1"/>
    <col min="70" max="70" width="4" style="4" customWidth="1"/>
    <col min="71" max="71" width="1.42578125" style="12" customWidth="1"/>
    <col min="72" max="72" width="11.28515625" style="4" customWidth="1"/>
    <col min="73" max="73" width="4.42578125" style="4" customWidth="1"/>
    <col min="74" max="74" width="11.7109375" style="4" customWidth="1"/>
    <col min="75" max="75" width="4.85546875" style="4" customWidth="1"/>
    <col min="76" max="76" width="11.28515625" style="4" customWidth="1"/>
    <col min="77" max="77" width="4.42578125" style="4" customWidth="1"/>
    <col min="78" max="78" width="11.28515625" style="4" customWidth="1"/>
    <col min="79" max="79" width="3.85546875" style="4" customWidth="1"/>
    <col min="80" max="80" width="11.28515625" style="4" customWidth="1"/>
    <col min="81" max="81" width="4.140625" style="4" customWidth="1"/>
    <col min="82" max="82" width="11.28515625" style="4" customWidth="1"/>
    <col min="83" max="83" width="4.140625" style="4" customWidth="1"/>
    <col min="84" max="84" width="12.140625" style="4" customWidth="1"/>
    <col min="85" max="85" width="4" style="4" customWidth="1"/>
    <col min="86" max="189" width="12.5703125" style="12" customWidth="1"/>
    <col min="190" max="190" width="19.85546875" style="1030" customWidth="1"/>
    <col min="191" max="16384" width="12.5703125" style="12"/>
  </cols>
  <sheetData>
    <row r="1" spans="1:190" ht="6" customHeight="1" thickBot="1">
      <c r="A1" s="581"/>
      <c r="B1" s="725"/>
      <c r="C1" s="725"/>
      <c r="D1" s="725"/>
      <c r="E1" s="725"/>
      <c r="F1" s="725"/>
      <c r="G1" s="581"/>
      <c r="H1" s="581"/>
      <c r="I1" s="581"/>
      <c r="J1" s="581"/>
      <c r="K1" s="581"/>
      <c r="L1" s="581"/>
      <c r="M1" s="582"/>
      <c r="N1" s="582"/>
      <c r="O1" s="582"/>
      <c r="P1" s="582"/>
      <c r="Q1" s="582"/>
      <c r="R1" s="582"/>
      <c r="S1" s="582"/>
      <c r="T1" s="582"/>
      <c r="U1" s="582"/>
      <c r="V1" s="582"/>
      <c r="W1" s="582"/>
      <c r="X1" s="582"/>
      <c r="Y1" s="582"/>
      <c r="Z1" s="582"/>
      <c r="AA1" s="582"/>
      <c r="AB1" s="582"/>
      <c r="AC1" s="582"/>
      <c r="AD1" s="582"/>
      <c r="AE1" s="582"/>
      <c r="AF1" s="582"/>
      <c r="AG1" s="582"/>
      <c r="AH1" s="582"/>
      <c r="AI1" s="582"/>
      <c r="AK1" s="582"/>
      <c r="AL1" s="582"/>
      <c r="AM1" s="582"/>
      <c r="AN1" s="582"/>
      <c r="AO1" s="582"/>
      <c r="AP1" s="582"/>
      <c r="AQ1" s="582"/>
      <c r="AR1" s="582"/>
      <c r="AS1" s="582"/>
      <c r="AT1" s="582"/>
      <c r="AU1" s="582"/>
      <c r="AV1" s="582"/>
      <c r="AW1" s="583"/>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V1" s="582"/>
      <c r="BW1" s="582"/>
      <c r="BX1" s="582"/>
      <c r="BY1" s="582"/>
      <c r="BZ1" s="582"/>
      <c r="CA1" s="582"/>
      <c r="CB1" s="582"/>
      <c r="CC1" s="582"/>
      <c r="CD1" s="582"/>
      <c r="CE1" s="582"/>
      <c r="CF1" s="582"/>
      <c r="CG1" s="582"/>
    </row>
    <row r="2" spans="1:190" s="311" customFormat="1" ht="20.25" customHeight="1" thickBot="1">
      <c r="A2" s="584"/>
      <c r="B2" s="873" t="s">
        <v>779</v>
      </c>
      <c r="C2" s="1507" t="s">
        <v>1752</v>
      </c>
      <c r="D2" s="1508"/>
      <c r="E2" s="1508"/>
      <c r="F2" s="1509"/>
      <c r="G2" s="874"/>
      <c r="H2" s="584"/>
      <c r="I2" s="584"/>
      <c r="J2" s="584"/>
      <c r="K2" s="584"/>
      <c r="L2" s="724"/>
      <c r="M2" s="1510" t="s">
        <v>2151</v>
      </c>
      <c r="N2" s="1511"/>
      <c r="O2" s="1511"/>
      <c r="P2" s="1511"/>
      <c r="Q2" s="1511"/>
      <c r="R2" s="1511"/>
      <c r="S2" s="1511"/>
      <c r="T2" s="1511"/>
      <c r="U2" s="1511"/>
      <c r="V2" s="1511"/>
      <c r="W2" s="1511"/>
      <c r="X2" s="1511"/>
      <c r="Y2" s="1511"/>
      <c r="Z2" s="1511"/>
      <c r="AA2" s="1511"/>
      <c r="AB2" s="1511"/>
      <c r="AC2" s="1511"/>
      <c r="AD2" s="1511"/>
      <c r="AE2" s="1511"/>
      <c r="AF2" s="1511"/>
      <c r="AG2" s="1511"/>
      <c r="AH2" s="1511"/>
      <c r="AI2" s="1511"/>
      <c r="AJ2" s="1511"/>
      <c r="AK2" s="1511"/>
      <c r="AL2" s="1511"/>
      <c r="AM2" s="1511"/>
      <c r="AN2" s="1511"/>
      <c r="AO2" s="1511"/>
      <c r="AP2" s="1511"/>
      <c r="AQ2" s="1511"/>
      <c r="AR2" s="1511"/>
      <c r="AS2" s="1511"/>
      <c r="AT2" s="1511"/>
      <c r="AU2" s="1511"/>
      <c r="AV2" s="1512"/>
      <c r="AW2" s="585"/>
      <c r="AX2" s="1513" t="s">
        <v>2150</v>
      </c>
      <c r="AY2" s="1514"/>
      <c r="AZ2" s="1514"/>
      <c r="BA2" s="1514"/>
      <c r="BB2" s="1514"/>
      <c r="BC2" s="1514"/>
      <c r="BD2" s="1514"/>
      <c r="BE2" s="1514"/>
      <c r="BF2" s="1514"/>
      <c r="BG2" s="1514"/>
      <c r="BH2" s="1514"/>
      <c r="BI2" s="1514"/>
      <c r="BJ2" s="1514"/>
      <c r="BK2" s="1514"/>
      <c r="BL2" s="1514"/>
      <c r="BM2" s="1514"/>
      <c r="BN2" s="1514"/>
      <c r="BO2" s="1514"/>
      <c r="BP2" s="1514"/>
      <c r="BQ2" s="1514"/>
      <c r="BR2" s="1514"/>
      <c r="BS2" s="1514"/>
      <c r="BT2" s="1514"/>
      <c r="BU2" s="1514"/>
      <c r="BV2" s="1514"/>
      <c r="BW2" s="1514"/>
      <c r="BX2" s="1514"/>
      <c r="BY2" s="1514"/>
      <c r="BZ2" s="1514"/>
      <c r="CA2" s="1514"/>
      <c r="CB2" s="1514"/>
      <c r="CC2" s="1514"/>
      <c r="CD2" s="1514"/>
      <c r="CE2" s="1514"/>
      <c r="CF2" s="1514"/>
      <c r="CG2" s="1515"/>
      <c r="GH2" s="1031"/>
    </row>
    <row r="3" spans="1:190" s="311" customFormat="1" ht="20.25" customHeight="1" thickBot="1">
      <c r="B3" s="875" t="s">
        <v>1558</v>
      </c>
      <c r="C3" s="1507" t="str">
        <f>IF('T I fibre sources'!$E$3="select country","Please select country in table T I",'T I fibre sources'!$E$3)</f>
        <v>Please select country in "introduction"</v>
      </c>
      <c r="D3" s="1508"/>
      <c r="E3" s="1508"/>
      <c r="F3" s="1509"/>
      <c r="G3" s="874"/>
      <c r="H3" s="871"/>
      <c r="L3" s="295"/>
      <c r="W3" s="960"/>
      <c r="AW3" s="588"/>
      <c r="AX3" s="1527" t="s">
        <v>3954</v>
      </c>
      <c r="AY3" s="1528"/>
      <c r="AZ3" s="1528"/>
      <c r="BA3" s="1528"/>
      <c r="BB3" s="1528"/>
      <c r="BC3" s="1528"/>
      <c r="BD3" s="1528"/>
      <c r="BE3" s="1528"/>
      <c r="BF3" s="1528"/>
      <c r="BG3" s="1528"/>
      <c r="BH3" s="1528"/>
      <c r="BI3" s="1528"/>
      <c r="BJ3" s="1528"/>
      <c r="BK3" s="1528"/>
      <c r="BL3" s="1528"/>
      <c r="BM3" s="1528"/>
      <c r="BN3" s="1528"/>
      <c r="BO3" s="1528"/>
      <c r="BP3" s="1528"/>
      <c r="BQ3" s="1528"/>
      <c r="BR3" s="1528"/>
      <c r="BS3" s="1528"/>
      <c r="BT3" s="1528"/>
      <c r="BU3" s="1528"/>
      <c r="BV3" s="1528"/>
      <c r="BW3" s="1528"/>
      <c r="BX3" s="1528"/>
      <c r="BY3" s="1528"/>
      <c r="BZ3" s="1528"/>
      <c r="CA3" s="1528"/>
      <c r="CB3" s="1528"/>
      <c r="CC3" s="1528"/>
      <c r="CD3" s="1528"/>
      <c r="CE3" s="1528"/>
      <c r="CF3" s="1528"/>
      <c r="CG3" s="1528"/>
      <c r="GH3" s="1031"/>
    </row>
    <row r="4" spans="1:190" s="311" customFormat="1" ht="20.25" customHeight="1" thickBot="1">
      <c r="A4" s="584"/>
      <c r="B4" s="875" t="s">
        <v>1559</v>
      </c>
      <c r="C4" s="1507">
        <f>IF('T I fibre sources'!$E$4="select year","Please select year in table T I",'T I fibre sources'!$E$4)</f>
        <v>2013</v>
      </c>
      <c r="D4" s="1508"/>
      <c r="E4" s="1508"/>
      <c r="F4" s="1509"/>
      <c r="G4" s="874"/>
      <c r="H4" s="1524" t="s">
        <v>1617</v>
      </c>
      <c r="I4" s="1525"/>
      <c r="J4" s="1525"/>
      <c r="K4" s="1526"/>
      <c r="L4" s="584"/>
      <c r="M4" s="1516" t="s">
        <v>1682</v>
      </c>
      <c r="N4" s="1529"/>
      <c r="O4" s="1529"/>
      <c r="P4" s="1529"/>
      <c r="Q4" s="1529"/>
      <c r="R4" s="1529"/>
      <c r="S4" s="1529"/>
      <c r="T4" s="1529"/>
      <c r="U4" s="1529"/>
      <c r="V4" s="1530"/>
      <c r="W4" s="959"/>
      <c r="X4" s="1518" t="s">
        <v>2172</v>
      </c>
      <c r="Y4" s="1518"/>
      <c r="Z4" s="1518"/>
      <c r="AA4" s="1518"/>
      <c r="AB4" s="1518"/>
      <c r="AC4" s="1518"/>
      <c r="AD4" s="1518"/>
      <c r="AE4" s="1518"/>
      <c r="AF4" s="1518"/>
      <c r="AG4" s="1531"/>
      <c r="AH4" s="587"/>
      <c r="AI4" s="1516" t="s">
        <v>1696</v>
      </c>
      <c r="AJ4" s="1517"/>
      <c r="AK4" s="1517"/>
      <c r="AL4" s="1517"/>
      <c r="AM4" s="1517"/>
      <c r="AN4" s="1517"/>
      <c r="AO4" s="1517"/>
      <c r="AP4" s="1518"/>
      <c r="AQ4" s="1518"/>
      <c r="AR4" s="1518"/>
      <c r="AS4" s="1518"/>
      <c r="AT4" s="1518"/>
      <c r="AU4" s="1518"/>
      <c r="AV4" s="1519"/>
      <c r="AW4" s="588"/>
      <c r="AX4" s="1520" t="s">
        <v>1682</v>
      </c>
      <c r="AY4" s="1532"/>
      <c r="AZ4" s="1532"/>
      <c r="BA4" s="1532"/>
      <c r="BB4" s="1532"/>
      <c r="BC4" s="1532"/>
      <c r="BD4" s="1532"/>
      <c r="BE4" s="1532"/>
      <c r="BF4" s="1532"/>
      <c r="BG4" s="1532"/>
      <c r="BH4" s="959"/>
      <c r="BI4" s="1522" t="s">
        <v>2172</v>
      </c>
      <c r="BJ4" s="1522"/>
      <c r="BK4" s="1522"/>
      <c r="BL4" s="1522"/>
      <c r="BM4" s="1522"/>
      <c r="BN4" s="1522"/>
      <c r="BO4" s="1522"/>
      <c r="BP4" s="1522"/>
      <c r="BQ4" s="1522"/>
      <c r="BR4" s="1533"/>
      <c r="BS4" s="587"/>
      <c r="BT4" s="1520" t="s">
        <v>1696</v>
      </c>
      <c r="BU4" s="1521"/>
      <c r="BV4" s="1521"/>
      <c r="BW4" s="1521"/>
      <c r="BX4" s="1521"/>
      <c r="BY4" s="1521"/>
      <c r="BZ4" s="1521"/>
      <c r="CA4" s="1522"/>
      <c r="CB4" s="1522"/>
      <c r="CC4" s="1522"/>
      <c r="CD4" s="1522"/>
      <c r="CE4" s="1522"/>
      <c r="CF4" s="1522"/>
      <c r="CG4" s="1523"/>
      <c r="GH4" s="1031"/>
    </row>
    <row r="5" spans="1:190" s="311" customFormat="1" ht="27.75" hidden="1" customHeight="1" thickBot="1">
      <c r="A5" s="584"/>
      <c r="B5" s="4"/>
      <c r="C5" s="874"/>
      <c r="D5" s="874"/>
      <c r="E5" s="874"/>
      <c r="F5" s="874"/>
      <c r="G5" s="874"/>
      <c r="H5" s="584"/>
      <c r="I5" s="589"/>
      <c r="J5" s="584"/>
      <c r="K5" s="584"/>
      <c r="L5" s="584"/>
      <c r="M5" s="1475" t="s">
        <v>1572</v>
      </c>
      <c r="N5" s="1476"/>
      <c r="O5" s="1476"/>
      <c r="P5" s="1476"/>
      <c r="Q5" s="1476"/>
      <c r="R5" s="1476"/>
      <c r="S5" s="1476"/>
      <c r="T5" s="1476"/>
      <c r="U5" s="1476"/>
      <c r="V5" s="1477"/>
      <c r="W5" s="957"/>
      <c r="X5" s="1476" t="s">
        <v>2173</v>
      </c>
      <c r="Y5" s="1476"/>
      <c r="Z5" s="1476"/>
      <c r="AA5" s="1476"/>
      <c r="AB5" s="1476"/>
      <c r="AC5" s="1476"/>
      <c r="AD5" s="1476"/>
      <c r="AE5" s="1476"/>
      <c r="AF5" s="1476"/>
      <c r="AG5" s="1477"/>
      <c r="AH5" s="587"/>
      <c r="AI5" s="1475" t="s">
        <v>1616</v>
      </c>
      <c r="AJ5" s="1483"/>
      <c r="AK5" s="1475" t="s">
        <v>1575</v>
      </c>
      <c r="AL5" s="1483"/>
      <c r="AM5" s="1475" t="s">
        <v>1574</v>
      </c>
      <c r="AN5" s="1483"/>
      <c r="AO5" s="1475" t="s">
        <v>1576</v>
      </c>
      <c r="AP5" s="1483"/>
      <c r="AQ5" s="1497" t="s">
        <v>1701</v>
      </c>
      <c r="AR5" s="1498"/>
      <c r="AS5" s="1497" t="s">
        <v>1606</v>
      </c>
      <c r="AT5" s="1498"/>
      <c r="AU5" s="1455" t="s">
        <v>1700</v>
      </c>
      <c r="AV5" s="1503"/>
      <c r="AW5" s="588"/>
      <c r="AX5" s="1445" t="s">
        <v>1572</v>
      </c>
      <c r="AY5" s="1468"/>
      <c r="AZ5" s="1468"/>
      <c r="BA5" s="1468"/>
      <c r="BB5" s="1468"/>
      <c r="BC5" s="1468"/>
      <c r="BD5" s="1468"/>
      <c r="BE5" s="1468"/>
      <c r="BF5" s="1468"/>
      <c r="BG5" s="1449"/>
      <c r="BH5" s="957"/>
      <c r="BI5" s="1468" t="s">
        <v>2175</v>
      </c>
      <c r="BJ5" s="1468"/>
      <c r="BK5" s="1468"/>
      <c r="BL5" s="1468"/>
      <c r="BM5" s="1468"/>
      <c r="BN5" s="1468"/>
      <c r="BO5" s="1468"/>
      <c r="BP5" s="1468"/>
      <c r="BQ5" s="1468"/>
      <c r="BR5" s="1453"/>
      <c r="BS5" s="587"/>
      <c r="BT5" s="1445" t="s">
        <v>1616</v>
      </c>
      <c r="BU5" s="1452"/>
      <c r="BV5" s="1445" t="s">
        <v>1575</v>
      </c>
      <c r="BW5" s="1452"/>
      <c r="BX5" s="1445" t="s">
        <v>1574</v>
      </c>
      <c r="BY5" s="1452"/>
      <c r="BZ5" s="1445" t="s">
        <v>1576</v>
      </c>
      <c r="CA5" s="1452"/>
      <c r="CB5" s="1445" t="s">
        <v>1701</v>
      </c>
      <c r="CC5" s="1446"/>
      <c r="CD5" s="1445" t="s">
        <v>1606</v>
      </c>
      <c r="CE5" s="1446"/>
      <c r="CF5" s="1455" t="s">
        <v>1700</v>
      </c>
      <c r="CG5" s="1456"/>
      <c r="GH5" s="1031"/>
    </row>
    <row r="6" spans="1:190" ht="27.75" customHeight="1">
      <c r="A6" s="582"/>
      <c r="F6" s="4"/>
      <c r="G6" s="4"/>
      <c r="H6" s="1460" t="str">
        <f>CONCATENATE('T I fibre sources'!J6)</f>
        <v>Unit
[1 000]</v>
      </c>
      <c r="I6" s="1463" t="str">
        <f>CONCATENATE('T I fibre sources'!Q6)</f>
        <v>Gross Domestic supply</v>
      </c>
      <c r="J6" s="1463" t="s">
        <v>1565</v>
      </c>
      <c r="K6" s="1463" t="s">
        <v>1470</v>
      </c>
      <c r="L6" s="292"/>
      <c r="M6" s="1478"/>
      <c r="N6" s="1479"/>
      <c r="O6" s="1479"/>
      <c r="P6" s="1479"/>
      <c r="Q6" s="1479"/>
      <c r="R6" s="1479"/>
      <c r="S6" s="1479"/>
      <c r="T6" s="1479"/>
      <c r="U6" s="1479"/>
      <c r="V6" s="1477"/>
      <c r="W6" s="958"/>
      <c r="X6" s="1479"/>
      <c r="Y6" s="1479"/>
      <c r="Z6" s="1479"/>
      <c r="AA6" s="1479"/>
      <c r="AB6" s="1479"/>
      <c r="AC6" s="1479"/>
      <c r="AD6" s="1479"/>
      <c r="AE6" s="1479"/>
      <c r="AF6" s="1479"/>
      <c r="AG6" s="1477"/>
      <c r="AH6" s="876"/>
      <c r="AI6" s="1484"/>
      <c r="AJ6" s="1483"/>
      <c r="AK6" s="1484"/>
      <c r="AL6" s="1483"/>
      <c r="AM6" s="1484"/>
      <c r="AN6" s="1483"/>
      <c r="AO6" s="1484"/>
      <c r="AP6" s="1483"/>
      <c r="AQ6" s="1499"/>
      <c r="AR6" s="1498"/>
      <c r="AS6" s="1499"/>
      <c r="AT6" s="1498"/>
      <c r="AU6" s="1457"/>
      <c r="AV6" s="1503"/>
      <c r="AW6" s="877"/>
      <c r="AX6" s="1448"/>
      <c r="AY6" s="1449"/>
      <c r="AZ6" s="1449"/>
      <c r="BA6" s="1449"/>
      <c r="BB6" s="1449"/>
      <c r="BC6" s="1449"/>
      <c r="BD6" s="1449"/>
      <c r="BE6" s="1449"/>
      <c r="BF6" s="1449"/>
      <c r="BG6" s="1453"/>
      <c r="BH6" s="958"/>
      <c r="BI6" s="1448"/>
      <c r="BJ6" s="1449"/>
      <c r="BK6" s="1449"/>
      <c r="BL6" s="1449"/>
      <c r="BM6" s="1449"/>
      <c r="BN6" s="1449"/>
      <c r="BO6" s="1449"/>
      <c r="BP6" s="1449"/>
      <c r="BQ6" s="1449"/>
      <c r="BR6" s="1453"/>
      <c r="BS6" s="876"/>
      <c r="BT6" s="1447"/>
      <c r="BU6" s="1452"/>
      <c r="BV6" s="1447"/>
      <c r="BW6" s="1452"/>
      <c r="BX6" s="1447"/>
      <c r="BY6" s="1452"/>
      <c r="BZ6" s="1447"/>
      <c r="CA6" s="1452"/>
      <c r="CB6" s="1447"/>
      <c r="CC6" s="1446"/>
      <c r="CD6" s="1447"/>
      <c r="CE6" s="1446"/>
      <c r="CF6" s="1457"/>
      <c r="CG6" s="1456"/>
    </row>
    <row r="7" spans="1:190" ht="27.75" hidden="1" customHeight="1" thickBot="1">
      <c r="A7" s="582"/>
      <c r="F7" s="4"/>
      <c r="G7" s="4"/>
      <c r="H7" s="1461"/>
      <c r="I7" s="1464"/>
      <c r="J7" s="1464"/>
      <c r="K7" s="1464"/>
      <c r="L7" s="292"/>
      <c r="M7" s="1480"/>
      <c r="N7" s="1481"/>
      <c r="O7" s="1481"/>
      <c r="P7" s="1481"/>
      <c r="Q7" s="1481"/>
      <c r="R7" s="1481"/>
      <c r="S7" s="1481"/>
      <c r="T7" s="1481"/>
      <c r="U7" s="1481"/>
      <c r="V7" s="1482"/>
      <c r="W7" s="876"/>
      <c r="X7" s="1480"/>
      <c r="Y7" s="1481"/>
      <c r="Z7" s="1481"/>
      <c r="AA7" s="1481"/>
      <c r="AB7" s="1481"/>
      <c r="AC7" s="1481"/>
      <c r="AD7" s="1481"/>
      <c r="AE7" s="1481"/>
      <c r="AF7" s="1481"/>
      <c r="AG7" s="1482"/>
      <c r="AH7" s="876"/>
      <c r="AI7" s="1478"/>
      <c r="AJ7" s="1477"/>
      <c r="AK7" s="1478"/>
      <c r="AL7" s="1477"/>
      <c r="AM7" s="1478"/>
      <c r="AN7" s="1477"/>
      <c r="AO7" s="1478"/>
      <c r="AP7" s="1477"/>
      <c r="AQ7" s="1479"/>
      <c r="AR7" s="1500"/>
      <c r="AS7" s="1479"/>
      <c r="AT7" s="1500"/>
      <c r="AU7" s="1504"/>
      <c r="AV7" s="1503"/>
      <c r="AW7" s="877"/>
      <c r="AX7" s="1469"/>
      <c r="AY7" s="1470"/>
      <c r="AZ7" s="1470"/>
      <c r="BA7" s="1470"/>
      <c r="BB7" s="1470"/>
      <c r="BC7" s="1470"/>
      <c r="BD7" s="1470"/>
      <c r="BE7" s="1470"/>
      <c r="BF7" s="1470"/>
      <c r="BG7" s="1471"/>
      <c r="BH7" s="876"/>
      <c r="BI7" s="1469"/>
      <c r="BJ7" s="1470"/>
      <c r="BK7" s="1470"/>
      <c r="BL7" s="1470"/>
      <c r="BM7" s="1470"/>
      <c r="BN7" s="1470"/>
      <c r="BO7" s="1470"/>
      <c r="BP7" s="1470"/>
      <c r="BQ7" s="1470"/>
      <c r="BR7" s="1471"/>
      <c r="BS7" s="876"/>
      <c r="BT7" s="1448"/>
      <c r="BU7" s="1453"/>
      <c r="BV7" s="1448"/>
      <c r="BW7" s="1453"/>
      <c r="BX7" s="1448"/>
      <c r="BY7" s="1453"/>
      <c r="BZ7" s="1448"/>
      <c r="CA7" s="1453"/>
      <c r="CB7" s="1448"/>
      <c r="CC7" s="1449"/>
      <c r="CD7" s="1448"/>
      <c r="CE7" s="1449"/>
      <c r="CF7" s="1458"/>
      <c r="CG7" s="1456"/>
    </row>
    <row r="8" spans="1:190" ht="29.25" customHeight="1" thickBot="1">
      <c r="A8" s="582"/>
      <c r="D8" s="4"/>
      <c r="E8" s="4"/>
      <c r="F8" s="4"/>
      <c r="G8" s="4"/>
      <c r="H8" s="1462"/>
      <c r="I8" s="1465"/>
      <c r="J8" s="1465"/>
      <c r="K8" s="1465"/>
      <c r="L8" s="590"/>
      <c r="M8" s="1466" t="s">
        <v>1680</v>
      </c>
      <c r="N8" s="1467"/>
      <c r="O8" s="1466" t="s">
        <v>1771</v>
      </c>
      <c r="P8" s="1467"/>
      <c r="Q8" s="1487" t="s">
        <v>1681</v>
      </c>
      <c r="R8" s="1488"/>
      <c r="S8" s="1487" t="s">
        <v>1606</v>
      </c>
      <c r="T8" s="1488"/>
      <c r="U8" s="1491" t="s">
        <v>1700</v>
      </c>
      <c r="V8" s="1490"/>
      <c r="W8" s="294"/>
      <c r="X8" s="1489" t="s">
        <v>1571</v>
      </c>
      <c r="Y8" s="1492"/>
      <c r="Z8" s="1493" t="s">
        <v>2159</v>
      </c>
      <c r="AA8" s="1492"/>
      <c r="AB8" s="1489" t="s">
        <v>2174</v>
      </c>
      <c r="AC8" s="1488"/>
      <c r="AD8" s="1489" t="s">
        <v>1606</v>
      </c>
      <c r="AE8" s="1488"/>
      <c r="AF8" s="1473" t="s">
        <v>1700</v>
      </c>
      <c r="AG8" s="1490"/>
      <c r="AH8" s="878"/>
      <c r="AI8" s="1485"/>
      <c r="AJ8" s="1486"/>
      <c r="AK8" s="1485"/>
      <c r="AL8" s="1486"/>
      <c r="AM8" s="1485"/>
      <c r="AN8" s="1486"/>
      <c r="AO8" s="1485"/>
      <c r="AP8" s="1486"/>
      <c r="AQ8" s="1501"/>
      <c r="AR8" s="1502"/>
      <c r="AS8" s="1501"/>
      <c r="AT8" s="1502"/>
      <c r="AU8" s="1505"/>
      <c r="AV8" s="1506"/>
      <c r="AW8" s="447"/>
      <c r="AX8" s="1494" t="s">
        <v>1680</v>
      </c>
      <c r="AY8" s="1495"/>
      <c r="AZ8" s="1494" t="s">
        <v>1771</v>
      </c>
      <c r="BA8" s="1495"/>
      <c r="BB8" s="1494" t="s">
        <v>1681</v>
      </c>
      <c r="BC8" s="1444"/>
      <c r="BD8" s="1494" t="s">
        <v>1606</v>
      </c>
      <c r="BE8" s="1444"/>
      <c r="BF8" s="1473" t="s">
        <v>1700</v>
      </c>
      <c r="BG8" s="1496"/>
      <c r="BH8" s="294"/>
      <c r="BI8" s="1443" t="s">
        <v>1571</v>
      </c>
      <c r="BJ8" s="1472"/>
      <c r="BK8" s="1443" t="s">
        <v>774</v>
      </c>
      <c r="BL8" s="1472"/>
      <c r="BM8" s="1443" t="s">
        <v>2176</v>
      </c>
      <c r="BN8" s="1444"/>
      <c r="BO8" s="1443" t="s">
        <v>1606</v>
      </c>
      <c r="BP8" s="1444"/>
      <c r="BQ8" s="1473" t="s">
        <v>1700</v>
      </c>
      <c r="BR8" s="1474"/>
      <c r="BS8" s="294"/>
      <c r="BT8" s="1450"/>
      <c r="BU8" s="1454"/>
      <c r="BV8" s="1450"/>
      <c r="BW8" s="1454"/>
      <c r="BX8" s="1450"/>
      <c r="BY8" s="1454"/>
      <c r="BZ8" s="1450"/>
      <c r="CA8" s="1453"/>
      <c r="CB8" s="1450"/>
      <c r="CC8" s="1451"/>
      <c r="CD8" s="1450"/>
      <c r="CE8" s="1451"/>
      <c r="CF8" s="1459"/>
      <c r="CG8" s="1456"/>
      <c r="GH8" s="1030" t="s">
        <v>1695</v>
      </c>
    </row>
    <row r="9" spans="1:190" ht="12.75" customHeight="1" thickBot="1">
      <c r="A9" s="582"/>
      <c r="B9" s="295"/>
      <c r="C9" s="876"/>
      <c r="D9" s="591"/>
      <c r="E9" s="591"/>
      <c r="F9" s="591"/>
      <c r="G9" s="591"/>
      <c r="H9" s="12"/>
      <c r="I9" s="590"/>
      <c r="J9" s="590"/>
      <c r="K9" s="590"/>
      <c r="L9" s="590"/>
      <c r="M9" s="586"/>
      <c r="N9" s="879" t="s">
        <v>1725</v>
      </c>
      <c r="O9" s="810"/>
      <c r="P9" s="879" t="s">
        <v>1725</v>
      </c>
      <c r="Q9" s="808"/>
      <c r="R9" s="880" t="s">
        <v>1725</v>
      </c>
      <c r="S9" s="808"/>
      <c r="T9" s="880" t="s">
        <v>1725</v>
      </c>
      <c r="U9" s="881"/>
      <c r="V9" s="882" t="s">
        <v>1725</v>
      </c>
      <c r="W9" s="294"/>
      <c r="X9" s="809"/>
      <c r="Y9" s="882" t="s">
        <v>1725</v>
      </c>
      <c r="Z9" s="586"/>
      <c r="AA9" s="879" t="s">
        <v>1725</v>
      </c>
      <c r="AB9" s="810"/>
      <c r="AC9" s="880" t="s">
        <v>1725</v>
      </c>
      <c r="AD9" s="810"/>
      <c r="AE9" s="880" t="s">
        <v>1725</v>
      </c>
      <c r="AF9" s="881"/>
      <c r="AG9" s="883" t="s">
        <v>1725</v>
      </c>
      <c r="AH9" s="521"/>
      <c r="AI9" s="294"/>
      <c r="AJ9" s="879" t="s">
        <v>1725</v>
      </c>
      <c r="AK9" s="810"/>
      <c r="AL9" s="883" t="s">
        <v>1725</v>
      </c>
      <c r="AM9" s="810"/>
      <c r="AN9" s="884" t="s">
        <v>1725</v>
      </c>
      <c r="AO9" s="586"/>
      <c r="AP9" s="885" t="s">
        <v>1725</v>
      </c>
      <c r="AQ9" s="586"/>
      <c r="AR9" s="880" t="s">
        <v>1725</v>
      </c>
      <c r="AS9" s="586"/>
      <c r="AT9" s="880" t="s">
        <v>1725</v>
      </c>
      <c r="AU9" s="881"/>
      <c r="AV9" s="883" t="s">
        <v>1725</v>
      </c>
      <c r="AW9" s="447"/>
      <c r="AX9" s="808"/>
      <c r="AY9" s="886" t="s">
        <v>1725</v>
      </c>
      <c r="AZ9" s="810"/>
      <c r="BA9" s="886" t="s">
        <v>1725</v>
      </c>
      <c r="BB9" s="586"/>
      <c r="BC9" s="887" t="s">
        <v>1725</v>
      </c>
      <c r="BD9" s="586"/>
      <c r="BE9" s="887" t="s">
        <v>1725</v>
      </c>
      <c r="BF9" s="888"/>
      <c r="BG9" s="889" t="s">
        <v>1725</v>
      </c>
      <c r="BH9" s="294"/>
      <c r="BI9" s="809"/>
      <c r="BJ9" s="890" t="s">
        <v>1725</v>
      </c>
      <c r="BK9" s="586"/>
      <c r="BL9" s="889" t="s">
        <v>1725</v>
      </c>
      <c r="BM9" s="586"/>
      <c r="BN9" s="887" t="s">
        <v>1725</v>
      </c>
      <c r="BO9" s="586"/>
      <c r="BP9" s="887" t="s">
        <v>1725</v>
      </c>
      <c r="BQ9" s="891"/>
      <c r="BR9" s="886" t="s">
        <v>1725</v>
      </c>
      <c r="BS9" s="294"/>
      <c r="BT9" s="881"/>
      <c r="BU9" s="886" t="s">
        <v>1725</v>
      </c>
      <c r="BV9" s="810"/>
      <c r="BW9" s="886" t="s">
        <v>1725</v>
      </c>
      <c r="BX9" s="810"/>
      <c r="BY9" s="886" t="s">
        <v>1725</v>
      </c>
      <c r="BZ9" s="586"/>
      <c r="CA9" s="889" t="s">
        <v>1725</v>
      </c>
      <c r="CB9" s="810"/>
      <c r="CC9" s="892" t="s">
        <v>1725</v>
      </c>
      <c r="CD9" s="810"/>
      <c r="CE9" s="892" t="s">
        <v>1725</v>
      </c>
      <c r="CF9" s="891"/>
      <c r="CG9" s="889" t="s">
        <v>1725</v>
      </c>
      <c r="GH9" s="1030" t="s">
        <v>1674</v>
      </c>
    </row>
    <row r="10" spans="1:190" ht="23.1" customHeight="1" thickBot="1">
      <c r="A10" s="582"/>
      <c r="B10" s="1534" t="str">
        <f>CONCATENATE('T I fibre sources'!C8)</f>
        <v>Primary solid biomass</v>
      </c>
      <c r="C10" s="1535"/>
      <c r="D10" s="1536"/>
      <c r="E10" s="1547" t="s">
        <v>2177</v>
      </c>
      <c r="F10" s="1545" t="str">
        <f>CONCATENATE('(T III pwbf origins - optional)'!C14)</f>
        <v>Industrial Roundwood</v>
      </c>
      <c r="G10" s="1546"/>
      <c r="H10" s="893" t="s">
        <v>1619</v>
      </c>
      <c r="I10" s="961" t="str">
        <f>IF(SUM('T I fibre sources'!Q8)&gt;0,SUM('T I fibre sources'!Q8)*'Conversion Factors Energy'!J10,"0")</f>
        <v>0</v>
      </c>
      <c r="J10" s="962">
        <f>(((SUM('(T III pwbf origins - optional)'!$E$35)*SUM('(T III pwbf origins - optional)'!H14)))+((SUM('(T III pwbf origins - optional)'!$K$35)*SUM('(T III pwbf origins - optional)'!N14)))+(SUM('(T III pwbf origins - optional)'!$Q$35)*SUM('(T III pwbf origins - optional)'!T14))+(SUM('(T III pwbf origins - optional)'!$W$35)*SUM('(T III pwbf origins - optional)'!Z14))+((SUM('(T III pwbf origins - optional)'!$AC$35)*SUM('(T III pwbf origins - optional)'!AF14)))+((SUM('(T III pwbf origins - optional)'!$AI$35)*SUM('(T III pwbf origins - optional)'!AL14))))*(-1)</f>
        <v>0</v>
      </c>
      <c r="K10" s="963">
        <f>SUM(I10)+SUM(J10)</f>
        <v>0</v>
      </c>
      <c r="L10" s="314"/>
      <c r="M10" s="592"/>
      <c r="N10" s="593" t="s">
        <v>1674</v>
      </c>
      <c r="O10" s="672"/>
      <c r="P10" s="593" t="s">
        <v>1674</v>
      </c>
      <c r="Q10" s="592"/>
      <c r="R10" s="595" t="s">
        <v>1674</v>
      </c>
      <c r="S10" s="592"/>
      <c r="T10" s="595" t="s">
        <v>1674</v>
      </c>
      <c r="U10" s="894">
        <f>SUM(M10)+SUM(O10)+SUM(Q10)+SUM(S10)</f>
        <v>0</v>
      </c>
      <c r="V10" s="595" t="s">
        <v>1674</v>
      </c>
      <c r="W10" s="895"/>
      <c r="X10" s="592"/>
      <c r="Y10" s="593" t="s">
        <v>1674</v>
      </c>
      <c r="Z10" s="596"/>
      <c r="AA10" s="593" t="s">
        <v>1674</v>
      </c>
      <c r="AB10" s="596"/>
      <c r="AC10" s="597" t="s">
        <v>1674</v>
      </c>
      <c r="AD10" s="596"/>
      <c r="AE10" s="597" t="s">
        <v>1674</v>
      </c>
      <c r="AF10" s="894">
        <f>SUM(X10)+SUM(Z10)+SUM(AB10)+SUM(AD10)</f>
        <v>0</v>
      </c>
      <c r="AG10" s="595" t="s">
        <v>1674</v>
      </c>
      <c r="AH10" s="895"/>
      <c r="AI10" s="598"/>
      <c r="AJ10" s="593" t="s">
        <v>1674</v>
      </c>
      <c r="AK10" s="592"/>
      <c r="AL10" s="593" t="s">
        <v>1674</v>
      </c>
      <c r="AM10" s="592"/>
      <c r="AN10" s="593" t="s">
        <v>1674</v>
      </c>
      <c r="AO10" s="599"/>
      <c r="AP10" s="658"/>
      <c r="AQ10" s="596"/>
      <c r="AR10" s="593" t="s">
        <v>1674</v>
      </c>
      <c r="AS10" s="596"/>
      <c r="AT10" s="593" t="s">
        <v>1674</v>
      </c>
      <c r="AU10" s="894">
        <f>SUM(AI10)+SUM(AK10)+SUM(AM10)+SUM(AQ10)+SUM(AS10)</f>
        <v>0</v>
      </c>
      <c r="AV10" s="595" t="s">
        <v>1674</v>
      </c>
      <c r="AW10" s="601"/>
      <c r="AX10" s="592">
        <f>M10/'Conversion Factors Energy'!$J$10</f>
        <v>0</v>
      </c>
      <c r="AY10" s="595" t="s">
        <v>1674</v>
      </c>
      <c r="AZ10" s="602">
        <f>O10/'Conversion Factors Energy'!$J$10</f>
        <v>0</v>
      </c>
      <c r="BA10" s="593" t="s">
        <v>1674</v>
      </c>
      <c r="BB10" s="602">
        <f>Q10/'Conversion Factors Energy'!$J$10</f>
        <v>0</v>
      </c>
      <c r="BC10" s="593" t="s">
        <v>1674</v>
      </c>
      <c r="BD10" s="602">
        <f>S10/'Conversion Factors Energy'!$J$10</f>
        <v>0</v>
      </c>
      <c r="BE10" s="593" t="s">
        <v>1674</v>
      </c>
      <c r="BF10" s="896">
        <f>IF(SUM(AX10,AZ10,BB10,BD10)&gt;0,SUM(AX10,AZ10,BB10,BD10),U10/'Conversion Factors Energy'!$J$10)</f>
        <v>0</v>
      </c>
      <c r="BG10" s="595" t="s">
        <v>1674</v>
      </c>
      <c r="BH10" s="895"/>
      <c r="BI10" s="603">
        <f>X10/'Conversion Factors Energy'!$J$10</f>
        <v>0</v>
      </c>
      <c r="BJ10" s="593" t="s">
        <v>1674</v>
      </c>
      <c r="BK10" s="592">
        <f>Z10/'Conversion Factors Energy'!$J$10</f>
        <v>0</v>
      </c>
      <c r="BL10" s="604" t="s">
        <v>1674</v>
      </c>
      <c r="BM10" s="592">
        <f>AB10/'Conversion Factors Energy'!$J$10</f>
        <v>0</v>
      </c>
      <c r="BN10" s="605" t="s">
        <v>1674</v>
      </c>
      <c r="BO10" s="592">
        <f>AD10/'Conversion Factors Energy'!$J$10</f>
        <v>0</v>
      </c>
      <c r="BP10" s="605" t="s">
        <v>1674</v>
      </c>
      <c r="BQ10" s="897">
        <f>IF(SUM(BI10,BK10,BM10,BO10)&gt;0,SUM(BI10,BK10,BM10,BO10),AF10/'Conversion Factors Energy'!$J$10)</f>
        <v>0</v>
      </c>
      <c r="BR10" s="595" t="s">
        <v>1674</v>
      </c>
      <c r="BS10" s="895"/>
      <c r="BT10" s="606">
        <f>AI10/'Conversion Factors Energy'!$J$10</f>
        <v>0</v>
      </c>
      <c r="BU10" s="600" t="s">
        <v>1674</v>
      </c>
      <c r="BV10" s="607">
        <f>AK10/'Conversion Factors Energy'!$J$10</f>
        <v>0</v>
      </c>
      <c r="BW10" s="600" t="s">
        <v>1674</v>
      </c>
      <c r="BX10" s="607">
        <f>AM10/'Conversion Factors Energy'!$J$10</f>
        <v>0</v>
      </c>
      <c r="BY10" s="593" t="s">
        <v>1674</v>
      </c>
      <c r="BZ10" s="599"/>
      <c r="CA10" s="599"/>
      <c r="CB10" s="607">
        <f>AQ10/'Conversion Factors Energy'!$J$10</f>
        <v>0</v>
      </c>
      <c r="CC10" s="595" t="s">
        <v>1674</v>
      </c>
      <c r="CD10" s="607">
        <f>AS10/'Conversion Factors Energy'!$J$10</f>
        <v>0</v>
      </c>
      <c r="CE10" s="595" t="s">
        <v>1674</v>
      </c>
      <c r="CF10" s="894">
        <f>IF(SUM(BT10,BV10,BX10,CB10,CD10)&gt;0,SUM(BT10,BV10,BX10,CB10,CD10),AU10/'Conversion Factors Energy'!$J$10)</f>
        <v>0</v>
      </c>
      <c r="CG10" s="595" t="s">
        <v>1674</v>
      </c>
      <c r="GH10" s="1032" t="s">
        <v>1577</v>
      </c>
    </row>
    <row r="11" spans="1:190" ht="23.1" customHeight="1" thickBot="1">
      <c r="A11" s="582"/>
      <c r="B11" s="1537"/>
      <c r="C11" s="1538"/>
      <c r="D11" s="1539"/>
      <c r="E11" s="1548"/>
      <c r="F11" s="1544" t="str">
        <f>CONCATENATE('(T III pwbf origins - optional)'!C15)</f>
        <v>Fuelwood</v>
      </c>
      <c r="G11" s="1546"/>
      <c r="H11" s="893" t="s">
        <v>1619</v>
      </c>
      <c r="I11" s="961" t="str">
        <f>IF(SUM('T I fibre sources'!Q9)&gt;0,SUM('T I fibre sources'!Q9)*'Conversion Factors Energy'!J10,"0")</f>
        <v>0</v>
      </c>
      <c r="J11" s="962">
        <f>(((SUM('(T III pwbf origins - optional)'!$E$35)*SUM('(T III pwbf origins - optional)'!H15)))+((SUM('(T III pwbf origins - optional)'!$K$35)*SUM('(T III pwbf origins - optional)'!N15)))+(SUM('(T III pwbf origins - optional)'!$Q$35)*SUM('(T III pwbf origins - optional)'!T15))+(SUM('(T III pwbf origins - optional)'!$W$35)*SUM('(T III pwbf origins - optional)'!Z15))+((SUM('(T III pwbf origins - optional)'!$AC$35)*SUM('(T III pwbf origins - optional)'!AF15)))+((SUM('(T III pwbf origins - optional)'!$AI$35)*SUM('(T III pwbf origins - optional)'!AL15))))*(-1)</f>
        <v>0</v>
      </c>
      <c r="K11" s="963">
        <f t="shared" ref="K11:K13" si="0">SUM(I11)+SUM(J11)</f>
        <v>0</v>
      </c>
      <c r="L11" s="314"/>
      <c r="M11" s="622"/>
      <c r="N11" s="609" t="s">
        <v>1674</v>
      </c>
      <c r="O11" s="672"/>
      <c r="P11" s="609" t="s">
        <v>1674</v>
      </c>
      <c r="Q11" s="672"/>
      <c r="R11" s="610" t="s">
        <v>1674</v>
      </c>
      <c r="S11" s="672"/>
      <c r="T11" s="610" t="s">
        <v>1674</v>
      </c>
      <c r="U11" s="898">
        <f>SUM(M11)+SUM(O11)+SUM(Q11)+SUM(S11)</f>
        <v>0</v>
      </c>
      <c r="V11" s="610" t="s">
        <v>1674</v>
      </c>
      <c r="W11" s="895"/>
      <c r="X11" s="622"/>
      <c r="Y11" s="609" t="s">
        <v>1674</v>
      </c>
      <c r="Z11" s="672"/>
      <c r="AA11" s="609" t="s">
        <v>1674</v>
      </c>
      <c r="AB11" s="672"/>
      <c r="AC11" s="611" t="s">
        <v>1674</v>
      </c>
      <c r="AD11" s="672"/>
      <c r="AE11" s="611" t="s">
        <v>1674</v>
      </c>
      <c r="AF11" s="898">
        <f t="shared" ref="AF11:AF13" si="1">SUM(X11)+SUM(Z11)+SUM(AB11)+SUM(AD11)</f>
        <v>0</v>
      </c>
      <c r="AG11" s="610" t="s">
        <v>1674</v>
      </c>
      <c r="AH11" s="895"/>
      <c r="AI11" s="613"/>
      <c r="AJ11" s="609" t="s">
        <v>1674</v>
      </c>
      <c r="AK11" s="613"/>
      <c r="AL11" s="609" t="s">
        <v>1674</v>
      </c>
      <c r="AM11" s="614"/>
      <c r="AN11" s="609" t="s">
        <v>1674</v>
      </c>
      <c r="AO11" s="599"/>
      <c r="AP11" s="658"/>
      <c r="AQ11" s="614"/>
      <c r="AR11" s="609" t="s">
        <v>1674</v>
      </c>
      <c r="AS11" s="614"/>
      <c r="AT11" s="609" t="s">
        <v>1674</v>
      </c>
      <c r="AU11" s="898">
        <f t="shared" ref="AU11:AU33" si="2">SUM(AI11)+SUM(AK11)+SUM(AM11)+SUM(AQ11)+SUM(AS11)</f>
        <v>0</v>
      </c>
      <c r="AV11" s="610" t="s">
        <v>1674</v>
      </c>
      <c r="AW11" s="601"/>
      <c r="AX11" s="608">
        <f>M11/'Conversion Factors Energy'!$J$10</f>
        <v>0</v>
      </c>
      <c r="AY11" s="610" t="s">
        <v>1674</v>
      </c>
      <c r="AZ11" s="608">
        <f>O11/'Conversion Factors Energy'!$J$10</f>
        <v>0</v>
      </c>
      <c r="BA11" s="609" t="s">
        <v>1674</v>
      </c>
      <c r="BB11" s="618">
        <f>Q11/'Conversion Factors Energy'!$J$10</f>
        <v>0</v>
      </c>
      <c r="BC11" s="609" t="s">
        <v>1674</v>
      </c>
      <c r="BD11" s="618">
        <f>S11/'Conversion Factors Energy'!$J$10</f>
        <v>0</v>
      </c>
      <c r="BE11" s="609" t="s">
        <v>1674</v>
      </c>
      <c r="BF11" s="901">
        <f>IF(SUM(AX11,AZ11,BB11,BD11)&gt;0,SUM(AX11,AZ11,BB11,BD11),U11/'Conversion Factors Energy'!$J$10)</f>
        <v>0</v>
      </c>
      <c r="BG11" s="610" t="s">
        <v>1674</v>
      </c>
      <c r="BH11" s="895"/>
      <c r="BI11" s="618">
        <f>X11/'Conversion Factors Energy'!$J$10</f>
        <v>0</v>
      </c>
      <c r="BJ11" s="619" t="s">
        <v>1674</v>
      </c>
      <c r="BK11" s="608">
        <f>Z11/'Conversion Factors Energy'!$J$10</f>
        <v>0</v>
      </c>
      <c r="BL11" s="612" t="s">
        <v>1674</v>
      </c>
      <c r="BM11" s="622">
        <f>AB11/'Conversion Factors Energy'!$J$10</f>
        <v>0</v>
      </c>
      <c r="BN11" s="623" t="s">
        <v>1674</v>
      </c>
      <c r="BO11" s="622">
        <f>AD11/'Conversion Factors Energy'!$J$10</f>
        <v>0</v>
      </c>
      <c r="BP11" s="623" t="s">
        <v>1674</v>
      </c>
      <c r="BQ11" s="902">
        <f>IF(SUM(BI11,BK11,BM11,BO11)&gt;0,SUM(BI11,BK11,BM11,BO11),AF11/'Conversion Factors Energy'!$J$10)</f>
        <v>0</v>
      </c>
      <c r="BR11" s="610" t="s">
        <v>1674</v>
      </c>
      <c r="BS11" s="895"/>
      <c r="BT11" s="624">
        <f>AI11/'Conversion Factors Energy'!$J$10</f>
        <v>0</v>
      </c>
      <c r="BU11" s="616" t="s">
        <v>1674</v>
      </c>
      <c r="BV11" s="625">
        <f>AK11/'Conversion Factors Energy'!$J$10</f>
        <v>0</v>
      </c>
      <c r="BW11" s="616" t="s">
        <v>1674</v>
      </c>
      <c r="BX11" s="625">
        <f>AM11/'Conversion Factors Energy'!$J$10</f>
        <v>0</v>
      </c>
      <c r="BY11" s="610" t="s">
        <v>1674</v>
      </c>
      <c r="BZ11" s="599"/>
      <c r="CA11" s="599"/>
      <c r="CB11" s="625">
        <f>AQ11/'Conversion Factors Energy'!$J$10</f>
        <v>0</v>
      </c>
      <c r="CC11" s="610" t="s">
        <v>1674</v>
      </c>
      <c r="CD11" s="625">
        <f>AS11/'Conversion Factors Energy'!$J$10</f>
        <v>0</v>
      </c>
      <c r="CE11" s="610" t="s">
        <v>1674</v>
      </c>
      <c r="CF11" s="903">
        <f>IF(SUM(BT11,BV11,BX11,CB11,CD11)&gt;0,SUM(BT11,BV11,BX11,CB11,CD11),AU11/'Conversion Factors Energy'!$J$10)</f>
        <v>0</v>
      </c>
      <c r="CG11" s="610" t="s">
        <v>1674</v>
      </c>
      <c r="GH11" s="1032" t="s">
        <v>1776</v>
      </c>
    </row>
    <row r="12" spans="1:190" ht="23.1" customHeight="1" thickBot="1">
      <c r="A12" s="582"/>
      <c r="B12" s="1537"/>
      <c r="C12" s="1538"/>
      <c r="D12" s="1539"/>
      <c r="E12" s="1547" t="s">
        <v>918</v>
      </c>
      <c r="F12" s="1544" t="str">
        <f>CONCATENATE('(T III pwbf origins - optional)'!C14)</f>
        <v>Industrial Roundwood</v>
      </c>
      <c r="G12" s="1546"/>
      <c r="H12" s="893" t="s">
        <v>1619</v>
      </c>
      <c r="I12" s="961" t="str">
        <f>IF(SUM('T I fibre sources'!Q12)&gt;0,SUM('T I fibre sources'!Q12)*'Conversion Factors Energy'!J11,"0")</f>
        <v>0</v>
      </c>
      <c r="J12" s="962">
        <f>(((SUM('(T III pwbf origins - optional)'!$E$35)*SUM('(T III pwbf origins - optional)'!H16)))+((SUM('(T III pwbf origins - optional)'!$K$35)*SUM('(T III pwbf origins - optional)'!N16)))+(SUM('(T III pwbf origins - optional)'!$Q$35)*SUM('(T III pwbf origins - optional)'!T16))+(SUM('(T III pwbf origins - optional)'!$W$35)*SUM('(T III pwbf origins - optional)'!Z16))+((SUM('(T III pwbf origins - optional)'!$AC$35)*SUM('(T III pwbf origins - optional)'!AF16)))+((SUM('(T III pwbf origins - optional)'!$AI$35)*SUM('(T III pwbf origins - optional)'!AL16))))*(-1)</f>
        <v>0</v>
      </c>
      <c r="K12" s="963">
        <f t="shared" si="0"/>
        <v>0</v>
      </c>
      <c r="L12" s="314"/>
      <c r="M12" s="622"/>
      <c r="N12" s="609" t="s">
        <v>1674</v>
      </c>
      <c r="O12" s="672"/>
      <c r="P12" s="609" t="s">
        <v>1674</v>
      </c>
      <c r="Q12" s="672"/>
      <c r="R12" s="610" t="s">
        <v>1674</v>
      </c>
      <c r="S12" s="672"/>
      <c r="T12" s="610" t="s">
        <v>1674</v>
      </c>
      <c r="U12" s="898">
        <f t="shared" ref="U12:U13" si="3">SUM(M12)+SUM(O12)+SUM(Q12)+SUM(S12)</f>
        <v>0</v>
      </c>
      <c r="V12" s="610" t="s">
        <v>1674</v>
      </c>
      <c r="W12" s="895"/>
      <c r="X12" s="622"/>
      <c r="Y12" s="609" t="s">
        <v>1674</v>
      </c>
      <c r="Z12" s="672"/>
      <c r="AA12" s="609" t="s">
        <v>1674</v>
      </c>
      <c r="AB12" s="672"/>
      <c r="AC12" s="611" t="s">
        <v>1674</v>
      </c>
      <c r="AD12" s="672"/>
      <c r="AE12" s="611" t="s">
        <v>1674</v>
      </c>
      <c r="AF12" s="898">
        <f t="shared" si="1"/>
        <v>0</v>
      </c>
      <c r="AG12" s="610" t="s">
        <v>1674</v>
      </c>
      <c r="AH12" s="895"/>
      <c r="AI12" s="613"/>
      <c r="AJ12" s="609" t="s">
        <v>1674</v>
      </c>
      <c r="AK12" s="613"/>
      <c r="AL12" s="609" t="s">
        <v>1674</v>
      </c>
      <c r="AM12" s="614"/>
      <c r="AN12" s="609" t="s">
        <v>1674</v>
      </c>
      <c r="AO12" s="599"/>
      <c r="AP12" s="658"/>
      <c r="AQ12" s="614"/>
      <c r="AR12" s="609" t="s">
        <v>1674</v>
      </c>
      <c r="AS12" s="614"/>
      <c r="AT12" s="609" t="s">
        <v>1674</v>
      </c>
      <c r="AU12" s="898">
        <f t="shared" si="2"/>
        <v>0</v>
      </c>
      <c r="AV12" s="610" t="s">
        <v>1674</v>
      </c>
      <c r="AW12" s="601"/>
      <c r="AX12" s="608">
        <f>M12/'Conversion Factors Energy'!$J$11</f>
        <v>0</v>
      </c>
      <c r="AY12" s="610" t="s">
        <v>1674</v>
      </c>
      <c r="AZ12" s="608">
        <f>O12/'Conversion Factors Energy'!$J$11</f>
        <v>0</v>
      </c>
      <c r="BA12" s="609" t="s">
        <v>1674</v>
      </c>
      <c r="BB12" s="618">
        <f>Q12/'Conversion Factors Energy'!$J$11</f>
        <v>0</v>
      </c>
      <c r="BC12" s="609" t="s">
        <v>1674</v>
      </c>
      <c r="BD12" s="618">
        <f>S12/'Conversion Factors Energy'!$J$11</f>
        <v>0</v>
      </c>
      <c r="BE12" s="609" t="s">
        <v>1674</v>
      </c>
      <c r="BF12" s="964">
        <f>IF(SUM(AX12,AZ12,BB12,BD12)&gt;0,SUM(AX12,AZ12,BB12,BD12),U12/'Conversion Factors Energy'!$J$11)</f>
        <v>0</v>
      </c>
      <c r="BG12" s="610" t="s">
        <v>1674</v>
      </c>
      <c r="BH12" s="895"/>
      <c r="BI12" s="618">
        <f>X12/'Conversion Factors Energy'!$J$11</f>
        <v>0</v>
      </c>
      <c r="BJ12" s="612" t="s">
        <v>1674</v>
      </c>
      <c r="BK12" s="608">
        <f>Z12/'Conversion Factors Energy'!$J$11</f>
        <v>0</v>
      </c>
      <c r="BL12" s="612" t="s">
        <v>1674</v>
      </c>
      <c r="BM12" s="622">
        <f>AB12/'Conversion Factors Energy'!$J$11</f>
        <v>0</v>
      </c>
      <c r="BN12" s="623" t="s">
        <v>1674</v>
      </c>
      <c r="BO12" s="622">
        <f>AD12/'Conversion Factors Energy'!$J$11</f>
        <v>0</v>
      </c>
      <c r="BP12" s="623" t="s">
        <v>1674</v>
      </c>
      <c r="BQ12" s="902">
        <f>IF(SUM(BI12,BK12,BM12,BO12)&gt;0,SUM(BI12,BK12,BM12,BO12),AF12/'Conversion Factors Energy'!$J$11)</f>
        <v>0</v>
      </c>
      <c r="BR12" s="610" t="s">
        <v>1674</v>
      </c>
      <c r="BS12" s="895"/>
      <c r="BT12" s="624">
        <f>AI12/'Conversion Factors Energy'!$J$11</f>
        <v>0</v>
      </c>
      <c r="BU12" s="616" t="s">
        <v>1674</v>
      </c>
      <c r="BV12" s="625">
        <f>AK12/'Conversion Factors Energy'!$J$11</f>
        <v>0</v>
      </c>
      <c r="BW12" s="616" t="s">
        <v>1674</v>
      </c>
      <c r="BX12" s="625">
        <f>AM12/'Conversion Factors Energy'!$J$11</f>
        <v>0</v>
      </c>
      <c r="BY12" s="610" t="s">
        <v>1674</v>
      </c>
      <c r="BZ12" s="599"/>
      <c r="CA12" s="599"/>
      <c r="CB12" s="625">
        <f>AQ12/'Conversion Factors Energy'!$J$11</f>
        <v>0</v>
      </c>
      <c r="CC12" s="610" t="s">
        <v>1674</v>
      </c>
      <c r="CD12" s="625">
        <f>AS12/'Conversion Factors Energy'!$J$11</f>
        <v>0</v>
      </c>
      <c r="CE12" s="610" t="s">
        <v>1674</v>
      </c>
      <c r="CF12" s="903">
        <f>IF(SUM(BT12,BV12,BX12,CB12,CD12)&gt;0,SUM(BT12,BV12,BX12,CB12,CD12),AU12/'Conversion Factors Energy'!$J$11)</f>
        <v>0</v>
      </c>
      <c r="CG12" s="610" t="s">
        <v>1674</v>
      </c>
      <c r="GH12" s="1032" t="s">
        <v>1578</v>
      </c>
    </row>
    <row r="13" spans="1:190" ht="23.1" customHeight="1" thickBot="1">
      <c r="A13" s="582"/>
      <c r="B13" s="1540"/>
      <c r="C13" s="1538"/>
      <c r="D13" s="1539"/>
      <c r="E13" s="1548"/>
      <c r="F13" s="1545" t="str">
        <f>CONCATENATE('(T III pwbf origins - optional)'!C15)</f>
        <v>Fuelwood</v>
      </c>
      <c r="G13" s="1546"/>
      <c r="H13" s="893" t="s">
        <v>1619</v>
      </c>
      <c r="I13" s="961" t="str">
        <f>IF(SUM('T I fibre sources'!Q13)&gt;0,SUM('T I fibre sources'!Q13)*'Conversion Factors Energy'!J11,"0")</f>
        <v>0</v>
      </c>
      <c r="J13" s="962">
        <f>(((SUM('(T III pwbf origins - optional)'!$E$35)*SUM('(T III pwbf origins - optional)'!H17)))+((SUM('(T III pwbf origins - optional)'!$K$35)*SUM('(T III pwbf origins - optional)'!N17)))+(SUM('(T III pwbf origins - optional)'!$Q$35)*SUM('(T III pwbf origins - optional)'!T17))+(SUM('(T III pwbf origins - optional)'!$W$35)*SUM('(T III pwbf origins - optional)'!Z17))+((SUM('(T III pwbf origins - optional)'!$AC$35)*SUM('(T III pwbf origins - optional)'!AF17)))+((SUM('(T III pwbf origins - optional)'!$AI$35)*SUM('(T III pwbf origins - optional)'!AL17))))*(-1)</f>
        <v>0</v>
      </c>
      <c r="K13" s="963">
        <f t="shared" si="0"/>
        <v>0</v>
      </c>
      <c r="L13" s="314"/>
      <c r="M13" s="608"/>
      <c r="N13" s="609" t="s">
        <v>1674</v>
      </c>
      <c r="O13" s="594"/>
      <c r="P13" s="609" t="s">
        <v>1674</v>
      </c>
      <c r="Q13" s="594"/>
      <c r="R13" s="609" t="s">
        <v>1674</v>
      </c>
      <c r="S13" s="594"/>
      <c r="T13" s="609" t="s">
        <v>1674</v>
      </c>
      <c r="U13" s="898">
        <f t="shared" si="3"/>
        <v>0</v>
      </c>
      <c r="V13" s="610" t="s">
        <v>1674</v>
      </c>
      <c r="W13" s="899"/>
      <c r="X13" s="608"/>
      <c r="Y13" s="609" t="s">
        <v>1674</v>
      </c>
      <c r="Z13" s="594"/>
      <c r="AA13" s="609" t="s">
        <v>1674</v>
      </c>
      <c r="AB13" s="594"/>
      <c r="AC13" s="611" t="s">
        <v>1674</v>
      </c>
      <c r="AD13" s="594"/>
      <c r="AE13" s="611" t="s">
        <v>1674</v>
      </c>
      <c r="AF13" s="898">
        <f t="shared" si="1"/>
        <v>0</v>
      </c>
      <c r="AG13" s="610" t="s">
        <v>1674</v>
      </c>
      <c r="AH13" s="900"/>
      <c r="AI13" s="608"/>
      <c r="AJ13" s="612" t="s">
        <v>1674</v>
      </c>
      <c r="AK13" s="613"/>
      <c r="AL13" s="612" t="s">
        <v>1674</v>
      </c>
      <c r="AM13" s="614"/>
      <c r="AN13" s="612" t="s">
        <v>1674</v>
      </c>
      <c r="AO13" s="615"/>
      <c r="AP13" s="615"/>
      <c r="AQ13" s="613"/>
      <c r="AR13" s="612" t="s">
        <v>1674</v>
      </c>
      <c r="AS13" s="613"/>
      <c r="AT13" s="612" t="s">
        <v>1674</v>
      </c>
      <c r="AU13" s="898">
        <f t="shared" si="2"/>
        <v>0</v>
      </c>
      <c r="AV13" s="610" t="s">
        <v>1674</v>
      </c>
      <c r="AW13" s="617"/>
      <c r="AX13" s="608">
        <f>M13/'Conversion Factors Energy'!$J$11</f>
        <v>0</v>
      </c>
      <c r="AY13" s="609" t="s">
        <v>1674</v>
      </c>
      <c r="AZ13" s="608">
        <f>O13/'Conversion Factors Energy'!$J$11</f>
        <v>0</v>
      </c>
      <c r="BA13" s="609" t="s">
        <v>1674</v>
      </c>
      <c r="BB13" s="618">
        <f>Q13/'Conversion Factors Energy'!$J$11</f>
        <v>0</v>
      </c>
      <c r="BC13" s="609" t="s">
        <v>1674</v>
      </c>
      <c r="BD13" s="618">
        <f>S13/'Conversion Factors Energy'!$J$11</f>
        <v>0</v>
      </c>
      <c r="BE13" s="609" t="s">
        <v>1674</v>
      </c>
      <c r="BF13" s="901">
        <f>IF(SUM(AX13,AZ13,BB13,BD13)&gt;0,SUM(AX13,AZ13,BB13,BD13),U13/'Conversion Factors Energy'!$J$11)</f>
        <v>0</v>
      </c>
      <c r="BG13" s="610" t="s">
        <v>1674</v>
      </c>
      <c r="BH13" s="899"/>
      <c r="BI13" s="618">
        <f>X13/'Conversion Factors Energy'!$J$11</f>
        <v>0</v>
      </c>
      <c r="BJ13" s="619" t="s">
        <v>1674</v>
      </c>
      <c r="BK13" s="608">
        <f>Z13/'Conversion Factors Energy'!$J$11</f>
        <v>0</v>
      </c>
      <c r="BL13" s="621" t="s">
        <v>1674</v>
      </c>
      <c r="BM13" s="622">
        <f>AB13/'Conversion Factors Energy'!$J$11</f>
        <v>0</v>
      </c>
      <c r="BN13" s="623" t="s">
        <v>1674</v>
      </c>
      <c r="BO13" s="622">
        <f>AD13/'Conversion Factors Energy'!$J$11</f>
        <v>0</v>
      </c>
      <c r="BP13" s="623" t="s">
        <v>1674</v>
      </c>
      <c r="BQ13" s="902">
        <f>IF(SUM(BI13,BK13,BM13,BO13)&gt;0,SUM(BI13,BK13,BM13,BO13),AF13/'Conversion Factors Energy'!$J$11)</f>
        <v>0</v>
      </c>
      <c r="BR13" s="610" t="s">
        <v>1674</v>
      </c>
      <c r="BS13" s="900"/>
      <c r="BT13" s="624">
        <f>AI13/'Conversion Factors Energy'!$J$11</f>
        <v>0</v>
      </c>
      <c r="BU13" s="616" t="s">
        <v>1674</v>
      </c>
      <c r="BV13" s="625">
        <f>AK13/'Conversion Factors Energy'!$J$11</f>
        <v>0</v>
      </c>
      <c r="BW13" s="616" t="s">
        <v>1674</v>
      </c>
      <c r="BX13" s="625">
        <f>AM13/'Conversion Factors Energy'!$J$11</f>
        <v>0</v>
      </c>
      <c r="BY13" s="610" t="s">
        <v>1674</v>
      </c>
      <c r="BZ13" s="599"/>
      <c r="CA13" s="599"/>
      <c r="CB13" s="625">
        <f>AQ13/'Conversion Factors Energy'!$J$11</f>
        <v>0</v>
      </c>
      <c r="CC13" s="610" t="s">
        <v>1674</v>
      </c>
      <c r="CD13" s="625">
        <f>AS13/'Conversion Factors Energy'!$J$11</f>
        <v>0</v>
      </c>
      <c r="CE13" s="610" t="s">
        <v>1674</v>
      </c>
      <c r="CF13" s="903">
        <f>IF(SUM(BT13,BV13,BX13,CB13,CD13)&gt;0,SUM(BT13,BV13,BX13,CB13,CD13),AU13/'Conversion Factors Energy'!$J$11)</f>
        <v>0</v>
      </c>
      <c r="CG13" s="610" t="s">
        <v>1674</v>
      </c>
      <c r="GH13" s="1032" t="s">
        <v>1580</v>
      </c>
    </row>
    <row r="14" spans="1:190" ht="23.1" customHeight="1" thickBot="1">
      <c r="A14" s="582"/>
      <c r="B14" s="1541"/>
      <c r="C14" s="1542"/>
      <c r="D14" s="1543"/>
      <c r="E14" s="1544" t="str">
        <f>CONCATENATE('(T III pwbf origins - optional)'!B18)</f>
        <v>Unspecified primary solid biomass</v>
      </c>
      <c r="F14" s="1545"/>
      <c r="G14" s="1546"/>
      <c r="H14" s="893" t="s">
        <v>1619</v>
      </c>
      <c r="I14" s="830"/>
      <c r="J14" s="146">
        <f>(((SUM('(T III pwbf origins - optional)'!$E$35)*SUM('(T III pwbf origins - optional)'!H18)))+((SUM('(T III pwbf origins - optional)'!$K$35)*SUM('(T III pwbf origins - optional)'!N18)))+(SUM('(T III pwbf origins - optional)'!$Q$35)*SUM('(T III pwbf origins - optional)'!T18))+(SUM('(T III pwbf origins - optional)'!$W$35)*SUM('(T III pwbf origins - optional)'!Z18))+((SUM('(T III pwbf origins - optional)'!$AC$35)*SUM('(T III pwbf origins - optional)'!AF18)))+((SUM('(T III pwbf origins - optional)'!$AI$35)*SUM('(T III pwbf origins - optional)'!AL18))))*(-1)</f>
        <v>0</v>
      </c>
      <c r="K14" s="832">
        <f>SUM(I14)+SUM(J14)</f>
        <v>0</v>
      </c>
      <c r="L14" s="314"/>
      <c r="M14" s="626"/>
      <c r="N14" s="627" t="s">
        <v>1674</v>
      </c>
      <c r="O14" s="626"/>
      <c r="P14" s="627" t="s">
        <v>1674</v>
      </c>
      <c r="Q14" s="628"/>
      <c r="R14" s="627" t="s">
        <v>1674</v>
      </c>
      <c r="S14" s="628"/>
      <c r="T14" s="627" t="s">
        <v>1674</v>
      </c>
      <c r="U14" s="905">
        <f>SUM(M14)+SUM(O14)+SUM(Q14)+SUM(S14)</f>
        <v>0</v>
      </c>
      <c r="V14" s="629" t="s">
        <v>1674</v>
      </c>
      <c r="W14" s="899"/>
      <c r="X14" s="626"/>
      <c r="Y14" s="627" t="s">
        <v>1674</v>
      </c>
      <c r="Z14" s="628"/>
      <c r="AA14" s="627" t="s">
        <v>1674</v>
      </c>
      <c r="AB14" s="628"/>
      <c r="AC14" s="630" t="s">
        <v>1674</v>
      </c>
      <c r="AD14" s="628"/>
      <c r="AE14" s="630" t="s">
        <v>1674</v>
      </c>
      <c r="AF14" s="905">
        <f>SUM(X14)+SUM(Z14)+SUM(AB14)+SUM(AD14)</f>
        <v>0</v>
      </c>
      <c r="AG14" s="629" t="s">
        <v>1674</v>
      </c>
      <c r="AH14" s="899"/>
      <c r="AI14" s="631"/>
      <c r="AJ14" s="627" t="s">
        <v>1674</v>
      </c>
      <c r="AK14" s="632"/>
      <c r="AL14" s="627" t="s">
        <v>1674</v>
      </c>
      <c r="AM14" s="632"/>
      <c r="AN14" s="627" t="s">
        <v>1674</v>
      </c>
      <c r="AO14" s="615"/>
      <c r="AP14" s="615"/>
      <c r="AQ14" s="633"/>
      <c r="AR14" s="627" t="s">
        <v>1674</v>
      </c>
      <c r="AS14" s="633"/>
      <c r="AT14" s="627" t="s">
        <v>1674</v>
      </c>
      <c r="AU14" s="905">
        <f t="shared" si="2"/>
        <v>0</v>
      </c>
      <c r="AV14" s="629" t="s">
        <v>1674</v>
      </c>
      <c r="AW14" s="617"/>
      <c r="AX14" s="634">
        <f>M14/'Conversion Factors Energy'!$J$12</f>
        <v>0</v>
      </c>
      <c r="AY14" s="627" t="s">
        <v>1674</v>
      </c>
      <c r="AZ14" s="634">
        <f>O14/'Conversion Factors Energy'!$J$12</f>
        <v>0</v>
      </c>
      <c r="BA14" s="627" t="s">
        <v>1674</v>
      </c>
      <c r="BB14" s="626">
        <f>Q14/'Conversion Factors Energy'!$J$12</f>
        <v>0</v>
      </c>
      <c r="BC14" s="627" t="s">
        <v>1674</v>
      </c>
      <c r="BD14" s="626">
        <f>S14/'Conversion Factors Energy'!$J$12</f>
        <v>0</v>
      </c>
      <c r="BE14" s="627" t="s">
        <v>1674</v>
      </c>
      <c r="BF14" s="906">
        <f>IF(SUM(AX14,AZ14,BB14,BD14)&gt;0,SUM(AX14,AZ14,BB14,BD14),U14/'Conversion Factors Energy'!$J$12)</f>
        <v>0</v>
      </c>
      <c r="BG14" s="629" t="s">
        <v>1674</v>
      </c>
      <c r="BH14" s="899"/>
      <c r="BI14" s="626">
        <f>X14/'Conversion Factors Energy'!$J$12</f>
        <v>0</v>
      </c>
      <c r="BJ14" s="627" t="s">
        <v>1674</v>
      </c>
      <c r="BK14" s="626">
        <f>Z14/'Conversion Factors Energy'!$J$12</f>
        <v>0</v>
      </c>
      <c r="BL14" s="627" t="s">
        <v>1674</v>
      </c>
      <c r="BM14" s="634">
        <f>AB14/'Conversion Factors Energy'!$J$12</f>
        <v>0</v>
      </c>
      <c r="BN14" s="630" t="s">
        <v>1674</v>
      </c>
      <c r="BO14" s="634">
        <f>AD14/'Conversion Factors Energy'!$J$12</f>
        <v>0</v>
      </c>
      <c r="BP14" s="630" t="s">
        <v>1674</v>
      </c>
      <c r="BQ14" s="907">
        <f>IF(SUM(BI14,BK14,BM14,BO14)&gt;0,SUM(BI14,BK14,BM14,BO14),AF14/'Conversion Factors Energy'!$J$12)</f>
        <v>0</v>
      </c>
      <c r="BR14" s="629" t="s">
        <v>1674</v>
      </c>
      <c r="BS14" s="899"/>
      <c r="BT14" s="635">
        <f>AI14/'Conversion Factors Energy'!$J$12</f>
        <v>0</v>
      </c>
      <c r="BU14" s="636" t="s">
        <v>1674</v>
      </c>
      <c r="BV14" s="637">
        <f>AK14/'Conversion Factors Energy'!$J$12</f>
        <v>0</v>
      </c>
      <c r="BW14" s="636" t="s">
        <v>1674</v>
      </c>
      <c r="BX14" s="637">
        <f>AM14/'Conversion Factors Energy'!$J$12</f>
        <v>0</v>
      </c>
      <c r="BY14" s="636" t="s">
        <v>1674</v>
      </c>
      <c r="BZ14" s="599"/>
      <c r="CA14" s="599"/>
      <c r="CB14" s="638">
        <f>AQ14/'Conversion Factors Energy'!$J$12</f>
        <v>0</v>
      </c>
      <c r="CC14" s="629" t="s">
        <v>1674</v>
      </c>
      <c r="CD14" s="638">
        <f>AS14/'Conversion Factors Energy'!$J$12</f>
        <v>0</v>
      </c>
      <c r="CE14" s="629" t="s">
        <v>1674</v>
      </c>
      <c r="CF14" s="905">
        <f>IF(SUM(BT14,BV14,BX14,CB14,CD14)&gt;0,SUM(BT14,BV14,BX14,CB14,CD14),AU14/'Conversion Factors Energy'!$J$12)</f>
        <v>0</v>
      </c>
      <c r="CG14" s="629" t="s">
        <v>1674</v>
      </c>
      <c r="GH14" s="1032"/>
    </row>
    <row r="15" spans="1:190" ht="4.5" customHeight="1" thickBot="1">
      <c r="A15" s="582"/>
      <c r="B15" s="908"/>
      <c r="C15" s="908"/>
      <c r="D15" s="908"/>
      <c r="E15" s="908"/>
      <c r="F15" s="908"/>
      <c r="G15" s="908"/>
      <c r="H15" s="908"/>
      <c r="I15" s="909"/>
      <c r="J15" s="910"/>
      <c r="K15" s="908"/>
      <c r="L15" s="911"/>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22"/>
      <c r="AV15" s="912"/>
      <c r="AW15" s="914"/>
      <c r="AX15" s="912"/>
      <c r="AY15" s="912"/>
      <c r="AZ15" s="912"/>
      <c r="BA15" s="912"/>
      <c r="BB15" s="912"/>
      <c r="BC15" s="912"/>
      <c r="BD15" s="912"/>
      <c r="BE15" s="912"/>
      <c r="BF15" s="912"/>
      <c r="BG15" s="912"/>
      <c r="BH15" s="912"/>
      <c r="BI15" s="913"/>
      <c r="BJ15" s="912"/>
      <c r="BK15" s="913"/>
      <c r="BL15" s="912"/>
      <c r="BM15" s="913"/>
      <c r="BN15" s="913"/>
      <c r="BO15" s="913"/>
      <c r="BP15" s="913"/>
      <c r="BQ15" s="913"/>
      <c r="BR15" s="912"/>
      <c r="BS15" s="912"/>
      <c r="BT15" s="913"/>
      <c r="BU15" s="913"/>
      <c r="BV15" s="913"/>
      <c r="BW15" s="913"/>
      <c r="BX15" s="913"/>
      <c r="BY15" s="913"/>
      <c r="BZ15" s="912"/>
      <c r="CA15" s="912"/>
      <c r="CB15" s="913"/>
      <c r="CC15" s="913"/>
      <c r="CD15" s="913"/>
      <c r="CE15" s="913"/>
      <c r="CF15" s="912"/>
      <c r="CG15" s="913"/>
      <c r="GH15" s="1032"/>
    </row>
    <row r="16" spans="1:190" ht="23.1" customHeight="1" thickBot="1">
      <c r="A16" s="582"/>
      <c r="B16" s="1549" t="str">
        <f>CONCATENATE('T I fibre sources'!D16)</f>
        <v>Forest based Industry</v>
      </c>
      <c r="C16" s="1550"/>
      <c r="D16" s="1551"/>
      <c r="E16" s="1559" t="str">
        <f>CONCATENATE('T I fibre sources'!G16)</f>
        <v>Solid
co-products
(C &amp; NC)</v>
      </c>
      <c r="F16" s="1562" t="str">
        <f>CONCATENATE('T I fibre sources'!H16)</f>
        <v>Chips and particles</v>
      </c>
      <c r="G16" s="1563"/>
      <c r="H16" s="893" t="s">
        <v>1619</v>
      </c>
      <c r="I16" s="58">
        <f>SUM('T I fibre sources'!Q16)*'Conversion Factors Energy'!J14</f>
        <v>0</v>
      </c>
      <c r="J16" s="146">
        <f>(((SUM('(T III pwbf origins - optional)'!$E$35)*SUM('(T III pwbf origins - optional)'!H20)))+((SUM('(T III pwbf origins - optional)'!$K$35)*SUM('(T III pwbf origins - optional)'!N20)))+(SUM('(T III pwbf origins - optional)'!$Q$35)*SUM('(T III pwbf origins - optional)'!T20))+(SUM('(T III pwbf origins - optional)'!$W$35)*SUM('(T III pwbf origins - optional)'!Z20))+((SUM('(T III pwbf origins - optional)'!$AC$35)*SUM('(T III pwbf origins - optional)'!AF20)))+((SUM('(T III pwbf origins - optional)'!$AI$35)*SUM('(T III pwbf origins - optional)'!AL20))))*(-1)</f>
        <v>0</v>
      </c>
      <c r="K16" s="59">
        <f t="shared" ref="K16:K22" si="4">SUM(I16)+SUM(J16)</f>
        <v>0</v>
      </c>
      <c r="L16" s="911"/>
      <c r="M16" s="592"/>
      <c r="N16" s="639" t="s">
        <v>1674</v>
      </c>
      <c r="O16" s="596"/>
      <c r="P16" s="639" t="s">
        <v>1674</v>
      </c>
      <c r="Q16" s="596"/>
      <c r="R16" s="593" t="s">
        <v>1674</v>
      </c>
      <c r="S16" s="596"/>
      <c r="T16" s="593" t="s">
        <v>1674</v>
      </c>
      <c r="U16" s="894">
        <f>SUM(M16)+SUM(O16)+SUM(Q16)+SUM(S16)</f>
        <v>0</v>
      </c>
      <c r="V16" s="593" t="s">
        <v>1674</v>
      </c>
      <c r="W16" s="895"/>
      <c r="X16" s="592"/>
      <c r="Y16" s="593" t="s">
        <v>1674</v>
      </c>
      <c r="Z16" s="596"/>
      <c r="AA16" s="593" t="s">
        <v>1674</v>
      </c>
      <c r="AB16" s="596"/>
      <c r="AC16" s="593" t="s">
        <v>1674</v>
      </c>
      <c r="AD16" s="596"/>
      <c r="AE16" s="593" t="s">
        <v>1674</v>
      </c>
      <c r="AF16" s="894">
        <f>SUM(X16)+SUM(Z16)+SUM(AB16)+SUM(AD16)</f>
        <v>0</v>
      </c>
      <c r="AG16" s="595" t="s">
        <v>1674</v>
      </c>
      <c r="AH16" s="895"/>
      <c r="AI16" s="598"/>
      <c r="AJ16" s="593" t="s">
        <v>1674</v>
      </c>
      <c r="AK16" s="640"/>
      <c r="AL16" s="593" t="s">
        <v>1674</v>
      </c>
      <c r="AM16" s="640"/>
      <c r="AN16" s="593" t="s">
        <v>1674</v>
      </c>
      <c r="AO16" s="912"/>
      <c r="AP16" s="912"/>
      <c r="AQ16" s="598"/>
      <c r="AR16" s="639" t="s">
        <v>1674</v>
      </c>
      <c r="AS16" s="598"/>
      <c r="AT16" s="639" t="s">
        <v>1674</v>
      </c>
      <c r="AU16" s="894">
        <f t="shared" si="2"/>
        <v>0</v>
      </c>
      <c r="AV16" s="593" t="s">
        <v>1674</v>
      </c>
      <c r="AW16" s="914"/>
      <c r="AX16" s="592">
        <f>M16/'Conversion Factors Energy'!$J$14</f>
        <v>0</v>
      </c>
      <c r="AY16" s="593" t="s">
        <v>1674</v>
      </c>
      <c r="AZ16" s="592">
        <f>O16/'Conversion Factors Energy'!$J$14</f>
        <v>0</v>
      </c>
      <c r="BA16" s="639" t="s">
        <v>1674</v>
      </c>
      <c r="BB16" s="592">
        <f>Q16/'Conversion Factors Energy'!$J$14</f>
        <v>0</v>
      </c>
      <c r="BC16" s="593" t="s">
        <v>1674</v>
      </c>
      <c r="BD16" s="592">
        <f>S16/'Conversion Factors Energy'!$J$14</f>
        <v>0</v>
      </c>
      <c r="BE16" s="593" t="s">
        <v>1674</v>
      </c>
      <c r="BF16" s="916">
        <f>IF(SUM(AX16,AZ16,BB16,BD16)&gt;0,SUM(AX16,AZ16,BB16,BD16),U16/'Conversion Factors Energy'!$J$14)</f>
        <v>0</v>
      </c>
      <c r="BG16" s="593" t="s">
        <v>1674</v>
      </c>
      <c r="BH16" s="917"/>
      <c r="BI16" s="592">
        <f>X16/'Conversion Factors Energy'!$J$14</f>
        <v>0</v>
      </c>
      <c r="BJ16" s="641" t="s">
        <v>1674</v>
      </c>
      <c r="BK16" s="592">
        <f>Z16/'Conversion Factors Energy'!$J$14</f>
        <v>0</v>
      </c>
      <c r="BL16" s="604" t="s">
        <v>1674</v>
      </c>
      <c r="BM16" s="603">
        <f>AB16/'Conversion Factors Energy'!$J$14</f>
        <v>0</v>
      </c>
      <c r="BN16" s="642" t="s">
        <v>1674</v>
      </c>
      <c r="BO16" s="603">
        <f>AD16/'Conversion Factors Energy'!$J$14</f>
        <v>0</v>
      </c>
      <c r="BP16" s="642" t="s">
        <v>1674</v>
      </c>
      <c r="BQ16" s="918">
        <f>IF(SUM(BI16,BK16,BM16,BO16)&gt;0,SUM(BI16,BK16,BM16,BO16),AF16/'Conversion Factors Energy'!$J$14)</f>
        <v>0</v>
      </c>
      <c r="BR16" s="595" t="s">
        <v>1674</v>
      </c>
      <c r="BS16" s="895"/>
      <c r="BT16" s="643">
        <f>AI16/'Conversion Factors Energy'!$J$14</f>
        <v>0</v>
      </c>
      <c r="BU16" s="600" t="s">
        <v>1674</v>
      </c>
      <c r="BV16" s="644">
        <f>AK16/'Conversion Factors Energy'!$J$14</f>
        <v>0</v>
      </c>
      <c r="BW16" s="600" t="s">
        <v>1674</v>
      </c>
      <c r="BX16" s="644">
        <f>AM16/'Conversion Factors Energy'!$J$14</f>
        <v>0</v>
      </c>
      <c r="BY16" s="595" t="s">
        <v>1674</v>
      </c>
      <c r="BZ16" s="599"/>
      <c r="CA16" s="599"/>
      <c r="CB16" s="644">
        <f>AQ16/'Conversion Factors Energy'!$J$14</f>
        <v>0</v>
      </c>
      <c r="CC16" s="595" t="s">
        <v>1674</v>
      </c>
      <c r="CD16" s="644">
        <f>AS16/'Conversion Factors Energy'!$J$14</f>
        <v>0</v>
      </c>
      <c r="CE16" s="595" t="s">
        <v>1674</v>
      </c>
      <c r="CF16" s="894">
        <f>IF(SUM(BT16,BV16,BX16,CB16,CD16)&gt;0,SUM(BT16,BV16,BX16,CB16,CD16),AU16/'Conversion Factors Energy'!$J$14)</f>
        <v>0</v>
      </c>
      <c r="CG16" s="595" t="s">
        <v>1674</v>
      </c>
      <c r="GH16" s="1032"/>
    </row>
    <row r="17" spans="1:86" ht="23.1" customHeight="1" thickBot="1">
      <c r="A17" s="582"/>
      <c r="B17" s="1552"/>
      <c r="C17" s="1553"/>
      <c r="D17" s="1554"/>
      <c r="E17" s="1560"/>
      <c r="F17" s="1562" t="str">
        <f>CONCATENATE('T I fibre sources'!H17)</f>
        <v>Wood residues</v>
      </c>
      <c r="G17" s="1563"/>
      <c r="H17" s="893" t="s">
        <v>1619</v>
      </c>
      <c r="I17" s="58">
        <f>SUM('T I fibre sources'!Q17)*'Conversion Factors Energy'!J15</f>
        <v>0</v>
      </c>
      <c r="J17" s="147">
        <f>(((SUM('(T III pwbf origins - optional)'!$E$35)*SUM('(T III pwbf origins - optional)'!H21)))+((SUM('(T III pwbf origins - optional)'!$K$35)*SUM('(T III pwbf origins - optional)'!N21)))+(SUM('(T III pwbf origins - optional)'!$Q$35)*SUM('(T III pwbf origins - optional)'!T21))+(SUM('(T III pwbf origins - optional)'!$W$35)*SUM('(T III pwbf origins - optional)'!Z21))+((SUM('(T III pwbf origins - optional)'!$AC$35)*SUM('(T III pwbf origins - optional)'!AF21)))+((SUM('(T III pwbf origins - optional)'!$AI$35)*SUM('(T III pwbf origins - optional)'!AL21))))*(-1)</f>
        <v>0</v>
      </c>
      <c r="K17" s="59">
        <f t="shared" si="4"/>
        <v>0</v>
      </c>
      <c r="L17" s="314"/>
      <c r="M17" s="608"/>
      <c r="N17" s="612" t="s">
        <v>1674</v>
      </c>
      <c r="O17" s="594"/>
      <c r="P17" s="612" t="s">
        <v>1674</v>
      </c>
      <c r="Q17" s="594"/>
      <c r="R17" s="612" t="s">
        <v>1674</v>
      </c>
      <c r="S17" s="594"/>
      <c r="T17" s="612" t="s">
        <v>1674</v>
      </c>
      <c r="U17" s="898">
        <f t="shared" ref="U17:U21" si="5">SUM(M17)+SUM(O17)+SUM(Q17)+SUM(S17)</f>
        <v>0</v>
      </c>
      <c r="V17" s="645" t="s">
        <v>1674</v>
      </c>
      <c r="W17" s="895"/>
      <c r="X17" s="608"/>
      <c r="Y17" s="612" t="s">
        <v>1674</v>
      </c>
      <c r="Z17" s="594"/>
      <c r="AA17" s="612" t="s">
        <v>1674</v>
      </c>
      <c r="AB17" s="594"/>
      <c r="AC17" s="612" t="s">
        <v>1674</v>
      </c>
      <c r="AD17" s="594"/>
      <c r="AE17" s="612" t="s">
        <v>1674</v>
      </c>
      <c r="AF17" s="898">
        <f t="shared" ref="AF17:AF33" si="6">SUM(X17)+SUM(Z17)+SUM(AB17)+SUM(AD17)</f>
        <v>0</v>
      </c>
      <c r="AG17" s="645" t="s">
        <v>1674</v>
      </c>
      <c r="AH17" s="919"/>
      <c r="AI17" s="646"/>
      <c r="AJ17" s="612" t="s">
        <v>1674</v>
      </c>
      <c r="AK17" s="647"/>
      <c r="AL17" s="612" t="s">
        <v>1674</v>
      </c>
      <c r="AM17" s="647"/>
      <c r="AN17" s="612" t="s">
        <v>1674</v>
      </c>
      <c r="AO17" s="599"/>
      <c r="AP17" s="599"/>
      <c r="AQ17" s="646"/>
      <c r="AR17" s="648" t="s">
        <v>1674</v>
      </c>
      <c r="AS17" s="646"/>
      <c r="AT17" s="648" t="s">
        <v>1674</v>
      </c>
      <c r="AU17" s="898">
        <f t="shared" si="2"/>
        <v>0</v>
      </c>
      <c r="AV17" s="612" t="s">
        <v>1674</v>
      </c>
      <c r="AW17" s="601"/>
      <c r="AX17" s="650">
        <f>M17/'Conversion Factors Energy'!$J$15</f>
        <v>0</v>
      </c>
      <c r="AY17" s="612" t="s">
        <v>1674</v>
      </c>
      <c r="AZ17" s="622">
        <f>O17/'Conversion Factors Energy'!$J$15</f>
        <v>0</v>
      </c>
      <c r="BA17" s="612" t="s">
        <v>1674</v>
      </c>
      <c r="BB17" s="650">
        <f>Q17/'Conversion Factors Energy'!$J$15</f>
        <v>0</v>
      </c>
      <c r="BC17" s="612" t="s">
        <v>1674</v>
      </c>
      <c r="BD17" s="650">
        <f>S17/'Conversion Factors Energy'!$J$15</f>
        <v>0</v>
      </c>
      <c r="BE17" s="612" t="s">
        <v>1674</v>
      </c>
      <c r="BF17" s="920">
        <f>IF(SUM(AX17,AZ17,BB17,BD17)&gt;0,SUM(AX17,AZ17,BB17,BD17),U17/'Conversion Factors Energy'!$J$15)</f>
        <v>0</v>
      </c>
      <c r="BG17" s="645" t="s">
        <v>1674</v>
      </c>
      <c r="BH17" s="895"/>
      <c r="BI17" s="608">
        <f>X17/'Conversion Factors Energy'!$J$15</f>
        <v>0</v>
      </c>
      <c r="BJ17" s="612" t="s">
        <v>1674</v>
      </c>
      <c r="BK17" s="620">
        <f>Z17/'Conversion Factors Energy'!$J$15</f>
        <v>0</v>
      </c>
      <c r="BL17" s="612" t="s">
        <v>1674</v>
      </c>
      <c r="BM17" s="608">
        <f>AB17/'Conversion Factors Energy'!$J$15</f>
        <v>0</v>
      </c>
      <c r="BN17" s="648" t="s">
        <v>1674</v>
      </c>
      <c r="BO17" s="608">
        <f>AD17/'Conversion Factors Energy'!$J$15</f>
        <v>0</v>
      </c>
      <c r="BP17" s="648" t="s">
        <v>1674</v>
      </c>
      <c r="BQ17" s="921">
        <f>IF(SUM(BI17,BK17,BM17,BO17)&gt;0,SUM(BI17,BK17,BM17,BO17),AF17/'Conversion Factors Energy'!$J$15)</f>
        <v>0</v>
      </c>
      <c r="BR17" s="645" t="s">
        <v>1674</v>
      </c>
      <c r="BS17" s="895"/>
      <c r="BT17" s="651">
        <f>AI17/'Conversion Factors Energy'!$J$15</f>
        <v>0</v>
      </c>
      <c r="BU17" s="649" t="s">
        <v>1674</v>
      </c>
      <c r="BV17" s="652">
        <f>AK17/'Conversion Factors Energy'!$J$15</f>
        <v>0</v>
      </c>
      <c r="BW17" s="649" t="s">
        <v>1674</v>
      </c>
      <c r="BX17" s="652">
        <f>AM17/'Conversion Factors Energy'!$J$15</f>
        <v>0</v>
      </c>
      <c r="BY17" s="645" t="s">
        <v>1674</v>
      </c>
      <c r="BZ17" s="599"/>
      <c r="CA17" s="599"/>
      <c r="CB17" s="653">
        <f>AQ17/'Conversion Factors Energy'!$J$15</f>
        <v>0</v>
      </c>
      <c r="CC17" s="610" t="s">
        <v>1674</v>
      </c>
      <c r="CD17" s="653">
        <f>AS17/'Conversion Factors Energy'!$J$15</f>
        <v>0</v>
      </c>
      <c r="CE17" s="610" t="s">
        <v>1674</v>
      </c>
      <c r="CF17" s="903">
        <f>IF(SUM(BT17,BV17,BX17,CB17,CD17)&gt;0,SUM(BT17,BV17,BX17,CB17,CD17),AU17/'Conversion Factors Energy'!$J$15)</f>
        <v>0</v>
      </c>
      <c r="CG17" s="645" t="s">
        <v>1674</v>
      </c>
    </row>
    <row r="18" spans="1:86" ht="23.1" customHeight="1" thickBot="1">
      <c r="A18" s="582"/>
      <c r="B18" s="1552"/>
      <c r="C18" s="1553"/>
      <c r="D18" s="1554"/>
      <c r="E18" s="1560"/>
      <c r="F18" s="1562" t="str">
        <f>CONCATENATE('T I fibre sources'!H18)</f>
        <v xml:space="preserve">Bark </v>
      </c>
      <c r="G18" s="1563"/>
      <c r="H18" s="893" t="s">
        <v>1619</v>
      </c>
      <c r="I18" s="58">
        <f>SUM('T I fibre sources'!Q18)*'Conversion Factors Energy'!J16</f>
        <v>0</v>
      </c>
      <c r="J18" s="148">
        <f>(((SUM('(T III pwbf origins - optional)'!$E$35)*SUM('(T III pwbf origins - optional)'!H22)))+((SUM('(T III pwbf origins - optional)'!$K$35)*SUM('(T III pwbf origins - optional)'!N22)))+(SUM('(T III pwbf origins - optional)'!$Q$35)*SUM('(T III pwbf origins - optional)'!T22))+(SUM('(T III pwbf origins - optional)'!$W$35)*SUM('(T III pwbf origins - optional)'!Z22))+((SUM('(T III pwbf origins - optional)'!$AC$35)*SUM('(T III pwbf origins - optional)'!AF22)))+((SUM('(T III pwbf origins - optional)'!$AI$35)*SUM('(T III pwbf origins - optional)'!AL22))))*(-1)</f>
        <v>0</v>
      </c>
      <c r="K18" s="63">
        <f t="shared" si="4"/>
        <v>0</v>
      </c>
      <c r="L18" s="314"/>
      <c r="M18" s="608"/>
      <c r="N18" s="612" t="s">
        <v>1674</v>
      </c>
      <c r="O18" s="594"/>
      <c r="P18" s="612" t="s">
        <v>1674</v>
      </c>
      <c r="Q18" s="594"/>
      <c r="R18" s="612" t="s">
        <v>1674</v>
      </c>
      <c r="S18" s="594"/>
      <c r="T18" s="612" t="s">
        <v>1674</v>
      </c>
      <c r="U18" s="898">
        <f t="shared" si="5"/>
        <v>0</v>
      </c>
      <c r="V18" s="645" t="s">
        <v>1674</v>
      </c>
      <c r="W18" s="895"/>
      <c r="X18" s="608"/>
      <c r="Y18" s="612" t="s">
        <v>1674</v>
      </c>
      <c r="Z18" s="594"/>
      <c r="AA18" s="612" t="s">
        <v>1674</v>
      </c>
      <c r="AB18" s="594"/>
      <c r="AC18" s="612" t="s">
        <v>1674</v>
      </c>
      <c r="AD18" s="594"/>
      <c r="AE18" s="612" t="s">
        <v>1674</v>
      </c>
      <c r="AF18" s="898">
        <f t="shared" si="6"/>
        <v>0</v>
      </c>
      <c r="AG18" s="645" t="s">
        <v>1674</v>
      </c>
      <c r="AH18" s="895"/>
      <c r="AI18" s="646"/>
      <c r="AJ18" s="612" t="s">
        <v>1674</v>
      </c>
      <c r="AK18" s="647"/>
      <c r="AL18" s="612" t="s">
        <v>1674</v>
      </c>
      <c r="AM18" s="647"/>
      <c r="AN18" s="612" t="s">
        <v>1674</v>
      </c>
      <c r="AO18" s="599"/>
      <c r="AP18" s="599"/>
      <c r="AQ18" s="646"/>
      <c r="AR18" s="612" t="s">
        <v>1674</v>
      </c>
      <c r="AS18" s="646"/>
      <c r="AT18" s="612" t="s">
        <v>1674</v>
      </c>
      <c r="AU18" s="898">
        <f t="shared" si="2"/>
        <v>0</v>
      </c>
      <c r="AV18" s="612" t="s">
        <v>1674</v>
      </c>
      <c r="AW18" s="601"/>
      <c r="AX18" s="618">
        <f>M18/'Conversion Factors Energy'!$J$16</f>
        <v>0</v>
      </c>
      <c r="AY18" s="612" t="s">
        <v>1674</v>
      </c>
      <c r="AZ18" s="622">
        <f>O18/'Conversion Factors Energy'!$J$16</f>
        <v>0</v>
      </c>
      <c r="BA18" s="612" t="s">
        <v>1674</v>
      </c>
      <c r="BB18" s="618">
        <f>Q18/'Conversion Factors Energy'!$J$16</f>
        <v>0</v>
      </c>
      <c r="BC18" s="612" t="s">
        <v>1674</v>
      </c>
      <c r="BD18" s="618">
        <f>S18/'Conversion Factors Energy'!$J$16</f>
        <v>0</v>
      </c>
      <c r="BE18" s="612" t="s">
        <v>1674</v>
      </c>
      <c r="BF18" s="920">
        <f>IF(SUM(AX18,AZ18,BB18,BD18)&gt;0,SUM(AX18,AZ18,BB18,BD18),U18/'Conversion Factors Energy'!$J$16)</f>
        <v>0</v>
      </c>
      <c r="BG18" s="645" t="s">
        <v>1674</v>
      </c>
      <c r="BH18" s="895"/>
      <c r="BI18" s="608">
        <f>X18/'Conversion Factors Energy'!$J$16</f>
        <v>0</v>
      </c>
      <c r="BJ18" s="654" t="s">
        <v>1674</v>
      </c>
      <c r="BK18" s="608">
        <f>Z18/'Conversion Factors Energy'!$J$16</f>
        <v>0</v>
      </c>
      <c r="BL18" s="616" t="s">
        <v>1674</v>
      </c>
      <c r="BM18" s="608">
        <f>AB18/'Conversion Factors Energy'!$J$16</f>
        <v>0</v>
      </c>
      <c r="BN18" s="611" t="s">
        <v>1674</v>
      </c>
      <c r="BO18" s="608">
        <f>AD18/'Conversion Factors Energy'!$J$16</f>
        <v>0</v>
      </c>
      <c r="BP18" s="611" t="s">
        <v>1674</v>
      </c>
      <c r="BQ18" s="923">
        <f>IF(SUM(BI18,BK18,BM18,BO18)&gt;0,SUM(BI18,BK18,BM18,BO18),AF18/'Conversion Factors Energy'!$J$16)</f>
        <v>0</v>
      </c>
      <c r="BR18" s="645" t="s">
        <v>1674</v>
      </c>
      <c r="BS18" s="895"/>
      <c r="BT18" s="651">
        <f>AI18/'Conversion Factors Energy'!$J$16</f>
        <v>0</v>
      </c>
      <c r="BU18" s="649" t="s">
        <v>1674</v>
      </c>
      <c r="BV18" s="652">
        <f>AK18/'Conversion Factors Energy'!$J$16</f>
        <v>0</v>
      </c>
      <c r="BW18" s="649" t="s">
        <v>1674</v>
      </c>
      <c r="BX18" s="652">
        <f>AM18/'Conversion Factors Energy'!$J$16</f>
        <v>0</v>
      </c>
      <c r="BY18" s="655" t="s">
        <v>1674</v>
      </c>
      <c r="BZ18" s="599"/>
      <c r="CA18" s="599"/>
      <c r="CB18" s="653">
        <f>AQ18/'Conversion Factors Energy'!$J$16</f>
        <v>0</v>
      </c>
      <c r="CC18" s="610" t="s">
        <v>1674</v>
      </c>
      <c r="CD18" s="653">
        <f>AS18/'Conversion Factors Energy'!$J$16</f>
        <v>0</v>
      </c>
      <c r="CE18" s="610" t="s">
        <v>1674</v>
      </c>
      <c r="CF18" s="903">
        <f>IF(SUM(BT18,BV18,BX18,CB18,CD18)&gt;0,SUM(BT18,BV18,BX18,CB18,CD18),AU18/'Conversion Factors Energy'!$J$16)</f>
        <v>0</v>
      </c>
      <c r="CG18" s="645" t="s">
        <v>1674</v>
      </c>
    </row>
    <row r="19" spans="1:86" ht="23.1" customHeight="1" thickBot="1">
      <c r="A19" s="582"/>
      <c r="B19" s="1552"/>
      <c r="C19" s="1553"/>
      <c r="D19" s="1554"/>
      <c r="E19" s="1561"/>
      <c r="F19" s="1562" t="str">
        <f>CONCATENATE('(T III pwbf origins - optional)'!C23)</f>
        <v>Unspecified solid co-products</v>
      </c>
      <c r="G19" s="1563"/>
      <c r="H19" s="893" t="s">
        <v>1619</v>
      </c>
      <c r="I19" s="831"/>
      <c r="J19" s="147">
        <f>(((SUM('(T III pwbf origins - optional)'!$E$35)*SUM('(T III pwbf origins - optional)'!H23)))+((SUM('(T III pwbf origins - optional)'!$K$35)*SUM('(T III pwbf origins - optional)'!N23)))+(SUM('(T III pwbf origins - optional)'!$Q$35)*SUM('(T III pwbf origins - optional)'!T23))+(SUM('(T III pwbf origins - optional)'!$W$35)*SUM('(T III pwbf origins - optional)'!Z23))+((SUM('(T III pwbf origins - optional)'!$AC$35)*SUM('(T III pwbf origins - optional)'!AF23)))+((SUM('(T III pwbf origins - optional)'!$AI$35)*SUM('(T III pwbf origins - optional)'!AL23))))*(-1)</f>
        <v>0</v>
      </c>
      <c r="K19" s="63">
        <f t="shared" si="4"/>
        <v>0</v>
      </c>
      <c r="L19" s="314"/>
      <c r="M19" s="608"/>
      <c r="N19" s="612" t="s">
        <v>1674</v>
      </c>
      <c r="O19" s="594"/>
      <c r="P19" s="612" t="s">
        <v>1674</v>
      </c>
      <c r="Q19" s="594"/>
      <c r="R19" s="612" t="s">
        <v>1674</v>
      </c>
      <c r="S19" s="594"/>
      <c r="T19" s="612" t="s">
        <v>1674</v>
      </c>
      <c r="U19" s="898">
        <f t="shared" si="5"/>
        <v>0</v>
      </c>
      <c r="V19" s="645" t="s">
        <v>1674</v>
      </c>
      <c r="W19" s="895"/>
      <c r="X19" s="608"/>
      <c r="Y19" s="612" t="s">
        <v>1674</v>
      </c>
      <c r="Z19" s="594"/>
      <c r="AA19" s="612" t="s">
        <v>1674</v>
      </c>
      <c r="AB19" s="594"/>
      <c r="AC19" s="612" t="s">
        <v>1674</v>
      </c>
      <c r="AD19" s="594"/>
      <c r="AE19" s="612" t="s">
        <v>1674</v>
      </c>
      <c r="AF19" s="898">
        <f t="shared" si="6"/>
        <v>0</v>
      </c>
      <c r="AG19" s="645" t="s">
        <v>1674</v>
      </c>
      <c r="AH19" s="895"/>
      <c r="AI19" s="646"/>
      <c r="AJ19" s="612" t="s">
        <v>1674</v>
      </c>
      <c r="AK19" s="647"/>
      <c r="AL19" s="612" t="s">
        <v>1674</v>
      </c>
      <c r="AM19" s="647"/>
      <c r="AN19" s="612" t="s">
        <v>1674</v>
      </c>
      <c r="AO19" s="599"/>
      <c r="AP19" s="599"/>
      <c r="AQ19" s="646"/>
      <c r="AR19" s="612" t="s">
        <v>1674</v>
      </c>
      <c r="AS19" s="646"/>
      <c r="AT19" s="612" t="s">
        <v>1674</v>
      </c>
      <c r="AU19" s="898">
        <f t="shared" si="2"/>
        <v>0</v>
      </c>
      <c r="AV19" s="612" t="s">
        <v>1674</v>
      </c>
      <c r="AW19" s="601"/>
      <c r="AX19" s="618">
        <f>M19/'Conversion Factors Energy'!$J$17</f>
        <v>0</v>
      </c>
      <c r="AY19" s="621" t="s">
        <v>1674</v>
      </c>
      <c r="AZ19" s="622">
        <f>O19/'Conversion Factors Energy'!$J$17</f>
        <v>0</v>
      </c>
      <c r="BA19" s="612" t="s">
        <v>1674</v>
      </c>
      <c r="BB19" s="618">
        <f>Q19/'Conversion Factors Energy'!$J$17</f>
        <v>0</v>
      </c>
      <c r="BC19" s="621" t="s">
        <v>1674</v>
      </c>
      <c r="BD19" s="618">
        <f>S19/'Conversion Factors Energy'!$J$17</f>
        <v>0</v>
      </c>
      <c r="BE19" s="621" t="s">
        <v>1674</v>
      </c>
      <c r="BF19" s="920">
        <f>IF(SUM(AX19,AZ19,BB19,BD19)&gt;0,SUM(AX19,AZ19,BB19,BD19),U19/'Conversion Factors Energy'!$J$16)</f>
        <v>0</v>
      </c>
      <c r="BG19" s="645" t="s">
        <v>1674</v>
      </c>
      <c r="BH19" s="895"/>
      <c r="BI19" s="608">
        <f>X19/'Conversion Factors Energy'!$J$17</f>
        <v>0</v>
      </c>
      <c r="BJ19" s="654" t="s">
        <v>1674</v>
      </c>
      <c r="BK19" s="620">
        <f>Z19/'Conversion Factors Energy'!$J$17</f>
        <v>0</v>
      </c>
      <c r="BL19" s="616" t="s">
        <v>1674</v>
      </c>
      <c r="BM19" s="622">
        <f>AB19/'Conversion Factors Energy'!$J$17</f>
        <v>0</v>
      </c>
      <c r="BN19" s="611" t="s">
        <v>1674</v>
      </c>
      <c r="BO19" s="622">
        <f>AD19/'Conversion Factors Energy'!$J$17</f>
        <v>0</v>
      </c>
      <c r="BP19" s="611" t="s">
        <v>1674</v>
      </c>
      <c r="BQ19" s="923">
        <f>IF(SUM(BI19,BK19,BM19,BO19)&gt;0,SUM(BI19,BK19,BM19,BO19),AF19/'Conversion Factors Energy'!$J$16)</f>
        <v>0</v>
      </c>
      <c r="BR19" s="654" t="s">
        <v>1674</v>
      </c>
      <c r="BS19" s="895"/>
      <c r="BT19" s="656">
        <f>AI19/'Conversion Factors Energy'!$J$17</f>
        <v>0</v>
      </c>
      <c r="BU19" s="610" t="s">
        <v>1674</v>
      </c>
      <c r="BV19" s="653">
        <f>AK19/'Conversion Factors Energy'!$J$17</f>
        <v>0</v>
      </c>
      <c r="BW19" s="610" t="s">
        <v>1674</v>
      </c>
      <c r="BX19" s="653">
        <f>AM19/'Conversion Factors Energy'!$J$17</f>
        <v>0</v>
      </c>
      <c r="BY19" s="612" t="s">
        <v>1674</v>
      </c>
      <c r="BZ19" s="657"/>
      <c r="CA19" s="658"/>
      <c r="CB19" s="653">
        <f>AQ19/'Conversion Factors Energy'!$J$17</f>
        <v>0</v>
      </c>
      <c r="CC19" s="623" t="s">
        <v>1674</v>
      </c>
      <c r="CD19" s="653">
        <f>AS19/'Conversion Factors Energy'!$J$17</f>
        <v>0</v>
      </c>
      <c r="CE19" s="623" t="s">
        <v>1674</v>
      </c>
      <c r="CF19" s="903">
        <f>IF(SUM(BT19,BV19,BX19,CB19,CD19)&gt;0,SUM(BT19,BV19,BX19,CB19,CD19),AU19/'Conversion Factors Energy'!$J$17)</f>
        <v>0</v>
      </c>
      <c r="CG19" s="645" t="s">
        <v>1674</v>
      </c>
    </row>
    <row r="20" spans="1:86" ht="23.1" customHeight="1" thickBot="1">
      <c r="A20" s="582"/>
      <c r="B20" s="1552"/>
      <c r="C20" s="1553"/>
      <c r="D20" s="1554"/>
      <c r="E20" s="1564" t="str">
        <f>CONCATENATE('T I fibre sources'!G19)</f>
        <v>Liquid
co-products
(C &amp; NC)</v>
      </c>
      <c r="F20" s="1562" t="str">
        <f>CONCATENATE('T I fibre sources'!H19)</f>
        <v>Black liquor (without crude tall oil)</v>
      </c>
      <c r="G20" s="1563"/>
      <c r="H20" s="893" t="s">
        <v>1619</v>
      </c>
      <c r="I20" s="58">
        <f>SUM('T I fibre sources'!Q19)*(1-'Conversion Factors Energy'!S23)</f>
        <v>0</v>
      </c>
      <c r="J20" s="148">
        <f>(((SUM('(T III pwbf origins - optional)'!$E$35)*SUM('(T III pwbf origins - optional)'!H24)))+((SUM('(T III pwbf origins - optional)'!$K$35)*SUM('(T III pwbf origins - optional)'!N24)))+(SUM('(T III pwbf origins - optional)'!$Q$35)*SUM('(T III pwbf origins - optional)'!T24))+(SUM('(T III pwbf origins - optional)'!$W$35)*SUM('(T III pwbf origins - optional)'!Z24))+((SUM('(T III pwbf origins - optional)'!$AC$35)*SUM('(T III pwbf origins - optional)'!AF24)))+((SUM('(T III pwbf origins - optional)'!$AI$35)*SUM('(T III pwbf origins - optional)'!AL24))))*(-1)</f>
        <v>0</v>
      </c>
      <c r="K20" s="59">
        <f t="shared" si="4"/>
        <v>0</v>
      </c>
      <c r="L20" s="314"/>
      <c r="M20" s="608"/>
      <c r="N20" s="612" t="s">
        <v>1674</v>
      </c>
      <c r="O20" s="594"/>
      <c r="P20" s="612" t="s">
        <v>1674</v>
      </c>
      <c r="Q20" s="594"/>
      <c r="R20" s="612" t="s">
        <v>1674</v>
      </c>
      <c r="S20" s="594"/>
      <c r="T20" s="612" t="s">
        <v>1674</v>
      </c>
      <c r="U20" s="898">
        <f t="shared" si="5"/>
        <v>0</v>
      </c>
      <c r="V20" s="645" t="s">
        <v>1674</v>
      </c>
      <c r="W20" s="895"/>
      <c r="X20" s="608"/>
      <c r="Y20" s="612" t="s">
        <v>1674</v>
      </c>
      <c r="Z20" s="594"/>
      <c r="AA20" s="612" t="s">
        <v>1674</v>
      </c>
      <c r="AB20" s="594"/>
      <c r="AC20" s="612" t="s">
        <v>1674</v>
      </c>
      <c r="AD20" s="594"/>
      <c r="AE20" s="612" t="s">
        <v>1674</v>
      </c>
      <c r="AF20" s="898">
        <f t="shared" si="6"/>
        <v>0</v>
      </c>
      <c r="AG20" s="645" t="s">
        <v>1674</v>
      </c>
      <c r="AH20" s="895"/>
      <c r="AI20" s="646"/>
      <c r="AJ20" s="612" t="s">
        <v>1674</v>
      </c>
      <c r="AK20" s="647"/>
      <c r="AL20" s="612" t="s">
        <v>1674</v>
      </c>
      <c r="AM20" s="647"/>
      <c r="AN20" s="612" t="s">
        <v>1674</v>
      </c>
      <c r="AO20" s="973"/>
      <c r="AP20" s="599"/>
      <c r="AQ20" s="646"/>
      <c r="AR20" s="612" t="s">
        <v>1674</v>
      </c>
      <c r="AS20" s="646"/>
      <c r="AT20" s="612" t="s">
        <v>1674</v>
      </c>
      <c r="AU20" s="898">
        <f t="shared" si="2"/>
        <v>0</v>
      </c>
      <c r="AV20" s="612" t="s">
        <v>1674</v>
      </c>
      <c r="AW20" s="601"/>
      <c r="AX20" s="618">
        <f>M20*'Conversion Factors Energy'!$S25/'Conversion Factors Energy'!$J$10</f>
        <v>0</v>
      </c>
      <c r="AY20" s="612" t="s">
        <v>1674</v>
      </c>
      <c r="AZ20" s="620">
        <f>O20*'Conversion Factors Energy'!$S25/'Conversion Factors Energy'!$J$10</f>
        <v>0</v>
      </c>
      <c r="BA20" s="609" t="s">
        <v>1674</v>
      </c>
      <c r="BB20" s="618">
        <f>Q20*'Conversion Factors Energy'!$S25/'Conversion Factors Energy'!$J$10</f>
        <v>0</v>
      </c>
      <c r="BC20" s="648" t="s">
        <v>1674</v>
      </c>
      <c r="BD20" s="618">
        <f>S20*'Conversion Factors Energy'!$S25/'Conversion Factors Energy'!$J$10</f>
        <v>0</v>
      </c>
      <c r="BE20" s="648" t="s">
        <v>1674</v>
      </c>
      <c r="BF20" s="920">
        <f>IF(SUM(AX20,AZ20,BB20,BD20)&gt;0,SUM(AX20,AZ20,BB20,BD20),U20*'Conversion Factors Energy'!$S25/'Conversion Factors Energy'!$J$10)</f>
        <v>0</v>
      </c>
      <c r="BG20" s="610" t="s">
        <v>1674</v>
      </c>
      <c r="BH20" s="919"/>
      <c r="BI20" s="608">
        <f>X20*'Conversion Factors Energy'!$S25/'Conversion Factors Energy'!$J$10</f>
        <v>0</v>
      </c>
      <c r="BJ20" s="654" t="s">
        <v>1674</v>
      </c>
      <c r="BK20" s="618">
        <f>Z20*'Conversion Factors Energy'!$S25/'Conversion Factors Energy'!$J$10</f>
        <v>0</v>
      </c>
      <c r="BL20" s="616" t="s">
        <v>1674</v>
      </c>
      <c r="BM20" s="622">
        <f>AB20*'Conversion Factors Energy'!$S25/'Conversion Factors Energy'!$J$10</f>
        <v>0</v>
      </c>
      <c r="BN20" s="611" t="s">
        <v>1674</v>
      </c>
      <c r="BO20" s="622">
        <f>AD20*'Conversion Factors Energy'!$S25/'Conversion Factors Energy'!$J$10</f>
        <v>0</v>
      </c>
      <c r="BP20" s="611" t="s">
        <v>1674</v>
      </c>
      <c r="BQ20" s="923">
        <f>IF(SUM(BI20,BK20,BM20,BO20)&gt;0,SUM(BI20,BK20,BM20,BO20),AF20*'Conversion Factors Energy'!$S25/'Conversion Factors Energy'!$J$10)</f>
        <v>0</v>
      </c>
      <c r="BR20" s="645" t="s">
        <v>1674</v>
      </c>
      <c r="BS20" s="919"/>
      <c r="BT20" s="651">
        <f>AI20*'Conversion Factors Energy'!$S25/'Conversion Factors Energy'!$J$10</f>
        <v>0</v>
      </c>
      <c r="BU20" s="649" t="s">
        <v>1674</v>
      </c>
      <c r="BV20" s="652">
        <f>AK20*'Conversion Factors Energy'!$S25/'Conversion Factors Energy'!$J$10</f>
        <v>0</v>
      </c>
      <c r="BW20" s="649" t="s">
        <v>1674</v>
      </c>
      <c r="BX20" s="652">
        <f>AM20*'Conversion Factors Energy'!$S25/'Conversion Factors Energy'!$J$10</f>
        <v>0</v>
      </c>
      <c r="BY20" s="645" t="s">
        <v>1674</v>
      </c>
      <c r="BZ20" s="599"/>
      <c r="CA20" s="599"/>
      <c r="CB20" s="653">
        <f>AQ20*'Conversion Factors Energy'!$S25/'Conversion Factors Energy'!$J$10</f>
        <v>0</v>
      </c>
      <c r="CC20" s="659" t="s">
        <v>1674</v>
      </c>
      <c r="CD20" s="653">
        <f>AS20*'Conversion Factors Energy'!$S25/'Conversion Factors Energy'!$J$10</f>
        <v>0</v>
      </c>
      <c r="CE20" s="659" t="s">
        <v>1674</v>
      </c>
      <c r="CF20" s="922">
        <f>IF(SUM(BT20,BV20,BX20,CB20,CD20)&gt;0,SUM(BT20,BV20,BX20,CB20,CD20),AU20*'Conversion Factors Energy'!$S25/'Conversion Factors Energy'!$J$10)</f>
        <v>0</v>
      </c>
      <c r="CG20" s="645" t="s">
        <v>1674</v>
      </c>
    </row>
    <row r="21" spans="1:86" ht="23.1" customHeight="1" thickBot="1">
      <c r="A21" s="582"/>
      <c r="B21" s="1552"/>
      <c r="C21" s="1555"/>
      <c r="D21" s="1554"/>
      <c r="E21" s="1565"/>
      <c r="F21" s="1562" t="str">
        <f>CONCATENATE('T I fibre sources'!H20)</f>
        <v>Crude tall oil</v>
      </c>
      <c r="G21" s="1563"/>
      <c r="H21" s="893" t="s">
        <v>1704</v>
      </c>
      <c r="I21" s="58">
        <f>SUM('T I fibre sources'!Q20)</f>
        <v>0</v>
      </c>
      <c r="J21" s="149">
        <f>(((SUM('(T III pwbf origins - optional)'!$E$35)*SUM('(T III pwbf origins - optional)'!H25)))+((SUM('(T III pwbf origins - optional)'!$K$35)*SUM('(T III pwbf origins - optional)'!N25)))+(SUM('(T III pwbf origins - optional)'!$Q$35)*SUM('(T III pwbf origins - optional)'!T25))+(SUM('(T III pwbf origins - optional)'!$W$35)*SUM('(T III pwbf origins - optional)'!Z25))+((SUM('(T III pwbf origins - optional)'!$AC$35)*SUM('(T III pwbf origins - optional)'!AF25)))+((SUM('(T III pwbf origins - optional)'!$AI$35)*SUM('(T III pwbf origins - optional)'!AL25))))*(-1)</f>
        <v>0</v>
      </c>
      <c r="K21" s="63">
        <f t="shared" si="4"/>
        <v>0</v>
      </c>
      <c r="L21" s="314"/>
      <c r="M21" s="608"/>
      <c r="N21" s="612" t="s">
        <v>1674</v>
      </c>
      <c r="O21" s="594"/>
      <c r="P21" s="612" t="s">
        <v>1674</v>
      </c>
      <c r="Q21" s="594"/>
      <c r="R21" s="612" t="s">
        <v>1674</v>
      </c>
      <c r="S21" s="594"/>
      <c r="T21" s="612" t="s">
        <v>1674</v>
      </c>
      <c r="U21" s="898">
        <f t="shared" si="5"/>
        <v>0</v>
      </c>
      <c r="V21" s="645" t="s">
        <v>1674</v>
      </c>
      <c r="W21" s="895"/>
      <c r="X21" s="608"/>
      <c r="Y21" s="612" t="s">
        <v>1674</v>
      </c>
      <c r="Z21" s="594"/>
      <c r="AA21" s="612" t="s">
        <v>1674</v>
      </c>
      <c r="AB21" s="594"/>
      <c r="AC21" s="612" t="s">
        <v>1674</v>
      </c>
      <c r="AD21" s="594"/>
      <c r="AE21" s="612" t="s">
        <v>1674</v>
      </c>
      <c r="AF21" s="898">
        <f t="shared" si="6"/>
        <v>0</v>
      </c>
      <c r="AG21" s="645" t="s">
        <v>1674</v>
      </c>
      <c r="AH21" s="895"/>
      <c r="AI21" s="646"/>
      <c r="AJ21" s="612" t="s">
        <v>1674</v>
      </c>
      <c r="AK21" s="647"/>
      <c r="AL21" s="612" t="s">
        <v>1674</v>
      </c>
      <c r="AM21" s="647"/>
      <c r="AN21" s="612" t="s">
        <v>1674</v>
      </c>
      <c r="AO21" s="614"/>
      <c r="AP21" s="593" t="s">
        <v>1674</v>
      </c>
      <c r="AQ21" s="646"/>
      <c r="AR21" s="612" t="s">
        <v>1674</v>
      </c>
      <c r="AS21" s="646"/>
      <c r="AT21" s="612" t="s">
        <v>1674</v>
      </c>
      <c r="AU21" s="898">
        <f>SUM(AI21)+SUM(AK21)+SUM(AM21)+SUM(AQ21)+SUM(AS21)+SUM(AO21)</f>
        <v>0</v>
      </c>
      <c r="AV21" s="612" t="s">
        <v>1674</v>
      </c>
      <c r="AW21" s="601"/>
      <c r="AX21" s="618">
        <f>M21*'Conversion Factors Energy'!$O$19</f>
        <v>0</v>
      </c>
      <c r="AY21" s="612" t="s">
        <v>1674</v>
      </c>
      <c r="AZ21" s="608">
        <f>O21*'Conversion Factors Energy'!$O$19</f>
        <v>0</v>
      </c>
      <c r="BA21" s="612" t="s">
        <v>1674</v>
      </c>
      <c r="BB21" s="618">
        <f>Q21*'Conversion Factors Energy'!$O$19</f>
        <v>0</v>
      </c>
      <c r="BC21" s="612" t="s">
        <v>1674</v>
      </c>
      <c r="BD21" s="618">
        <f>S21*'Conversion Factors Energy'!$O$19</f>
        <v>0</v>
      </c>
      <c r="BE21" s="612" t="s">
        <v>1674</v>
      </c>
      <c r="BF21" s="920">
        <f>IF(SUM(AX21,AZ21,BB21,BD21)&gt;0,SUM(AX21,AZ21,BB21,BD21),U21*'Conversion Factors Energy'!$O$19)</f>
        <v>0</v>
      </c>
      <c r="BG21" s="645" t="s">
        <v>1674</v>
      </c>
      <c r="BH21" s="895"/>
      <c r="BI21" s="608">
        <f>X21*'Conversion Factors Energy'!$O$19</f>
        <v>0</v>
      </c>
      <c r="BJ21" s="654" t="s">
        <v>1674</v>
      </c>
      <c r="BK21" s="618">
        <f>Z21*'Conversion Factors Energy'!$O$19</f>
        <v>0</v>
      </c>
      <c r="BL21" s="616" t="s">
        <v>1674</v>
      </c>
      <c r="BM21" s="622">
        <f>AB21*'Conversion Factors Energy'!$O$19</f>
        <v>0</v>
      </c>
      <c r="BN21" s="611" t="s">
        <v>1674</v>
      </c>
      <c r="BO21" s="622">
        <f>AD21*'Conversion Factors Energy'!$O$19</f>
        <v>0</v>
      </c>
      <c r="BP21" s="611" t="s">
        <v>1674</v>
      </c>
      <c r="BQ21" s="923">
        <f>IF(SUM(BI21,BK21,BM21,BO21)&gt;0,SUM(BI21,BK21,BM21,BO21),AF21*'Conversion Factors Energy'!$O$19)</f>
        <v>0</v>
      </c>
      <c r="BR21" s="645" t="s">
        <v>1674</v>
      </c>
      <c r="BS21" s="895"/>
      <c r="BT21" s="651">
        <f>AI21*'Conversion Factors Energy'!$O$19</f>
        <v>0</v>
      </c>
      <c r="BU21" s="649" t="s">
        <v>1674</v>
      </c>
      <c r="BV21" s="652">
        <f>AK21*'Conversion Factors Energy'!$O$19</f>
        <v>0</v>
      </c>
      <c r="BW21" s="649" t="s">
        <v>1674</v>
      </c>
      <c r="BX21" s="652">
        <f>AM21*'Conversion Factors Energy'!$O$19</f>
        <v>0</v>
      </c>
      <c r="BY21" s="645" t="s">
        <v>1674</v>
      </c>
      <c r="BZ21" s="644">
        <f>AO21*'Conversion Factors Energy'!$O$19</f>
        <v>0</v>
      </c>
      <c r="CA21" s="593" t="s">
        <v>1674</v>
      </c>
      <c r="CB21" s="652">
        <f>AQ21*'Conversion Factors Energy'!$O$19</f>
        <v>0</v>
      </c>
      <c r="CC21" s="660" t="s">
        <v>1674</v>
      </c>
      <c r="CD21" s="652">
        <f>AS21*'Conversion Factors Energy'!$O$19</f>
        <v>0</v>
      </c>
      <c r="CE21" s="660" t="s">
        <v>1674</v>
      </c>
      <c r="CF21" s="898">
        <f>IF(SUM(BT21,BV21,BX21,CB21,CD21,BZ21)&gt;0,SUM(BT21,BV21,BX21,CB21,CD21,BZ21),AU21*'Conversion Factors Energy'!$O$19)</f>
        <v>0</v>
      </c>
      <c r="CG21" s="645" t="s">
        <v>1674</v>
      </c>
    </row>
    <row r="22" spans="1:86" ht="24.75" customHeight="1" thickBot="1">
      <c r="A22" s="582"/>
      <c r="B22" s="1556"/>
      <c r="C22" s="1557"/>
      <c r="D22" s="1558"/>
      <c r="E22" s="1566"/>
      <c r="F22" s="1562" t="str">
        <f>CONCATENATE('(T III pwbf origins - optional)'!C26)</f>
        <v>Unspecified liquid co-products</v>
      </c>
      <c r="G22" s="1563"/>
      <c r="H22" s="893" t="s">
        <v>1619</v>
      </c>
      <c r="I22" s="831"/>
      <c r="J22" s="147">
        <f>(((SUM('(T III pwbf origins - optional)'!$E$35)*SUM('(T III pwbf origins - optional)'!H26)))+((SUM('(T III pwbf origins - optional)'!$K$35)*SUM('(T III pwbf origins - optional)'!N26)))+(SUM('(T III pwbf origins - optional)'!$Q$35)*SUM('(T III pwbf origins - optional)'!T26))+(SUM('(T III pwbf origins - optional)'!$W$35)*SUM('(T III pwbf origins - optional)'!Z26))+((SUM('(T III pwbf origins - optional)'!$AC$35)*SUM('(T III pwbf origins - optional)'!AF26)))+((SUM('(T III pwbf origins - optional)'!$AI$35)*SUM('(T III pwbf origins - optional)'!AL26))))*(-1)</f>
        <v>0</v>
      </c>
      <c r="K22" s="63">
        <f t="shared" si="4"/>
        <v>0</v>
      </c>
      <c r="L22" s="314"/>
      <c r="M22" s="626"/>
      <c r="N22" s="627" t="s">
        <v>1674</v>
      </c>
      <c r="O22" s="628"/>
      <c r="P22" s="627" t="s">
        <v>1674</v>
      </c>
      <c r="Q22" s="626"/>
      <c r="R22" s="627" t="s">
        <v>1674</v>
      </c>
      <c r="S22" s="626"/>
      <c r="T22" s="627" t="s">
        <v>1674</v>
      </c>
      <c r="U22" s="905">
        <f>SUM(M22)+SUM(O22)+SUM(Q22)+SUM(S22)</f>
        <v>0</v>
      </c>
      <c r="V22" s="629" t="s">
        <v>1674</v>
      </c>
      <c r="W22" s="895"/>
      <c r="X22" s="626"/>
      <c r="Y22" s="627" t="s">
        <v>1674</v>
      </c>
      <c r="Z22" s="628"/>
      <c r="AA22" s="627" t="s">
        <v>1674</v>
      </c>
      <c r="AB22" s="628"/>
      <c r="AC22" s="627" t="s">
        <v>1674</v>
      </c>
      <c r="AD22" s="628"/>
      <c r="AE22" s="627" t="s">
        <v>1674</v>
      </c>
      <c r="AF22" s="905">
        <f t="shared" si="6"/>
        <v>0</v>
      </c>
      <c r="AG22" s="629" t="s">
        <v>1674</v>
      </c>
      <c r="AH22" s="895"/>
      <c r="AI22" s="633"/>
      <c r="AJ22" s="627" t="s">
        <v>1674</v>
      </c>
      <c r="AK22" s="632"/>
      <c r="AL22" s="627" t="s">
        <v>1674</v>
      </c>
      <c r="AM22" s="632"/>
      <c r="AN22" s="627" t="s">
        <v>1674</v>
      </c>
      <c r="AO22" s="632"/>
      <c r="AP22" s="627" t="s">
        <v>1674</v>
      </c>
      <c r="AQ22" s="633"/>
      <c r="AR22" s="627" t="s">
        <v>1674</v>
      </c>
      <c r="AS22" s="633"/>
      <c r="AT22" s="627" t="s">
        <v>1674</v>
      </c>
      <c r="AU22" s="905">
        <f>SUM(AI22)+SUM(AK22)+SUM(AM22)+SUM(AQ22)+SUM(AS22)+SUM(AO22)</f>
        <v>0</v>
      </c>
      <c r="AV22" s="627" t="s">
        <v>1674</v>
      </c>
      <c r="AW22" s="601"/>
      <c r="AX22" s="626">
        <f>M22*'Conversion Factors Energy'!$S25/'Conversion Factors Energy'!$J$10</f>
        <v>0</v>
      </c>
      <c r="AY22" s="627" t="s">
        <v>1674</v>
      </c>
      <c r="AZ22" s="626">
        <f>O22*'Conversion Factors Energy'!$S25/'Conversion Factors Energy'!$J$10</f>
        <v>0</v>
      </c>
      <c r="BA22" s="627" t="s">
        <v>1674</v>
      </c>
      <c r="BB22" s="626">
        <f>Q22*'Conversion Factors Energy'!$S25/'Conversion Factors Energy'!$J$10</f>
        <v>0</v>
      </c>
      <c r="BC22" s="627" t="s">
        <v>1674</v>
      </c>
      <c r="BD22" s="626">
        <f>S22*'Conversion Factors Energy'!$S25/'Conversion Factors Energy'!$J$10</f>
        <v>0</v>
      </c>
      <c r="BE22" s="627" t="s">
        <v>1674</v>
      </c>
      <c r="BF22" s="924">
        <f>IF(SUM(AX22,AZ22,BB22,BD22)&gt;0,SUM(AX22,AZ22,BB22,BD22),U22*'Conversion Factors Energy'!$S25/'Conversion Factors Energy'!$J$10)</f>
        <v>0</v>
      </c>
      <c r="BG22" s="629" t="s">
        <v>1674</v>
      </c>
      <c r="BH22" s="895"/>
      <c r="BI22" s="626">
        <f>X22*'Conversion Factors Energy'!$S25/'Conversion Factors Energy'!$J$10</f>
        <v>0</v>
      </c>
      <c r="BJ22" s="629" t="s">
        <v>1674</v>
      </c>
      <c r="BK22" s="626">
        <f>Z22*'Conversion Factors Energy'!$S25/'Conversion Factors Energy'!$J$10</f>
        <v>0</v>
      </c>
      <c r="BL22" s="636" t="s">
        <v>1674</v>
      </c>
      <c r="BM22" s="634">
        <f>AB22*'Conversion Factors Energy'!$S25/'Conversion Factors Energy'!$J$10</f>
        <v>0</v>
      </c>
      <c r="BN22" s="661" t="s">
        <v>1674</v>
      </c>
      <c r="BO22" s="634">
        <f>AD22*'Conversion Factors Energy'!$S25/'Conversion Factors Energy'!$J$10</f>
        <v>0</v>
      </c>
      <c r="BP22" s="661" t="s">
        <v>1674</v>
      </c>
      <c r="BQ22" s="925">
        <f>IF(SUM(BI22,BK22,BM22,BO22)&gt;0,SUM(BI22,BK22,BM22,BO22),AF22*'Conversion Factors Energy'!$S25/'Conversion Factors Energy'!$J$10)</f>
        <v>0</v>
      </c>
      <c r="BR22" s="629" t="s">
        <v>1674</v>
      </c>
      <c r="BS22" s="895"/>
      <c r="BT22" s="662">
        <f>AI22*'Conversion Factors Energy'!$S25/'Conversion Factors Energy'!$J$10</f>
        <v>0</v>
      </c>
      <c r="BU22" s="636" t="s">
        <v>1674</v>
      </c>
      <c r="BV22" s="663">
        <f>AK22*'Conversion Factors Energy'!$S25/'Conversion Factors Energy'!$J$10</f>
        <v>0</v>
      </c>
      <c r="BW22" s="636" t="s">
        <v>1674</v>
      </c>
      <c r="BX22" s="663">
        <f>AM22*'Conversion Factors Energy'!$S25/'Conversion Factors Energy'!$J$10</f>
        <v>0</v>
      </c>
      <c r="BY22" s="636" t="s">
        <v>1674</v>
      </c>
      <c r="BZ22" s="663">
        <f>AO22*'Conversion Factors Energy'!$S25/'Conversion Factors Energy'!$J$10</f>
        <v>0</v>
      </c>
      <c r="CA22" s="636" t="s">
        <v>1674</v>
      </c>
      <c r="CB22" s="664">
        <f>AQ22*'Conversion Factors Energy'!$S25/'Conversion Factors Energy'!$J$10</f>
        <v>0</v>
      </c>
      <c r="CC22" s="665" t="s">
        <v>1674</v>
      </c>
      <c r="CD22" s="664">
        <f>AS22*'Conversion Factors Energy'!$S25/'Conversion Factors Energy'!$J$10</f>
        <v>0</v>
      </c>
      <c r="CE22" s="665" t="s">
        <v>1674</v>
      </c>
      <c r="CF22" s="905">
        <f>IF(SUM(BT22,BV22,BX22,CB22,CD22,BZ22)&gt;0,SUM(BT22,BV22,BX22,CB22,CD22,BZ22),AU22*'Conversion Factors Energy'!$S25/'Conversion Factors Energy'!$J$10)</f>
        <v>0</v>
      </c>
      <c r="CG22" s="629" t="s">
        <v>1674</v>
      </c>
      <c r="CH22" s="520"/>
    </row>
    <row r="23" spans="1:86" ht="4.5" customHeight="1" thickBot="1">
      <c r="A23" s="582"/>
      <c r="B23" s="587"/>
      <c r="C23" s="587"/>
      <c r="D23" s="587"/>
      <c r="E23" s="587"/>
      <c r="F23" s="965"/>
      <c r="G23" s="966"/>
      <c r="H23" s="926"/>
      <c r="I23" s="314"/>
      <c r="J23" s="312"/>
      <c r="K23" s="314"/>
      <c r="L23" s="314"/>
      <c r="M23" s="666"/>
      <c r="N23" s="667"/>
      <c r="O23" s="666"/>
      <c r="P23" s="667"/>
      <c r="Q23" s="666"/>
      <c r="R23" s="667"/>
      <c r="S23" s="666"/>
      <c r="T23" s="667"/>
      <c r="U23" s="895"/>
      <c r="V23" s="667"/>
      <c r="W23" s="895"/>
      <c r="X23" s="666"/>
      <c r="Y23" s="667"/>
      <c r="Z23" s="666"/>
      <c r="AA23" s="667"/>
      <c r="AB23" s="666"/>
      <c r="AC23" s="667"/>
      <c r="AD23" s="666"/>
      <c r="AE23" s="667"/>
      <c r="AF23" s="915"/>
      <c r="AG23" s="667"/>
      <c r="AH23" s="895"/>
      <c r="AI23" s="666"/>
      <c r="AJ23" s="667"/>
      <c r="AK23" s="666"/>
      <c r="AL23" s="667"/>
      <c r="AM23" s="666"/>
      <c r="AN23" s="667"/>
      <c r="AO23" s="599"/>
      <c r="AP23" s="599"/>
      <c r="AQ23" s="666"/>
      <c r="AR23" s="667"/>
      <c r="AS23" s="666"/>
      <c r="AT23" s="667"/>
      <c r="AU23" s="922"/>
      <c r="AV23" s="667"/>
      <c r="AW23" s="601"/>
      <c r="AX23" s="668"/>
      <c r="AY23" s="669"/>
      <c r="AZ23" s="668"/>
      <c r="BA23" s="669"/>
      <c r="BB23" s="668"/>
      <c r="BC23" s="669"/>
      <c r="BD23" s="668"/>
      <c r="BE23" s="669"/>
      <c r="BF23" s="927"/>
      <c r="BG23" s="670"/>
      <c r="BH23" s="895"/>
      <c r="BI23" s="668"/>
      <c r="BJ23" s="669"/>
      <c r="BK23" s="668"/>
      <c r="BL23" s="670"/>
      <c r="BM23" s="668"/>
      <c r="BN23" s="669"/>
      <c r="BO23" s="668"/>
      <c r="BP23" s="669"/>
      <c r="BQ23" s="927"/>
      <c r="BR23" s="669"/>
      <c r="BS23" s="895"/>
      <c r="BT23" s="671"/>
      <c r="BU23" s="669"/>
      <c r="BV23" s="668"/>
      <c r="BW23" s="669"/>
      <c r="BX23" s="668"/>
      <c r="BY23" s="669"/>
      <c r="BZ23" s="599"/>
      <c r="CA23" s="599"/>
      <c r="CB23" s="668"/>
      <c r="CC23" s="669"/>
      <c r="CD23" s="668"/>
      <c r="CE23" s="669"/>
      <c r="CF23" s="927"/>
      <c r="CG23" s="669"/>
    </row>
    <row r="24" spans="1:86" ht="23.1" customHeight="1" thickBot="1">
      <c r="A24" s="582"/>
      <c r="B24" s="1549" t="str">
        <f>CONCATENATE('T II processed wood based fuels'!C8)</f>
        <v>Processed wood-based fuel production</v>
      </c>
      <c r="C24" s="1550"/>
      <c r="D24" s="1551"/>
      <c r="E24" s="1570" t="str">
        <f>'T II processed wood based fuels'!F8</f>
        <v>Processed solid biofuels from wood</v>
      </c>
      <c r="F24" s="1562" t="str">
        <f>CONCATENATE('T II processed wood based fuels'!G8)</f>
        <v>Wood Charcoal</v>
      </c>
      <c r="G24" s="1563"/>
      <c r="H24" s="893" t="s">
        <v>1619</v>
      </c>
      <c r="I24" s="24">
        <f>SUM('T II processed wood based fuels'!Q8)*'Conversion Factors Energy'!J22</f>
        <v>0</v>
      </c>
      <c r="J24" s="493"/>
      <c r="K24" s="24">
        <f t="shared" ref="K24:K29" si="7">SUM(I24)+SUM(J24)</f>
        <v>0</v>
      </c>
      <c r="L24" s="314"/>
      <c r="M24" s="592"/>
      <c r="N24" s="593" t="s">
        <v>1674</v>
      </c>
      <c r="O24" s="596"/>
      <c r="P24" s="593" t="s">
        <v>1674</v>
      </c>
      <c r="Q24" s="596"/>
      <c r="R24" s="593" t="s">
        <v>1674</v>
      </c>
      <c r="S24" s="596"/>
      <c r="T24" s="593" t="s">
        <v>1674</v>
      </c>
      <c r="U24" s="894">
        <f>SUM(M24)+SUM(O24)+SUM(Q24)+SUM(S24)</f>
        <v>0</v>
      </c>
      <c r="V24" s="595" t="s">
        <v>1674</v>
      </c>
      <c r="W24" s="895"/>
      <c r="X24" s="592"/>
      <c r="Y24" s="593" t="s">
        <v>1674</v>
      </c>
      <c r="Z24" s="596"/>
      <c r="AA24" s="593" t="s">
        <v>1674</v>
      </c>
      <c r="AB24" s="596"/>
      <c r="AC24" s="593" t="s">
        <v>1674</v>
      </c>
      <c r="AD24" s="596"/>
      <c r="AE24" s="593" t="s">
        <v>1674</v>
      </c>
      <c r="AF24" s="894">
        <f t="shared" si="6"/>
        <v>0</v>
      </c>
      <c r="AG24" s="595" t="s">
        <v>1674</v>
      </c>
      <c r="AH24" s="895"/>
      <c r="AI24" s="598"/>
      <c r="AJ24" s="593" t="s">
        <v>1674</v>
      </c>
      <c r="AK24" s="640"/>
      <c r="AL24" s="593" t="s">
        <v>1674</v>
      </c>
      <c r="AM24" s="640"/>
      <c r="AN24" s="593" t="s">
        <v>1674</v>
      </c>
      <c r="AO24" s="599"/>
      <c r="AP24" s="599"/>
      <c r="AQ24" s="598"/>
      <c r="AR24" s="593" t="s">
        <v>1674</v>
      </c>
      <c r="AS24" s="598"/>
      <c r="AT24" s="593" t="s">
        <v>1674</v>
      </c>
      <c r="AU24" s="894">
        <f t="shared" si="2"/>
        <v>0</v>
      </c>
      <c r="AV24" s="593" t="s">
        <v>1674</v>
      </c>
      <c r="AW24" s="601"/>
      <c r="AX24" s="592">
        <f>M24*'Conversion Factors Energy'!$O$22</f>
        <v>0</v>
      </c>
      <c r="AY24" s="609" t="s">
        <v>1674</v>
      </c>
      <c r="AZ24" s="592">
        <f>O24*'Conversion Factors Energy'!$O$22</f>
        <v>0</v>
      </c>
      <c r="BA24" s="609" t="s">
        <v>1674</v>
      </c>
      <c r="BB24" s="592">
        <f>Q24*'Conversion Factors Energy'!$O$22</f>
        <v>0</v>
      </c>
      <c r="BC24" s="609" t="s">
        <v>1674</v>
      </c>
      <c r="BD24" s="592">
        <f>S24*'Conversion Factors Energy'!$O$22</f>
        <v>0</v>
      </c>
      <c r="BE24" s="609" t="s">
        <v>1674</v>
      </c>
      <c r="BF24" s="928">
        <f>IF(SUM(AX24,AZ24,BB24,BD24)&gt;0, SUM(AX24,AZ24,BB24,BD24), U24*'Conversion Factors Energy'!$O$22)</f>
        <v>0</v>
      </c>
      <c r="BG24" s="610" t="s">
        <v>1674</v>
      </c>
      <c r="BH24" s="919"/>
      <c r="BI24" s="603">
        <f>X24*'Conversion Factors Energy'!$O$22</f>
        <v>0</v>
      </c>
      <c r="BJ24" s="619" t="s">
        <v>1674</v>
      </c>
      <c r="BK24" s="603">
        <f>Z24*'Conversion Factors Energy'!$O$22</f>
        <v>0</v>
      </c>
      <c r="BL24" s="600" t="s">
        <v>1674</v>
      </c>
      <c r="BM24" s="592">
        <f>AB24*'Conversion Factors Energy'!$O$22</f>
        <v>0</v>
      </c>
      <c r="BN24" s="597" t="s">
        <v>1674</v>
      </c>
      <c r="BO24" s="592">
        <f>AD24*'Conversion Factors Energy'!$O$22</f>
        <v>0</v>
      </c>
      <c r="BP24" s="597" t="s">
        <v>1674</v>
      </c>
      <c r="BQ24" s="929">
        <f>IF(SUM(BI24,BK24,BM24,BO24)&gt;0, SUM(BI24,BK24,BM24,BO24), AF24*'Conversion Factors Energy'!$O$22)</f>
        <v>0</v>
      </c>
      <c r="BR24" s="610" t="s">
        <v>1674</v>
      </c>
      <c r="BS24" s="919"/>
      <c r="BT24" s="643">
        <f>AI24*'Conversion Factors Energy'!$O$22</f>
        <v>0</v>
      </c>
      <c r="BU24" s="600" t="s">
        <v>1674</v>
      </c>
      <c r="BV24" s="644">
        <f>AK24*'Conversion Factors Energy'!$O$22</f>
        <v>0</v>
      </c>
      <c r="BW24" s="600" t="s">
        <v>1674</v>
      </c>
      <c r="BX24" s="644">
        <f>AM24*'Conversion Factors Energy'!$O$22</f>
        <v>0</v>
      </c>
      <c r="BY24" s="595" t="s">
        <v>1674</v>
      </c>
      <c r="BZ24" s="599"/>
      <c r="CA24" s="599"/>
      <c r="CB24" s="653">
        <f>AQ24*'Conversion Factors Energy'!$O$22</f>
        <v>0</v>
      </c>
      <c r="CC24" s="623" t="s">
        <v>1674</v>
      </c>
      <c r="CD24" s="653">
        <f>AS24*'Conversion Factors Energy'!$O$22</f>
        <v>0</v>
      </c>
      <c r="CE24" s="623" t="s">
        <v>1674</v>
      </c>
      <c r="CF24" s="903">
        <f>IF(SUM(BT24,BV24,BX24,CB24,CD24)&gt;0, SUM(BT24,BV24,BX24,CB24,CD24), AU24*'Conversion Factors Energy'!$O$22)</f>
        <v>0</v>
      </c>
      <c r="CG24" s="595" t="s">
        <v>1674</v>
      </c>
    </row>
    <row r="25" spans="1:86" ht="23.1" customHeight="1" thickBot="1">
      <c r="A25" s="582"/>
      <c r="B25" s="1552"/>
      <c r="C25" s="1553"/>
      <c r="D25" s="1554"/>
      <c r="E25" s="1565"/>
      <c r="F25" s="1562" t="str">
        <f>CONCATENATE('T II processed wood based fuels'!G9)</f>
        <v xml:space="preserve">Wood Pellets </v>
      </c>
      <c r="G25" s="1563"/>
      <c r="H25" s="893" t="s">
        <v>1619</v>
      </c>
      <c r="I25" s="24">
        <f>SUM('T II processed wood based fuels'!Q9)*'Conversion Factors Energy'!J23</f>
        <v>0</v>
      </c>
      <c r="J25" s="315"/>
      <c r="K25" s="24">
        <f t="shared" si="7"/>
        <v>0</v>
      </c>
      <c r="L25" s="314"/>
      <c r="M25" s="626"/>
      <c r="N25" s="627" t="s">
        <v>1674</v>
      </c>
      <c r="O25" s="628"/>
      <c r="P25" s="627" t="s">
        <v>1674</v>
      </c>
      <c r="Q25" s="628"/>
      <c r="R25" s="627" t="s">
        <v>1674</v>
      </c>
      <c r="S25" s="628"/>
      <c r="T25" s="627" t="s">
        <v>1674</v>
      </c>
      <c r="U25" s="905">
        <f>SUM(M25)+SUM(O25)+SUM(Q25)+SUM(S25)</f>
        <v>0</v>
      </c>
      <c r="V25" s="629" t="s">
        <v>1674</v>
      </c>
      <c r="W25" s="895">
        <v>76</v>
      </c>
      <c r="X25" s="626"/>
      <c r="Y25" s="627" t="s">
        <v>1674</v>
      </c>
      <c r="Z25" s="628"/>
      <c r="AA25" s="627" t="s">
        <v>1674</v>
      </c>
      <c r="AB25" s="628"/>
      <c r="AC25" s="627" t="s">
        <v>1674</v>
      </c>
      <c r="AD25" s="628"/>
      <c r="AE25" s="627" t="s">
        <v>1674</v>
      </c>
      <c r="AF25" s="905">
        <f t="shared" si="6"/>
        <v>0</v>
      </c>
      <c r="AG25" s="629" t="s">
        <v>1674</v>
      </c>
      <c r="AH25" s="895"/>
      <c r="AI25" s="646"/>
      <c r="AJ25" s="612" t="s">
        <v>1674</v>
      </c>
      <c r="AK25" s="647"/>
      <c r="AL25" s="612" t="s">
        <v>1674</v>
      </c>
      <c r="AM25" s="647"/>
      <c r="AN25" s="612" t="s">
        <v>1674</v>
      </c>
      <c r="AO25" s="599"/>
      <c r="AP25" s="599"/>
      <c r="AQ25" s="646"/>
      <c r="AR25" s="612" t="s">
        <v>1674</v>
      </c>
      <c r="AS25" s="646"/>
      <c r="AT25" s="612" t="s">
        <v>1674</v>
      </c>
      <c r="AU25" s="898">
        <f t="shared" si="2"/>
        <v>0</v>
      </c>
      <c r="AV25" s="621" t="s">
        <v>1674</v>
      </c>
      <c r="AW25" s="601"/>
      <c r="AX25" s="672">
        <f>M25*'Conversion Factors Energy'!$O$23</f>
        <v>0</v>
      </c>
      <c r="AY25" s="627" t="s">
        <v>1674</v>
      </c>
      <c r="AZ25" s="672">
        <f>O25*'Conversion Factors Energy'!$O$23</f>
        <v>0</v>
      </c>
      <c r="BA25" s="627" t="s">
        <v>1674</v>
      </c>
      <c r="BB25" s="672">
        <f>Q25*'Conversion Factors Energy'!$O$23</f>
        <v>0</v>
      </c>
      <c r="BC25" s="627" t="s">
        <v>1674</v>
      </c>
      <c r="BD25" s="672">
        <f>S25*'Conversion Factors Energy'!$O$23</f>
        <v>0</v>
      </c>
      <c r="BE25" s="627" t="s">
        <v>1674</v>
      </c>
      <c r="BF25" s="924">
        <f>IF(SUM(AX25,AZ25,BB25,BD25)&gt;0, SUM(AX25,AZ25,BB25,BD25), U25*'Conversion Factors Energy'!$O$23)</f>
        <v>0</v>
      </c>
      <c r="BG25" s="629" t="s">
        <v>1674</v>
      </c>
      <c r="BH25" s="895"/>
      <c r="BI25" s="626">
        <f>X25*'Conversion Factors Energy'!$O$23</f>
        <v>0</v>
      </c>
      <c r="BJ25" s="629" t="s">
        <v>1674</v>
      </c>
      <c r="BK25" s="626">
        <f>Z25*'Conversion Factors Energy'!$O$23</f>
        <v>0</v>
      </c>
      <c r="BL25" s="619" t="s">
        <v>1674</v>
      </c>
      <c r="BM25" s="634">
        <f>AB25*'Conversion Factors Energy'!$O$23</f>
        <v>0</v>
      </c>
      <c r="BN25" s="630" t="s">
        <v>1674</v>
      </c>
      <c r="BO25" s="634">
        <f>AD25*'Conversion Factors Energy'!$O$23</f>
        <v>0</v>
      </c>
      <c r="BP25" s="630" t="s">
        <v>1674</v>
      </c>
      <c r="BQ25" s="925">
        <f>IF(SUM(BI25,BK25,BM25,BO25)&gt;0, SUM(BI25,BK25,BM25,BO25), AF25*'Conversion Factors Energy'!$O$23)</f>
        <v>0</v>
      </c>
      <c r="BR25" s="629" t="s">
        <v>1674</v>
      </c>
      <c r="BS25" s="895"/>
      <c r="BT25" s="651">
        <f>AI25*'Conversion Factors Energy'!$O$23</f>
        <v>0</v>
      </c>
      <c r="BU25" s="649" t="s">
        <v>1674</v>
      </c>
      <c r="BV25" s="652">
        <f>AK25*'Conversion Factors Energy'!$O$23</f>
        <v>0</v>
      </c>
      <c r="BW25" s="649" t="s">
        <v>1674</v>
      </c>
      <c r="BX25" s="652">
        <f>AM25*'Conversion Factors Energy'!$O$23</f>
        <v>0</v>
      </c>
      <c r="BY25" s="645" t="s">
        <v>1674</v>
      </c>
      <c r="BZ25" s="599"/>
      <c r="CA25" s="599"/>
      <c r="CB25" s="652">
        <f>AQ25*'Conversion Factors Energy'!$O$23</f>
        <v>0</v>
      </c>
      <c r="CC25" s="660" t="s">
        <v>1674</v>
      </c>
      <c r="CD25" s="652">
        <f>AS25*'Conversion Factors Energy'!$O$23</f>
        <v>0</v>
      </c>
      <c r="CE25" s="660" t="s">
        <v>1674</v>
      </c>
      <c r="CF25" s="898">
        <f>IF(SUM(BT25,BV25,BX25,CB25,CD25)&gt;0, SUM(BT25,BV25,BX25,CB25,CD25), AU25*'Conversion Factors Energy'!$O$23)</f>
        <v>0</v>
      </c>
      <c r="CG25" s="645" t="s">
        <v>1674</v>
      </c>
    </row>
    <row r="26" spans="1:86" ht="23.1" customHeight="1" thickBot="1">
      <c r="A26" s="582"/>
      <c r="B26" s="1552"/>
      <c r="C26" s="1553"/>
      <c r="D26" s="1554"/>
      <c r="E26" s="1566"/>
      <c r="F26" s="1562" t="str">
        <f>CONCATENATE('T II processed wood based fuels'!G10)</f>
        <v>Wood Briquettes</v>
      </c>
      <c r="G26" s="1563"/>
      <c r="H26" s="893" t="s">
        <v>1619</v>
      </c>
      <c r="I26" s="24">
        <f>SUM('T II processed wood based fuels'!Q10)*'Conversion Factors Energy'!J24</f>
        <v>0</v>
      </c>
      <c r="J26" s="315"/>
      <c r="K26" s="24">
        <f t="shared" si="7"/>
        <v>0</v>
      </c>
      <c r="L26" s="314"/>
      <c r="M26" s="673"/>
      <c r="N26" s="670"/>
      <c r="O26" s="673"/>
      <c r="P26" s="670"/>
      <c r="Q26" s="673"/>
      <c r="R26" s="670"/>
      <c r="S26" s="673"/>
      <c r="T26" s="670"/>
      <c r="U26" s="927"/>
      <c r="V26" s="670"/>
      <c r="W26" s="895"/>
      <c r="X26" s="673"/>
      <c r="Y26" s="670"/>
      <c r="Z26" s="673"/>
      <c r="AA26" s="670"/>
      <c r="AB26" s="673"/>
      <c r="AC26" s="670"/>
      <c r="AD26" s="673"/>
      <c r="AE26" s="670"/>
      <c r="AF26" s="946"/>
      <c r="AG26" s="670"/>
      <c r="AH26" s="930"/>
      <c r="AI26" s="674"/>
      <c r="AJ26" s="612" t="s">
        <v>1674</v>
      </c>
      <c r="AK26" s="675"/>
      <c r="AL26" s="612" t="s">
        <v>1674</v>
      </c>
      <c r="AM26" s="675"/>
      <c r="AN26" s="612" t="s">
        <v>1674</v>
      </c>
      <c r="AO26" s="599"/>
      <c r="AP26" s="599"/>
      <c r="AQ26" s="674"/>
      <c r="AR26" s="612" t="s">
        <v>1674</v>
      </c>
      <c r="AS26" s="674"/>
      <c r="AT26" s="612" t="s">
        <v>1674</v>
      </c>
      <c r="AU26" s="898">
        <f t="shared" si="2"/>
        <v>0</v>
      </c>
      <c r="AV26" s="612" t="s">
        <v>1674</v>
      </c>
      <c r="AW26" s="601"/>
      <c r="AX26" s="673"/>
      <c r="AY26" s="670"/>
      <c r="AZ26" s="673"/>
      <c r="BA26" s="670"/>
      <c r="BB26" s="673"/>
      <c r="BC26" s="670"/>
      <c r="BD26" s="673"/>
      <c r="BE26" s="670"/>
      <c r="BF26" s="927"/>
      <c r="BG26" s="670"/>
      <c r="BH26" s="895"/>
      <c r="BI26" s="673"/>
      <c r="BJ26" s="670"/>
      <c r="BK26" s="673"/>
      <c r="BL26" s="669"/>
      <c r="BM26" s="673"/>
      <c r="BN26" s="670"/>
      <c r="BO26" s="673"/>
      <c r="BP26" s="670"/>
      <c r="BQ26" s="927"/>
      <c r="BR26" s="670"/>
      <c r="BS26" s="895"/>
      <c r="BT26" s="651">
        <f>AI26*'Conversion Factors Energy'!$O$24</f>
        <v>0</v>
      </c>
      <c r="BU26" s="649" t="s">
        <v>1674</v>
      </c>
      <c r="BV26" s="652">
        <f>AK26*'Conversion Factors Energy'!$O$24</f>
        <v>0</v>
      </c>
      <c r="BW26" s="649" t="s">
        <v>1674</v>
      </c>
      <c r="BX26" s="652">
        <f>AM26*'Conversion Factors Energy'!$O$24</f>
        <v>0</v>
      </c>
      <c r="BY26" s="645" t="s">
        <v>1674</v>
      </c>
      <c r="BZ26" s="599"/>
      <c r="CA26" s="599"/>
      <c r="CB26" s="652">
        <f>AQ26*'Conversion Factors Energy'!$O$24</f>
        <v>0</v>
      </c>
      <c r="CC26" s="660" t="s">
        <v>1674</v>
      </c>
      <c r="CD26" s="652">
        <f>AS26*'Conversion Factors Energy'!$O$24</f>
        <v>0</v>
      </c>
      <c r="CE26" s="660" t="s">
        <v>1674</v>
      </c>
      <c r="CF26" s="903">
        <f>IF(SUM(BT26,BV26,BX26,CB26,CD26)&gt;0, SUM(BT26,BV26,BX26,CB26,CD26), AU26*'Conversion Factors Energy'!$O$24)</f>
        <v>0</v>
      </c>
      <c r="CG26" s="654" t="s">
        <v>1674</v>
      </c>
    </row>
    <row r="27" spans="1:86" ht="23.1" customHeight="1" thickBot="1">
      <c r="A27" s="582"/>
      <c r="B27" s="1552"/>
      <c r="C27" s="1553"/>
      <c r="D27" s="1554"/>
      <c r="E27" s="1564" t="str">
        <f>CONCATENATE('T II processed wood based fuels'!F11)</f>
        <v>Processed liquid biofuels from wood</v>
      </c>
      <c r="F27" s="1562" t="str">
        <f>CONCATENATE('T II processed wood based fuels'!G11)</f>
        <v>Pyrolysis Oils</v>
      </c>
      <c r="G27" s="1563"/>
      <c r="H27" s="893" t="s">
        <v>1704</v>
      </c>
      <c r="I27" s="24">
        <f>SUM('T II processed wood based fuels'!Q11)*'Conversion Factors Energy'!H25*1000</f>
        <v>0</v>
      </c>
      <c r="J27" s="315"/>
      <c r="K27" s="24">
        <f t="shared" si="7"/>
        <v>0</v>
      </c>
      <c r="L27" s="314"/>
      <c r="M27" s="592"/>
      <c r="N27" s="593" t="s">
        <v>1674</v>
      </c>
      <c r="O27" s="596"/>
      <c r="P27" s="593" t="s">
        <v>1674</v>
      </c>
      <c r="Q27" s="596"/>
      <c r="R27" s="593" t="s">
        <v>1674</v>
      </c>
      <c r="S27" s="596"/>
      <c r="T27" s="593" t="s">
        <v>1674</v>
      </c>
      <c r="U27" s="894">
        <f>SUM(M27)+SUM(O27)+SUM(Q27)+SUM(S27)</f>
        <v>0</v>
      </c>
      <c r="V27" s="595" t="s">
        <v>1674</v>
      </c>
      <c r="W27" s="895"/>
      <c r="X27" s="592"/>
      <c r="Y27" s="593" t="s">
        <v>1674</v>
      </c>
      <c r="Z27" s="596"/>
      <c r="AA27" s="593" t="s">
        <v>1674</v>
      </c>
      <c r="AB27" s="596"/>
      <c r="AC27" s="593" t="s">
        <v>1674</v>
      </c>
      <c r="AD27" s="596"/>
      <c r="AE27" s="593" t="s">
        <v>1674</v>
      </c>
      <c r="AF27" s="894">
        <f t="shared" si="6"/>
        <v>0</v>
      </c>
      <c r="AG27" s="595" t="s">
        <v>1674</v>
      </c>
      <c r="AH27" s="895"/>
      <c r="AI27" s="646"/>
      <c r="AJ27" s="612" t="s">
        <v>1674</v>
      </c>
      <c r="AK27" s="647"/>
      <c r="AL27" s="612" t="s">
        <v>1674</v>
      </c>
      <c r="AM27" s="647"/>
      <c r="AN27" s="612" t="s">
        <v>1674</v>
      </c>
      <c r="AO27" s="599"/>
      <c r="AP27" s="599"/>
      <c r="AQ27" s="646"/>
      <c r="AR27" s="612" t="s">
        <v>1674</v>
      </c>
      <c r="AS27" s="646"/>
      <c r="AT27" s="612" t="s">
        <v>1674</v>
      </c>
      <c r="AU27" s="898">
        <f t="shared" si="2"/>
        <v>0</v>
      </c>
      <c r="AV27" s="612" t="s">
        <v>1674</v>
      </c>
      <c r="AW27" s="601"/>
      <c r="AX27" s="592">
        <f>M27/'Conversion Factors Energy'!$H$25*'Conversion Factors Energy'!$O$25</f>
        <v>0</v>
      </c>
      <c r="AY27" s="593" t="s">
        <v>1674</v>
      </c>
      <c r="AZ27" s="592">
        <f>O27/'Conversion Factors Energy'!$H$25*'Conversion Factors Energy'!$O$25</f>
        <v>0</v>
      </c>
      <c r="BA27" s="593" t="s">
        <v>1674</v>
      </c>
      <c r="BB27" s="602">
        <f>Q27/'Conversion Factors Energy'!$H$25*'Conversion Factors Energy'!$O$25</f>
        <v>0</v>
      </c>
      <c r="BC27" s="593" t="s">
        <v>1674</v>
      </c>
      <c r="BD27" s="602">
        <f>S27/'Conversion Factors Energy'!$H$25*'Conversion Factors Energy'!$O$25</f>
        <v>0</v>
      </c>
      <c r="BE27" s="593" t="s">
        <v>1674</v>
      </c>
      <c r="BF27" s="928">
        <f>IF(SUM(AX27,AZ27,BB27,BD27)&gt;0, SUM(AX27,AZ27,BB27,BD27), U27/'Conversion Factors Energy'!$H$25*'Conversion Factors Energy'!$O$25)</f>
        <v>0</v>
      </c>
      <c r="BG27" s="595" t="s">
        <v>1674</v>
      </c>
      <c r="BH27" s="895"/>
      <c r="BI27" s="592">
        <f>X27/'Conversion Factors Energy'!$H$25*'Conversion Factors Energy'!$O$25</f>
        <v>0</v>
      </c>
      <c r="BJ27" s="604" t="s">
        <v>1674</v>
      </c>
      <c r="BK27" s="592">
        <f>Z27/'Conversion Factors Energy'!$H$25*'Conversion Factors Energy'!$O$25</f>
        <v>0</v>
      </c>
      <c r="BL27" s="600" t="s">
        <v>1674</v>
      </c>
      <c r="BM27" s="592">
        <f>AB27/'Conversion Factors Energy'!$H$25*'Conversion Factors Energy'!$O$25</f>
        <v>0</v>
      </c>
      <c r="BN27" s="597" t="s">
        <v>1674</v>
      </c>
      <c r="BO27" s="592">
        <f>AD27/'Conversion Factors Energy'!$H$25*'Conversion Factors Energy'!$O$25</f>
        <v>0</v>
      </c>
      <c r="BP27" s="597" t="s">
        <v>1674</v>
      </c>
      <c r="BQ27" s="929">
        <f>IF(SUM(BI27,BK27,BM27,BO27)&gt;0, SUM(BI27,BK27,BM27,BO27), AF27/'Conversion Factors Energy'!$H$25*'Conversion Factors Energy'!$O$25)</f>
        <v>0</v>
      </c>
      <c r="BR27" s="595" t="s">
        <v>1674</v>
      </c>
      <c r="BS27" s="895"/>
      <c r="BT27" s="651">
        <f>AI27/'Conversion Factors Energy'!$H$25*'Conversion Factors Energy'!$O$25</f>
        <v>0</v>
      </c>
      <c r="BU27" s="649" t="s">
        <v>1674</v>
      </c>
      <c r="BV27" s="652">
        <f>AK27/'Conversion Factors Energy'!$H$25*'Conversion Factors Energy'!$O$25</f>
        <v>0</v>
      </c>
      <c r="BW27" s="649" t="s">
        <v>1674</v>
      </c>
      <c r="BX27" s="652">
        <f>AM27/'Conversion Factors Energy'!$H$25*'Conversion Factors Energy'!$O$25</f>
        <v>0</v>
      </c>
      <c r="BY27" s="645" t="s">
        <v>1674</v>
      </c>
      <c r="BZ27" s="599"/>
      <c r="CA27" s="599"/>
      <c r="CB27" s="652">
        <f>AQ27/'Conversion Factors Energy'!$H$25*'Conversion Factors Energy'!$O$25</f>
        <v>0</v>
      </c>
      <c r="CC27" s="660" t="s">
        <v>1674</v>
      </c>
      <c r="CD27" s="652">
        <f>AS27/'Conversion Factors Energy'!$H$25*'Conversion Factors Energy'!$O$25</f>
        <v>0</v>
      </c>
      <c r="CE27" s="660" t="s">
        <v>1674</v>
      </c>
      <c r="CF27" s="903">
        <f>IF(SUM(BT27,BV27,BX27,CB27,CD27)&gt;0, SUM(BT27,BV27,BX27,CB27,CD27), AU27/'Conversion Factors Energy'!$H$25*'Conversion Factors Energy'!$O$25)</f>
        <v>0</v>
      </c>
      <c r="CG27" s="612" t="s">
        <v>1674</v>
      </c>
    </row>
    <row r="28" spans="1:86" ht="23.1" customHeight="1" thickBot="1">
      <c r="A28" s="582"/>
      <c r="B28" s="1552"/>
      <c r="C28" s="1553"/>
      <c r="D28" s="1554"/>
      <c r="E28" s="1565"/>
      <c r="F28" s="1562" t="str">
        <f>CONCATENATE('T II processed wood based fuels'!G12)</f>
        <v>Cellulose based ethanol</v>
      </c>
      <c r="G28" s="1563"/>
      <c r="H28" s="893" t="s">
        <v>1704</v>
      </c>
      <c r="I28" s="24">
        <f>SUM('T II processed wood based fuels'!Q12)*'Conversion Factors Energy'!H26*1000</f>
        <v>0</v>
      </c>
      <c r="J28" s="494"/>
      <c r="K28" s="24">
        <f t="shared" si="7"/>
        <v>0</v>
      </c>
      <c r="L28" s="314"/>
      <c r="M28" s="626"/>
      <c r="N28" s="627" t="s">
        <v>1674</v>
      </c>
      <c r="O28" s="628"/>
      <c r="P28" s="627" t="s">
        <v>1674</v>
      </c>
      <c r="Q28" s="628"/>
      <c r="R28" s="627" t="s">
        <v>1674</v>
      </c>
      <c r="S28" s="628"/>
      <c r="T28" s="627" t="s">
        <v>1674</v>
      </c>
      <c r="U28" s="905">
        <f>SUM(M28)+SUM(O28)+SUM(Q28)+SUM(S28)</f>
        <v>0</v>
      </c>
      <c r="V28" s="629" t="s">
        <v>1674</v>
      </c>
      <c r="W28" s="895"/>
      <c r="X28" s="626"/>
      <c r="Y28" s="627" t="s">
        <v>1674</v>
      </c>
      <c r="Z28" s="628"/>
      <c r="AA28" s="627" t="s">
        <v>1674</v>
      </c>
      <c r="AB28" s="628"/>
      <c r="AC28" s="627" t="s">
        <v>1674</v>
      </c>
      <c r="AD28" s="628"/>
      <c r="AE28" s="627" t="s">
        <v>1674</v>
      </c>
      <c r="AF28" s="905">
        <f t="shared" si="6"/>
        <v>0</v>
      </c>
      <c r="AG28" s="629" t="s">
        <v>1674</v>
      </c>
      <c r="AH28" s="895"/>
      <c r="AI28" s="646"/>
      <c r="AJ28" s="612" t="s">
        <v>1674</v>
      </c>
      <c r="AK28" s="647"/>
      <c r="AL28" s="612" t="s">
        <v>1674</v>
      </c>
      <c r="AM28" s="647"/>
      <c r="AN28" s="612" t="s">
        <v>1674</v>
      </c>
      <c r="AO28" s="592"/>
      <c r="AP28" s="593" t="s">
        <v>1674</v>
      </c>
      <c r="AQ28" s="646"/>
      <c r="AR28" s="612" t="s">
        <v>1674</v>
      </c>
      <c r="AS28" s="646"/>
      <c r="AT28" s="612" t="s">
        <v>1674</v>
      </c>
      <c r="AU28" s="898">
        <f>SUM(AI28)+SUM(AK28)+SUM(AM28)+SUM(AQ28)+SUM(AS28)+SUM(AO28)</f>
        <v>0</v>
      </c>
      <c r="AV28" s="612" t="s">
        <v>1674</v>
      </c>
      <c r="AW28" s="601"/>
      <c r="AX28" s="676">
        <f>M28/'Conversion Factors Energy'!$H$26*'Conversion Factors Energy'!$O$26</f>
        <v>0</v>
      </c>
      <c r="AY28" s="627" t="s">
        <v>1674</v>
      </c>
      <c r="AZ28" s="676">
        <f>O28/'Conversion Factors Energy'!$H$26*'Conversion Factors Energy'!$O$26</f>
        <v>0</v>
      </c>
      <c r="BA28" s="627" t="s">
        <v>1674</v>
      </c>
      <c r="BB28" s="626">
        <f>Q28/'Conversion Factors Energy'!$H$26*'Conversion Factors Energy'!$O$26</f>
        <v>0</v>
      </c>
      <c r="BC28" s="627" t="s">
        <v>1674</v>
      </c>
      <c r="BD28" s="626">
        <f>S28/'Conversion Factors Energy'!$H$26*'Conversion Factors Energy'!$O$26</f>
        <v>0</v>
      </c>
      <c r="BE28" s="627" t="s">
        <v>1674</v>
      </c>
      <c r="BF28" s="920">
        <f>IF(SUM(AX28,AZ28,BB28,BD28)&gt;0, SUM(AX28,AZ28,BB28,BD28), U28/'Conversion Factors Energy'!$H$26*'Conversion Factors Energy'!$O$26)</f>
        <v>0</v>
      </c>
      <c r="BG28" s="629" t="s">
        <v>1674</v>
      </c>
      <c r="BH28" s="895"/>
      <c r="BI28" s="634">
        <f>X28/'Conversion Factors Energy'!$H$26*'Conversion Factors Energy'!$O$26</f>
        <v>0</v>
      </c>
      <c r="BJ28" s="629" t="s">
        <v>1674</v>
      </c>
      <c r="BK28" s="634">
        <f>Z28/'Conversion Factors Energy'!$H$26*'Conversion Factors Energy'!$O$26</f>
        <v>0</v>
      </c>
      <c r="BL28" s="677" t="s">
        <v>1674</v>
      </c>
      <c r="BM28" s="634">
        <f>AB28/'Conversion Factors Energy'!$H$26*'Conversion Factors Energy'!$O$26</f>
        <v>0</v>
      </c>
      <c r="BN28" s="661" t="s">
        <v>1674</v>
      </c>
      <c r="BO28" s="634">
        <f>AD28/'Conversion Factors Energy'!$H$26*'Conversion Factors Energy'!$O$26</f>
        <v>0</v>
      </c>
      <c r="BP28" s="661" t="s">
        <v>1674</v>
      </c>
      <c r="BQ28" s="925">
        <f>IF(SUM(BI28,BK28,BM28,BO28)&gt;0, SUM(BI28,BK28,BM28,BO28), AF28/'Conversion Factors Energy'!$H$26*'Conversion Factors Energy'!$O$26)</f>
        <v>0</v>
      </c>
      <c r="BR28" s="629" t="s">
        <v>1674</v>
      </c>
      <c r="BS28" s="895"/>
      <c r="BT28" s="651">
        <f>AI28/'Conversion Factors Energy'!$H$26*'Conversion Factors Energy'!$O$26</f>
        <v>0</v>
      </c>
      <c r="BU28" s="649" t="s">
        <v>1674</v>
      </c>
      <c r="BV28" s="652">
        <f>AK28/'Conversion Factors Energy'!$H$26*'Conversion Factors Energy'!$O$26</f>
        <v>0</v>
      </c>
      <c r="BW28" s="649" t="s">
        <v>1674</v>
      </c>
      <c r="BX28" s="652">
        <f>AM28/'Conversion Factors Energy'!$H$26*'Conversion Factors Energy'!$O$26</f>
        <v>0</v>
      </c>
      <c r="BY28" s="655" t="s">
        <v>1674</v>
      </c>
      <c r="BZ28" s="644">
        <f>AO28/'Conversion Factors Energy'!$H$26*'Conversion Factors Energy'!$O$26</f>
        <v>0</v>
      </c>
      <c r="CA28" s="678" t="s">
        <v>1674</v>
      </c>
      <c r="CB28" s="652">
        <f>AQ28/'Conversion Factors Energy'!$H$26*'Conversion Factors Energy'!$O$26</f>
        <v>0</v>
      </c>
      <c r="CC28" s="660" t="s">
        <v>1674</v>
      </c>
      <c r="CD28" s="652">
        <f>AS28/'Conversion Factors Energy'!$H$26*'Conversion Factors Energy'!$O$26</f>
        <v>0</v>
      </c>
      <c r="CE28" s="660" t="s">
        <v>1674</v>
      </c>
      <c r="CF28" s="898">
        <f>IF(SUM(BT28,BV28,BX28,BZ28,CB28,CD28)&gt;0, SUM(BT28,BV28,BX28,BZ28,CB28,CD28), AU28/'Conversion Factors Energy'!$H$26*'Conversion Factors Energy'!$O$26)</f>
        <v>0</v>
      </c>
      <c r="CG28" s="654" t="s">
        <v>1674</v>
      </c>
    </row>
    <row r="29" spans="1:86" ht="23.1" customHeight="1" thickBot="1">
      <c r="A29" s="582"/>
      <c r="B29" s="1552"/>
      <c r="C29" s="1555"/>
      <c r="D29" s="1554"/>
      <c r="E29" s="1566"/>
      <c r="F29" s="1562" t="str">
        <f>CONCATENATE('T II processed wood based fuels'!G13)</f>
        <v xml:space="preserve">Wood based biodiesel </v>
      </c>
      <c r="G29" s="1563"/>
      <c r="H29" s="893" t="s">
        <v>1704</v>
      </c>
      <c r="I29" s="24">
        <f>SUM('T II processed wood based fuels'!Q13)*'Conversion Factors Energy'!H27*1000</f>
        <v>0</v>
      </c>
      <c r="J29" s="495"/>
      <c r="K29" s="24">
        <f t="shared" si="7"/>
        <v>0</v>
      </c>
      <c r="L29" s="314"/>
      <c r="M29" s="615"/>
      <c r="N29" s="667"/>
      <c r="O29" s="615"/>
      <c r="P29" s="667"/>
      <c r="Q29" s="615"/>
      <c r="R29" s="667"/>
      <c r="S29" s="615"/>
      <c r="T29" s="667"/>
      <c r="U29" s="895"/>
      <c r="V29" s="667"/>
      <c r="W29" s="895"/>
      <c r="X29" s="615"/>
      <c r="Y29" s="667"/>
      <c r="Z29" s="615"/>
      <c r="AA29" s="667"/>
      <c r="AB29" s="615"/>
      <c r="AC29" s="667"/>
      <c r="AD29" s="615"/>
      <c r="AE29" s="667"/>
      <c r="AF29" s="945"/>
      <c r="AG29" s="667"/>
      <c r="AH29" s="895"/>
      <c r="AI29" s="633"/>
      <c r="AJ29" s="627" t="s">
        <v>1674</v>
      </c>
      <c r="AK29" s="632"/>
      <c r="AL29" s="627" t="s">
        <v>1674</v>
      </c>
      <c r="AM29" s="679"/>
      <c r="AN29" s="627" t="s">
        <v>1674</v>
      </c>
      <c r="AO29" s="632"/>
      <c r="AP29" s="627" t="s">
        <v>1674</v>
      </c>
      <c r="AQ29" s="631"/>
      <c r="AR29" s="627" t="s">
        <v>1674</v>
      </c>
      <c r="AS29" s="631"/>
      <c r="AT29" s="627" t="s">
        <v>1674</v>
      </c>
      <c r="AU29" s="905">
        <f>SUM(AI29)+SUM(AK29)+SUM(AM29)+SUM(AQ29)+SUM(AS29)+SUM(AO29)</f>
        <v>0</v>
      </c>
      <c r="AV29" s="627" t="s">
        <v>1674</v>
      </c>
      <c r="AW29" s="601"/>
      <c r="AX29" s="615"/>
      <c r="AY29" s="667"/>
      <c r="AZ29" s="615"/>
      <c r="BA29" s="667"/>
      <c r="BB29" s="615"/>
      <c r="BC29" s="667"/>
      <c r="BD29" s="615"/>
      <c r="BE29" s="667"/>
      <c r="BF29" s="931"/>
      <c r="BG29" s="667"/>
      <c r="BH29" s="895"/>
      <c r="BI29" s="680"/>
      <c r="BJ29" s="681"/>
      <c r="BK29" s="680"/>
      <c r="BL29" s="681"/>
      <c r="BM29" s="680"/>
      <c r="BN29" s="681"/>
      <c r="BO29" s="680"/>
      <c r="BP29" s="681"/>
      <c r="BQ29" s="931"/>
      <c r="BR29" s="667"/>
      <c r="BS29" s="895"/>
      <c r="BT29" s="662">
        <f>AI29/'Conversion Factors Energy'!$H$27*'Conversion Factors Energy'!$O$27</f>
        <v>0</v>
      </c>
      <c r="BU29" s="677" t="s">
        <v>1674</v>
      </c>
      <c r="BV29" s="663">
        <f>AK29/'Conversion Factors Energy'!$H$27*'Conversion Factors Energy'!$O$27</f>
        <v>0</v>
      </c>
      <c r="BW29" s="677" t="s">
        <v>1674</v>
      </c>
      <c r="BX29" s="663">
        <f>AM29/'Conversion Factors Energy'!$H$27*'Conversion Factors Energy'!$O$27</f>
        <v>0</v>
      </c>
      <c r="BY29" s="627" t="s">
        <v>1674</v>
      </c>
      <c r="BZ29" s="682">
        <f>AO29/'Conversion Factors Energy'!$H$27*'Conversion Factors Energy'!$O$27</f>
        <v>0</v>
      </c>
      <c r="CA29" s="683" t="s">
        <v>1674</v>
      </c>
      <c r="CB29" s="663">
        <f>AQ29/'Conversion Factors Energy'!$H$27*'Conversion Factors Energy'!$O$27</f>
        <v>0</v>
      </c>
      <c r="CC29" s="684" t="s">
        <v>1674</v>
      </c>
      <c r="CD29" s="663">
        <f>AS29/'Conversion Factors Energy'!$H$27*'Conversion Factors Energy'!$O$27</f>
        <v>0</v>
      </c>
      <c r="CE29" s="684" t="s">
        <v>1674</v>
      </c>
      <c r="CF29" s="904">
        <f>IF(SUM(BT29,BV29,BX29,BZ29,CB29,CD29)&gt;0, SUM(BT29,BV29,BX29,BZ29,CB29,CD29), AU29/'Conversion Factors Energy'!$H$27*'Conversion Factors Energy'!$O$27)</f>
        <v>0</v>
      </c>
      <c r="CG29" s="627" t="s">
        <v>1674</v>
      </c>
    </row>
    <row r="30" spans="1:86" ht="4.5" customHeight="1" thickBot="1">
      <c r="A30" s="582"/>
      <c r="B30" s="932"/>
      <c r="C30" s="932"/>
      <c r="D30" s="932"/>
      <c r="E30" s="932"/>
      <c r="F30" s="932"/>
      <c r="G30" s="932"/>
      <c r="H30" s="932"/>
      <c r="I30" s="685"/>
      <c r="J30" s="299"/>
      <c r="K30" s="685"/>
      <c r="L30" s="911"/>
      <c r="M30" s="912"/>
      <c r="N30" s="912"/>
      <c r="O30" s="912"/>
      <c r="P30" s="912"/>
      <c r="Q30" s="912"/>
      <c r="R30" s="912"/>
      <c r="S30" s="912"/>
      <c r="T30" s="912"/>
      <c r="U30" s="912"/>
      <c r="V30" s="912"/>
      <c r="W30" s="912"/>
      <c r="X30" s="912"/>
      <c r="Y30" s="912"/>
      <c r="Z30" s="912"/>
      <c r="AA30" s="912"/>
      <c r="AB30" s="912"/>
      <c r="AC30" s="912"/>
      <c r="AD30" s="912"/>
      <c r="AE30" s="912"/>
      <c r="AF30" s="1021"/>
      <c r="AG30" s="912"/>
      <c r="AH30" s="912"/>
      <c r="AI30" s="912"/>
      <c r="AJ30" s="912"/>
      <c r="AK30" s="912"/>
      <c r="AL30" s="912"/>
      <c r="AM30" s="912"/>
      <c r="AN30" s="912"/>
      <c r="AO30" s="912"/>
      <c r="AP30" s="912"/>
      <c r="AQ30" s="912"/>
      <c r="AR30" s="912"/>
      <c r="AS30" s="912"/>
      <c r="AT30" s="912"/>
      <c r="AU30" s="922"/>
      <c r="AV30" s="912"/>
      <c r="AW30" s="914"/>
      <c r="AX30" s="912"/>
      <c r="AY30" s="912"/>
      <c r="AZ30" s="912"/>
      <c r="BA30" s="912"/>
      <c r="BB30" s="912"/>
      <c r="BC30" s="912"/>
      <c r="BD30" s="912"/>
      <c r="BE30" s="912"/>
      <c r="BF30" s="912"/>
      <c r="BG30" s="912"/>
      <c r="BH30" s="912"/>
      <c r="BI30" s="933"/>
      <c r="BJ30" s="933"/>
      <c r="BK30" s="933"/>
      <c r="BL30" s="933"/>
      <c r="BM30" s="933"/>
      <c r="BN30" s="933"/>
      <c r="BO30" s="933"/>
      <c r="BP30" s="933"/>
      <c r="BQ30" s="933"/>
      <c r="BR30" s="912"/>
      <c r="BS30" s="912"/>
      <c r="BT30" s="913"/>
      <c r="BU30" s="913"/>
      <c r="BV30" s="913"/>
      <c r="BW30" s="913"/>
      <c r="BX30" s="913"/>
      <c r="BY30" s="913"/>
      <c r="BZ30" s="912"/>
      <c r="CA30" s="934"/>
      <c r="CB30" s="913"/>
      <c r="CC30" s="913"/>
      <c r="CD30" s="913"/>
      <c r="CE30" s="913"/>
      <c r="CF30" s="912"/>
      <c r="CG30" s="933"/>
    </row>
    <row r="31" spans="1:86" ht="23.1" customHeight="1" thickBot="1">
      <c r="A31" s="582"/>
      <c r="B31" s="1549" t="str">
        <f>CONCATENATE('T I fibre sources'!G22)</f>
        <v>Post-consumer recovered wood</v>
      </c>
      <c r="C31" s="1550"/>
      <c r="D31" s="1551"/>
      <c r="E31" s="1544" t="str">
        <f>CONCATENATE('T I fibre sources'!H22)</f>
        <v>Non-hazardous wood waste</v>
      </c>
      <c r="F31" s="1545"/>
      <c r="G31" s="1546"/>
      <c r="H31" s="893" t="s">
        <v>1619</v>
      </c>
      <c r="I31" s="58">
        <f>SUM('T I fibre sources'!Q22)*'Conversion Factors Energy'!J29</f>
        <v>0</v>
      </c>
      <c r="J31" s="150">
        <f>(((SUM('(T III pwbf origins - optional)'!$E$35)*SUM('(T III pwbf origins - optional)'!H28)))+((SUM('(T III pwbf origins - optional)'!$K$35)*SUM('(T III pwbf origins - optional)'!N28)))+(SUM('(T III pwbf origins - optional)'!$Q$35)*SUM('(T III pwbf origins - optional)'!T28))+(SUM('(T III pwbf origins - optional)'!$W$35)*SUM('(T III pwbf origins - optional)'!Z28))+((SUM('(T III pwbf origins - optional)'!$AC$35)*SUM('(T III pwbf origins - optional)'!AF28)))+((SUM('(T III pwbf origins - optional)'!$AI$35)*SUM('(T III pwbf origins - optional)'!AL28))))*(-1)</f>
        <v>0</v>
      </c>
      <c r="K31" s="25">
        <f>SUM(I31)+SUM(J31)</f>
        <v>0</v>
      </c>
      <c r="L31" s="935"/>
      <c r="M31" s="592"/>
      <c r="N31" s="593" t="s">
        <v>1674</v>
      </c>
      <c r="O31" s="596"/>
      <c r="P31" s="593" t="s">
        <v>1674</v>
      </c>
      <c r="Q31" s="596"/>
      <c r="R31" s="593" t="s">
        <v>1674</v>
      </c>
      <c r="S31" s="596"/>
      <c r="T31" s="593" t="s">
        <v>1674</v>
      </c>
      <c r="U31" s="894">
        <f>SUM(M31)+SUM(O31)+SUM(Q31)+SUM(S31)</f>
        <v>0</v>
      </c>
      <c r="V31" s="595" t="s">
        <v>1674</v>
      </c>
      <c r="W31" s="895"/>
      <c r="X31" s="592"/>
      <c r="Y31" s="593" t="s">
        <v>1674</v>
      </c>
      <c r="Z31" s="596"/>
      <c r="AA31" s="593" t="s">
        <v>1674</v>
      </c>
      <c r="AB31" s="596"/>
      <c r="AC31" s="593" t="s">
        <v>1674</v>
      </c>
      <c r="AD31" s="596"/>
      <c r="AE31" s="593" t="s">
        <v>1674</v>
      </c>
      <c r="AF31" s="894">
        <f t="shared" si="6"/>
        <v>0</v>
      </c>
      <c r="AG31" s="595" t="s">
        <v>1674</v>
      </c>
      <c r="AH31" s="895"/>
      <c r="AI31" s="598"/>
      <c r="AJ31" s="593" t="s">
        <v>1674</v>
      </c>
      <c r="AK31" s="640"/>
      <c r="AL31" s="593" t="s">
        <v>1674</v>
      </c>
      <c r="AM31" s="640"/>
      <c r="AN31" s="593" t="s">
        <v>1674</v>
      </c>
      <c r="AO31" s="74"/>
      <c r="AP31" s="74"/>
      <c r="AQ31" s="598"/>
      <c r="AR31" s="593" t="s">
        <v>1674</v>
      </c>
      <c r="AS31" s="598"/>
      <c r="AT31" s="593" t="s">
        <v>1674</v>
      </c>
      <c r="AU31" s="894">
        <f t="shared" si="2"/>
        <v>0</v>
      </c>
      <c r="AV31" s="593" t="s">
        <v>1674</v>
      </c>
      <c r="AW31" s="617"/>
      <c r="AX31" s="592">
        <f>M31/'Conversion Factors Energy'!$J$29*'Conversion Factors Energy'!$O$29</f>
        <v>0</v>
      </c>
      <c r="AY31" s="593" t="s">
        <v>1674</v>
      </c>
      <c r="AZ31" s="592">
        <f>O31/'Conversion Factors Energy'!$J$29*'Conversion Factors Energy'!$O$29</f>
        <v>0</v>
      </c>
      <c r="BA31" s="593" t="s">
        <v>1674</v>
      </c>
      <c r="BB31" s="602">
        <f>Q31/'Conversion Factors Energy'!$J$29*'Conversion Factors Energy'!$O$29</f>
        <v>0</v>
      </c>
      <c r="BC31" s="593" t="s">
        <v>1674</v>
      </c>
      <c r="BD31" s="602">
        <f>S31/'Conversion Factors Energy'!$J$29*'Conversion Factors Energy'!$O$29</f>
        <v>0</v>
      </c>
      <c r="BE31" s="593" t="s">
        <v>1674</v>
      </c>
      <c r="BF31" s="936">
        <f>IF(SUM(AX31,AZ31,BB31,BD31)&gt;0, SUM(AX31,AZ31,BB31,BD31), U31/'Conversion Factors Energy'!$J$29*'Conversion Factors Energy'!$O$29)</f>
        <v>0</v>
      </c>
      <c r="BG31" s="595" t="s">
        <v>1674</v>
      </c>
      <c r="BH31" s="895"/>
      <c r="BI31" s="592">
        <f>X31/'Conversion Factors Energy'!$J$29*'Conversion Factors Energy'!$O$29</f>
        <v>0</v>
      </c>
      <c r="BJ31" s="604" t="s">
        <v>1674</v>
      </c>
      <c r="BK31" s="603">
        <f>Z31/'Conversion Factors Energy'!$J$29*'Conversion Factors Energy'!$O$29</f>
        <v>0</v>
      </c>
      <c r="BL31" s="600" t="s">
        <v>1674</v>
      </c>
      <c r="BM31" s="592">
        <f>AB31/'Conversion Factors Energy'!$J$29*'Conversion Factors Energy'!$O$29</f>
        <v>0</v>
      </c>
      <c r="BN31" s="597" t="s">
        <v>1674</v>
      </c>
      <c r="BO31" s="592">
        <f>AD31/'Conversion Factors Energy'!$J$29*'Conversion Factors Energy'!$O$29</f>
        <v>0</v>
      </c>
      <c r="BP31" s="597" t="s">
        <v>1674</v>
      </c>
      <c r="BQ31" s="937">
        <f>IF(SUM(BI31,BK31,BM31,BO31)&gt;0, SUM(BI31,BK31,BM31,BO31), AF31/'Conversion Factors Energy'!$J$29*'Conversion Factors Energy'!$O$29)</f>
        <v>0</v>
      </c>
      <c r="BR31" s="595" t="s">
        <v>1674</v>
      </c>
      <c r="BS31" s="919"/>
      <c r="BT31" s="686">
        <f>AI31/'Conversion Factors Energy'!$J$29*'Conversion Factors Energy'!$O$29</f>
        <v>0</v>
      </c>
      <c r="BU31" s="616" t="s">
        <v>1674</v>
      </c>
      <c r="BV31" s="687">
        <f>AK31/'Conversion Factors Energy'!$J$29*'Conversion Factors Energy'!$O$29</f>
        <v>0</v>
      </c>
      <c r="BW31" s="616" t="s">
        <v>1674</v>
      </c>
      <c r="BX31" s="687">
        <f>AM31/'Conversion Factors Energy'!$J$29*'Conversion Factors Energy'!$O$29</f>
        <v>0</v>
      </c>
      <c r="BY31" s="595" t="s">
        <v>1674</v>
      </c>
      <c r="BZ31" s="599"/>
      <c r="CA31" s="599"/>
      <c r="CB31" s="688">
        <f>AQ31/'Conversion Factors Energy'!$J$29*'Conversion Factors Energy'!$O$29</f>
        <v>0</v>
      </c>
      <c r="CC31" s="605" t="s">
        <v>1674</v>
      </c>
      <c r="CD31" s="688">
        <f>AS31/'Conversion Factors Energy'!$J$29*'Conversion Factors Energy'!$O$29</f>
        <v>0</v>
      </c>
      <c r="CE31" s="605" t="s">
        <v>1674</v>
      </c>
      <c r="CF31" s="894">
        <f>IF(SUM(BT31,BV31,BX31,CB31,CD31)&gt;0,SUM(BT31,BV31,BX31,CB31,CD31),AU31/'Conversion Factors Energy'!$J$29*'Conversion Factors Energy'!$O$29)</f>
        <v>0</v>
      </c>
      <c r="CG31" s="595" t="s">
        <v>1674</v>
      </c>
    </row>
    <row r="32" spans="1:86" ht="23.1" customHeight="1" thickBot="1">
      <c r="A32" s="582"/>
      <c r="B32" s="1552"/>
      <c r="C32" s="1555"/>
      <c r="D32" s="1554"/>
      <c r="E32" s="1544" t="str">
        <f>CONCATENATE('T I fibre sources'!H23)</f>
        <v>Hazardous wood waste</v>
      </c>
      <c r="F32" s="1545"/>
      <c r="G32" s="1546"/>
      <c r="H32" s="893" t="s">
        <v>1619</v>
      </c>
      <c r="I32" s="58">
        <f>SUM('T I fibre sources'!Q23)*'Conversion Factors Energy'!J30</f>
        <v>0</v>
      </c>
      <c r="J32" s="151">
        <f>(((SUM('(T III pwbf origins - optional)'!$E$35)*SUM('(T III pwbf origins - optional)'!H29)))+((SUM('(T III pwbf origins - optional)'!$K$35)*SUM('(T III pwbf origins - optional)'!N29)))+(SUM('(T III pwbf origins - optional)'!$Q$35)*SUM('(T III pwbf origins - optional)'!T29))+(SUM('(T III pwbf origins - optional)'!$W$35)*SUM('(T III pwbf origins - optional)'!Z29))+((SUM('(T III pwbf origins - optional)'!$AC$35)*SUM('(T III pwbf origins - optional)'!AF29)))+((SUM('(T III pwbf origins - optional)'!$AI$35)*SUM('(T III pwbf origins - optional)'!AL29))))*(-1)</f>
        <v>0</v>
      </c>
      <c r="K32" s="60">
        <f>SUM(I32)+SUM(J32)</f>
        <v>0</v>
      </c>
      <c r="L32" s="938"/>
      <c r="M32" s="608"/>
      <c r="N32" s="612" t="s">
        <v>1674</v>
      </c>
      <c r="O32" s="594"/>
      <c r="P32" s="612" t="s">
        <v>1674</v>
      </c>
      <c r="Q32" s="672"/>
      <c r="R32" s="612" t="s">
        <v>1674</v>
      </c>
      <c r="S32" s="672"/>
      <c r="T32" s="612" t="s">
        <v>1674</v>
      </c>
      <c r="U32" s="898">
        <f>SUM(M32)+SUM(O32)+SUM(Q32)+SUM(S32)</f>
        <v>0</v>
      </c>
      <c r="V32" s="645" t="s">
        <v>1674</v>
      </c>
      <c r="W32" s="895"/>
      <c r="X32" s="608"/>
      <c r="Y32" s="612" t="s">
        <v>1674</v>
      </c>
      <c r="Z32" s="594"/>
      <c r="AA32" s="612" t="s">
        <v>1674</v>
      </c>
      <c r="AB32" s="594"/>
      <c r="AC32" s="612" t="s">
        <v>1674</v>
      </c>
      <c r="AD32" s="594"/>
      <c r="AE32" s="612" t="s">
        <v>1674</v>
      </c>
      <c r="AF32" s="898">
        <f t="shared" si="6"/>
        <v>0</v>
      </c>
      <c r="AG32" s="645" t="s">
        <v>1674</v>
      </c>
      <c r="AH32" s="895"/>
      <c r="AI32" s="646"/>
      <c r="AJ32" s="612" t="s">
        <v>1674</v>
      </c>
      <c r="AK32" s="647"/>
      <c r="AL32" s="612" t="s">
        <v>1674</v>
      </c>
      <c r="AM32" s="647"/>
      <c r="AN32" s="612" t="s">
        <v>1674</v>
      </c>
      <c r="AO32" s="74"/>
      <c r="AP32" s="74"/>
      <c r="AQ32" s="646"/>
      <c r="AR32" s="612" t="s">
        <v>1674</v>
      </c>
      <c r="AS32" s="646"/>
      <c r="AT32" s="612" t="s">
        <v>1674</v>
      </c>
      <c r="AU32" s="898">
        <f t="shared" si="2"/>
        <v>0</v>
      </c>
      <c r="AV32" s="612" t="s">
        <v>1674</v>
      </c>
      <c r="AW32" s="617"/>
      <c r="AX32" s="650">
        <f>M32/'Conversion Factors Energy'!$J$30*'Conversion Factors Energy'!$O$30</f>
        <v>0</v>
      </c>
      <c r="AY32" s="612" t="s">
        <v>1674</v>
      </c>
      <c r="AZ32" s="622">
        <f>O32/'Conversion Factors Energy'!$J$30*'Conversion Factors Energy'!$O$30</f>
        <v>0</v>
      </c>
      <c r="BA32" s="612" t="s">
        <v>1674</v>
      </c>
      <c r="BB32" s="618">
        <f>Q32/'Conversion Factors Energy'!$J$30*'Conversion Factors Energy'!$O$30</f>
        <v>0</v>
      </c>
      <c r="BC32" s="612" t="s">
        <v>1674</v>
      </c>
      <c r="BD32" s="618">
        <f>S32/'Conversion Factors Energy'!$J$30*'Conversion Factors Energy'!$O$30</f>
        <v>0</v>
      </c>
      <c r="BE32" s="612" t="s">
        <v>1674</v>
      </c>
      <c r="BF32" s="939">
        <f>IF(SUM(AX32,AZ32,BB32,BD32)&gt;0, SUM(AX32,AZ32,BB32,BD32), U32/'Conversion Factors Energy'!$J$30*'Conversion Factors Energy'!$O$30)</f>
        <v>0</v>
      </c>
      <c r="BG32" s="645" t="s">
        <v>1674</v>
      </c>
      <c r="BH32" s="895"/>
      <c r="BI32" s="620">
        <f>X32/'Conversion Factors Energy'!$J$30*'Conversion Factors Energy'!$O$30</f>
        <v>0</v>
      </c>
      <c r="BJ32" s="654" t="s">
        <v>1674</v>
      </c>
      <c r="BK32" s="618">
        <f>Z32/'Conversion Factors Energy'!$J$30*'Conversion Factors Energy'!$O$30</f>
        <v>0</v>
      </c>
      <c r="BL32" s="616" t="s">
        <v>1674</v>
      </c>
      <c r="BM32" s="622">
        <f>AB32/'Conversion Factors Energy'!$J$30*'Conversion Factors Energy'!$O$30</f>
        <v>0</v>
      </c>
      <c r="BN32" s="611" t="s">
        <v>1674</v>
      </c>
      <c r="BO32" s="622">
        <f>AD32/'Conversion Factors Energy'!$J$30*'Conversion Factors Energy'!$O$30</f>
        <v>0</v>
      </c>
      <c r="BP32" s="611" t="s">
        <v>1674</v>
      </c>
      <c r="BQ32" s="940">
        <f>IF(SUM(BI32,BK32,BM32,BO32)&gt;0, SUM(BI32,BK32,BM32,BO32), AF32/'Conversion Factors Energy'!$J$30*'Conversion Factors Energy'!$O$30)</f>
        <v>0</v>
      </c>
      <c r="BR32" s="645" t="s">
        <v>1674</v>
      </c>
      <c r="BS32" s="919"/>
      <c r="BT32" s="689">
        <f>AI32/'Conversion Factors Energy'!$J$30*'Conversion Factors Energy'!$O$30</f>
        <v>0</v>
      </c>
      <c r="BU32" s="649" t="s">
        <v>1674</v>
      </c>
      <c r="BV32" s="690">
        <f>AK32/'Conversion Factors Energy'!$J$30*'Conversion Factors Energy'!$O$30</f>
        <v>0</v>
      </c>
      <c r="BW32" s="649" t="s">
        <v>1674</v>
      </c>
      <c r="BX32" s="690">
        <f>AM32/'Conversion Factors Energy'!$J$30*'Conversion Factors Energy'!$O$30</f>
        <v>0</v>
      </c>
      <c r="BY32" s="645" t="s">
        <v>1674</v>
      </c>
      <c r="BZ32" s="599"/>
      <c r="CA32" s="599"/>
      <c r="CB32" s="690">
        <f>AQ32/'Conversion Factors Energy'!$J$30*'Conversion Factors Energy'!$O$30</f>
        <v>0</v>
      </c>
      <c r="CC32" s="660" t="s">
        <v>1674</v>
      </c>
      <c r="CD32" s="690">
        <f>AS32/'Conversion Factors Energy'!$J$30*'Conversion Factors Energy'!$O$30</f>
        <v>0</v>
      </c>
      <c r="CE32" s="660" t="s">
        <v>1674</v>
      </c>
      <c r="CF32" s="898">
        <f>IF(SUM(BT32,BV32,BX32,CB32,CD32)&gt;0,SUM(BT32,BV32,BX32,CB32,CD32),AU32/'Conversion Factors Energy'!$J$30*'Conversion Factors Energy'!$O$30)</f>
        <v>0</v>
      </c>
      <c r="CG32" s="645" t="s">
        <v>1674</v>
      </c>
    </row>
    <row r="33" spans="1:190" ht="23.1" customHeight="1" thickBot="1">
      <c r="A33" s="582"/>
      <c r="B33" s="1556"/>
      <c r="C33" s="1557"/>
      <c r="D33" s="1558"/>
      <c r="E33" s="1544" t="str">
        <f>CONCATENATE('(T III pwbf origins - optional)'!B30)</f>
        <v>Unspecified wood waste</v>
      </c>
      <c r="F33" s="1545"/>
      <c r="G33" s="1546"/>
      <c r="H33" s="893" t="s">
        <v>1619</v>
      </c>
      <c r="I33" s="830"/>
      <c r="J33" s="152">
        <f>(((SUM('(T III pwbf origins - optional)'!$E$35)*SUM('(T III pwbf origins - optional)'!H30)))+((SUM('(T III pwbf origins - optional)'!$K$35)*SUM('(T III pwbf origins - optional)'!N30)))+(SUM('(T III pwbf origins - optional)'!$Q$35)*SUM('(T III pwbf origins - optional)'!T30))+(SUM('(T III pwbf origins - optional)'!$W$35)*SUM('(T III pwbf origins - optional)'!Z30))+((SUM('(T III pwbf origins - optional)'!$AC$35)*SUM('(T III pwbf origins - optional)'!AF30)))+((SUM('(T III pwbf origins - optional)'!$AI$35)*SUM('(T III pwbf origins - optional)'!AL30))))*(-1)</f>
        <v>0</v>
      </c>
      <c r="K33" s="60">
        <f>SUM(I33)+SUM(J33)</f>
        <v>0</v>
      </c>
      <c r="L33" s="938"/>
      <c r="M33" s="626"/>
      <c r="N33" s="627" t="s">
        <v>1674</v>
      </c>
      <c r="O33" s="628"/>
      <c r="P33" s="627" t="s">
        <v>1674</v>
      </c>
      <c r="Q33" s="628"/>
      <c r="R33" s="627" t="s">
        <v>1674</v>
      </c>
      <c r="S33" s="628"/>
      <c r="T33" s="627" t="s">
        <v>1674</v>
      </c>
      <c r="U33" s="905">
        <f>SUM(M33)+SUM(O33)+SUM(Q33)+SUM(S33)</f>
        <v>0</v>
      </c>
      <c r="V33" s="629" t="s">
        <v>1674</v>
      </c>
      <c r="W33" s="895"/>
      <c r="X33" s="626"/>
      <c r="Y33" s="627" t="s">
        <v>1674</v>
      </c>
      <c r="Z33" s="628"/>
      <c r="AA33" s="627" t="s">
        <v>1674</v>
      </c>
      <c r="AB33" s="628"/>
      <c r="AC33" s="627" t="s">
        <v>1674</v>
      </c>
      <c r="AD33" s="628"/>
      <c r="AE33" s="621" t="s">
        <v>1674</v>
      </c>
      <c r="AF33" s="905">
        <f t="shared" si="6"/>
        <v>0</v>
      </c>
      <c r="AG33" s="654" t="s">
        <v>1674</v>
      </c>
      <c r="AH33" s="895"/>
      <c r="AI33" s="674"/>
      <c r="AJ33" s="621" t="s">
        <v>1674</v>
      </c>
      <c r="AK33" s="675"/>
      <c r="AL33" s="621" t="s">
        <v>1674</v>
      </c>
      <c r="AM33" s="694"/>
      <c r="AN33" s="621" t="s">
        <v>1674</v>
      </c>
      <c r="AO33" s="74"/>
      <c r="AP33" s="74"/>
      <c r="AQ33" s="702"/>
      <c r="AR33" s="621" t="s">
        <v>1674</v>
      </c>
      <c r="AS33" s="702"/>
      <c r="AT33" s="621" t="s">
        <v>1674</v>
      </c>
      <c r="AU33" s="905">
        <f t="shared" si="2"/>
        <v>0</v>
      </c>
      <c r="AV33" s="621" t="s">
        <v>1674</v>
      </c>
      <c r="AW33" s="617"/>
      <c r="AX33" s="626">
        <f>M33/'Conversion Factors Energy'!$J$31*'Conversion Factors Energy'!$O$31</f>
        <v>0</v>
      </c>
      <c r="AY33" s="627" t="s">
        <v>1674</v>
      </c>
      <c r="AZ33" s="634">
        <f>O33/'Conversion Factors Energy'!$J$31*'Conversion Factors Energy'!$O$31</f>
        <v>0</v>
      </c>
      <c r="BA33" s="627" t="s">
        <v>1674</v>
      </c>
      <c r="BB33" s="626">
        <f>Q33/'Conversion Factors Energy'!$J$31*'Conversion Factors Energy'!$O$31</f>
        <v>0</v>
      </c>
      <c r="BC33" s="627" t="s">
        <v>1674</v>
      </c>
      <c r="BD33" s="626">
        <f>S33/'Conversion Factors Energy'!$J$31*'Conversion Factors Energy'!$O$31</f>
        <v>0</v>
      </c>
      <c r="BE33" s="627" t="s">
        <v>1674</v>
      </c>
      <c r="BF33" s="941">
        <f>IF(SUM(AX33,AZ33,BB33,BD33)&gt;0, SUM(AX33,AZ33,BB33,BD33), U33/'Conversion Factors Energy'!$J$31*'Conversion Factors Energy'!$O$31)</f>
        <v>0</v>
      </c>
      <c r="BG33" s="629" t="s">
        <v>1674</v>
      </c>
      <c r="BH33" s="895"/>
      <c r="BI33" s="626">
        <f>X33/'Conversion Factors Energy'!$J$31*'Conversion Factors Energy'!$O$31</f>
        <v>0</v>
      </c>
      <c r="BJ33" s="629" t="s">
        <v>1674</v>
      </c>
      <c r="BK33" s="626">
        <f>Z33/'Conversion Factors Energy'!$J$31*'Conversion Factors Energy'!$O$31</f>
        <v>0</v>
      </c>
      <c r="BL33" s="636" t="s">
        <v>1674</v>
      </c>
      <c r="BM33" s="634">
        <f>AB33/'Conversion Factors Energy'!$J$31*'Conversion Factors Energy'!$O$31</f>
        <v>0</v>
      </c>
      <c r="BN33" s="661" t="s">
        <v>1674</v>
      </c>
      <c r="BO33" s="634">
        <f>AD33/'Conversion Factors Energy'!$J$31*'Conversion Factors Energy'!$O$31</f>
        <v>0</v>
      </c>
      <c r="BP33" s="661" t="s">
        <v>1674</v>
      </c>
      <c r="BQ33" s="942">
        <f>IF(SUM(BI33,BK33,BM33,BO33)&gt;0, SUM(BI33,BK33,BM33,BO33), AF33/'Conversion Factors Energy'!$J$31*'Conversion Factors Energy'!$O$31)</f>
        <v>0</v>
      </c>
      <c r="BR33" s="629" t="s">
        <v>1674</v>
      </c>
      <c r="BS33" s="919"/>
      <c r="BT33" s="691">
        <f>AI33/'Conversion Factors Energy'!$J$31*'Conversion Factors Energy'!$O$31</f>
        <v>0</v>
      </c>
      <c r="BU33" s="636" t="s">
        <v>1674</v>
      </c>
      <c r="BV33" s="692">
        <f>AK33/'Conversion Factors Energy'!$J$31*'Conversion Factors Energy'!$O$31</f>
        <v>0</v>
      </c>
      <c r="BW33" s="677" t="s">
        <v>1674</v>
      </c>
      <c r="BX33" s="692">
        <f>AM33/'Conversion Factors Energy'!$J$31*'Conversion Factors Energy'!$O$31</f>
        <v>0</v>
      </c>
      <c r="BY33" s="636" t="s">
        <v>1674</v>
      </c>
      <c r="BZ33" s="599"/>
      <c r="CA33" s="599"/>
      <c r="CB33" s="693">
        <f>AQ33/'Conversion Factors Energy'!$J$31*'Conversion Factors Energy'!$O$31</f>
        <v>0</v>
      </c>
      <c r="CC33" s="665" t="s">
        <v>1674</v>
      </c>
      <c r="CD33" s="693">
        <f>AS33/'Conversion Factors Energy'!$J$31*'Conversion Factors Energy'!$O$31</f>
        <v>0</v>
      </c>
      <c r="CE33" s="665" t="s">
        <v>1674</v>
      </c>
      <c r="CF33" s="905">
        <f>IF(SUM(BT33,BV33,BX33,CB33,CD33)&gt;0,SUM(BT33,BV33,BX33,CB33,CD33),AU33/'Conversion Factors Energy'!$J$31*'Conversion Factors Energy'!$O$31)</f>
        <v>0</v>
      </c>
      <c r="CG33" s="629" t="s">
        <v>1674</v>
      </c>
    </row>
    <row r="34" spans="1:190" ht="4.5" customHeight="1" thickBot="1">
      <c r="A34" s="582"/>
      <c r="B34" s="587"/>
      <c r="C34" s="587"/>
      <c r="D34" s="587"/>
      <c r="E34" s="943"/>
      <c r="F34" s="943"/>
      <c r="G34" s="943"/>
      <c r="H34" s="944"/>
      <c r="I34" s="523"/>
      <c r="J34" s="524"/>
      <c r="K34" s="523"/>
      <c r="L34" s="938"/>
      <c r="M34" s="694"/>
      <c r="N34" s="619"/>
      <c r="O34" s="694"/>
      <c r="P34" s="619"/>
      <c r="Q34" s="694"/>
      <c r="R34" s="619"/>
      <c r="S34" s="694"/>
      <c r="T34" s="619"/>
      <c r="U34" s="945"/>
      <c r="V34" s="619"/>
      <c r="W34" s="895"/>
      <c r="X34" s="694"/>
      <c r="Y34" s="619"/>
      <c r="Z34" s="694"/>
      <c r="AA34" s="619"/>
      <c r="AB34" s="694"/>
      <c r="AC34" s="619"/>
      <c r="AD34" s="695"/>
      <c r="AE34" s="696"/>
      <c r="AF34" s="1021"/>
      <c r="AG34" s="696"/>
      <c r="AH34" s="895"/>
      <c r="AI34" s="673"/>
      <c r="AJ34" s="673"/>
      <c r="AK34" s="673"/>
      <c r="AL34" s="673"/>
      <c r="AM34" s="673"/>
      <c r="AN34" s="673"/>
      <c r="AO34" s="26"/>
      <c r="AP34" s="26"/>
      <c r="AQ34" s="673"/>
      <c r="AR34" s="673"/>
      <c r="AS34" s="673"/>
      <c r="AT34" s="673"/>
      <c r="AU34" s="1021"/>
      <c r="AV34" s="696"/>
      <c r="AW34" s="1023"/>
      <c r="AX34" s="694"/>
      <c r="AY34" s="619"/>
      <c r="AZ34" s="694"/>
      <c r="BA34" s="619"/>
      <c r="BB34" s="694"/>
      <c r="BC34" s="619"/>
      <c r="BD34" s="694"/>
      <c r="BE34" s="619"/>
      <c r="BF34" s="945"/>
      <c r="BG34" s="619"/>
      <c r="BH34" s="895"/>
      <c r="BI34" s="695"/>
      <c r="BJ34" s="696"/>
      <c r="BK34" s="695"/>
      <c r="BL34" s="696"/>
      <c r="BM34" s="695"/>
      <c r="BN34" s="696"/>
      <c r="BO34" s="695"/>
      <c r="BP34" s="696"/>
      <c r="BQ34" s="946"/>
      <c r="BR34" s="696"/>
      <c r="BS34" s="895"/>
      <c r="BT34" s="673"/>
      <c r="BU34" s="673"/>
      <c r="BV34" s="673"/>
      <c r="BW34" s="673"/>
      <c r="BX34" s="697"/>
      <c r="BY34" s="673"/>
      <c r="BZ34" s="26"/>
      <c r="CA34" s="26"/>
      <c r="CB34" s="673"/>
      <c r="CC34" s="673"/>
      <c r="CD34" s="673"/>
      <c r="CE34" s="673"/>
      <c r="CF34" s="927"/>
      <c r="CG34" s="696"/>
    </row>
    <row r="35" spans="1:190" ht="23.1" customHeight="1" thickBot="1">
      <c r="A35" s="582"/>
      <c r="B35" s="1567" t="str">
        <f>CONCATENATE('T I fibre sources'!C25)</f>
        <v>Wood from unknown sources</v>
      </c>
      <c r="C35" s="1568"/>
      <c r="D35" s="1568"/>
      <c r="E35" s="1568"/>
      <c r="F35" s="1568"/>
      <c r="G35" s="1568"/>
      <c r="H35" s="893" t="s">
        <v>1619</v>
      </c>
      <c r="I35" s="147">
        <f>SUM('T I fibre sources'!Q25)*'Conversion Factors Energy'!J33</f>
        <v>0</v>
      </c>
      <c r="J35" s="833">
        <f>(((SUM('(T III pwbf origins - optional)'!$E$35)*SUM('(T III pwbf origins - optional)'!F11)))+((SUM('(T III pwbf origins - optional)'!$K$35)*SUM('(T III pwbf origins - optional)'!L11)))+(SUM('(T III pwbf origins - optional)'!$Q$35)*SUM('(T III pwbf origins - optional)'!R11))+(SUM('(T III pwbf origins - optional)'!$W$35)*SUM('(T III pwbf origins - optional)'!X11))+((SUM('(T III pwbf origins - optional)'!$AC$35)*SUM('(T III pwbf origins - optional)'!AD11)))+((SUM('(T III pwbf origins - optional)'!$AI$35)*SUM('(T III pwbf origins - optional)'!AJ11))))*(-1)</f>
        <v>0</v>
      </c>
      <c r="K35" s="328">
        <f>SUM(I35)+SUM(J35)</f>
        <v>0</v>
      </c>
      <c r="L35" s="938"/>
      <c r="M35" s="698"/>
      <c r="N35" s="699" t="s">
        <v>1674</v>
      </c>
      <c r="O35" s="700"/>
      <c r="P35" s="699" t="s">
        <v>1674</v>
      </c>
      <c r="Q35" s="700"/>
      <c r="R35" s="699" t="s">
        <v>1674</v>
      </c>
      <c r="S35" s="700"/>
      <c r="T35" s="699" t="s">
        <v>1674</v>
      </c>
      <c r="U35" s="947">
        <f>SUM(M35)+SUM(O35)+SUM(Q35)+SUM(S35)</f>
        <v>0</v>
      </c>
      <c r="V35" s="701" t="s">
        <v>1674</v>
      </c>
      <c r="W35" s="895"/>
      <c r="X35" s="698"/>
      <c r="Y35" s="699" t="s">
        <v>1674</v>
      </c>
      <c r="Z35" s="700"/>
      <c r="AA35" s="699" t="s">
        <v>1674</v>
      </c>
      <c r="AB35" s="700"/>
      <c r="AC35" s="699" t="s">
        <v>1674</v>
      </c>
      <c r="AD35" s="700"/>
      <c r="AE35" s="1022" t="s">
        <v>1674</v>
      </c>
      <c r="AF35" s="947">
        <f>SUM(X35)+SUM(Z35)+SUM(AB35)+SUM(AD35)</f>
        <v>0</v>
      </c>
      <c r="AG35" s="636" t="s">
        <v>1674</v>
      </c>
      <c r="AH35" s="895"/>
      <c r="AI35" s="631"/>
      <c r="AJ35" s="1022" t="s">
        <v>1674</v>
      </c>
      <c r="AK35" s="679"/>
      <c r="AL35" s="1022" t="s">
        <v>1674</v>
      </c>
      <c r="AM35" s="679"/>
      <c r="AN35" s="1022" t="s">
        <v>1674</v>
      </c>
      <c r="AO35" s="702"/>
      <c r="AP35" s="655"/>
      <c r="AQ35" s="631"/>
      <c r="AR35" s="1022" t="s">
        <v>1674</v>
      </c>
      <c r="AS35" s="631"/>
      <c r="AT35" s="1022" t="s">
        <v>1674</v>
      </c>
      <c r="AU35" s="947">
        <f>SUM(AI35)+SUM(AK35)+SUM(AM35)+SUM(AQ35)+SUM(AS35)</f>
        <v>0</v>
      </c>
      <c r="AV35" s="1022" t="s">
        <v>1674</v>
      </c>
      <c r="AW35" s="617"/>
      <c r="AX35" s="700">
        <f>M35/'Conversion Factors Energy'!$J$33</f>
        <v>0</v>
      </c>
      <c r="AY35" s="699" t="s">
        <v>1674</v>
      </c>
      <c r="AZ35" s="698">
        <f>O35/'Conversion Factors Energy'!$J$33</f>
        <v>0</v>
      </c>
      <c r="BA35" s="699" t="s">
        <v>1674</v>
      </c>
      <c r="BB35" s="698">
        <f>Q35/'Conversion Factors Energy'!$J$33</f>
        <v>0</v>
      </c>
      <c r="BC35" s="699" t="s">
        <v>1674</v>
      </c>
      <c r="BD35" s="698">
        <f>S35/'Conversion Factors Energy'!$J$33</f>
        <v>0</v>
      </c>
      <c r="BE35" s="699" t="s">
        <v>1674</v>
      </c>
      <c r="BF35" s="948">
        <f>IF(SUM(AX35,AZ35,BB35,BD35)&gt;0,SUM(AX35,AZ35,BB35,BD35),U35/'Conversion Factors Energy'!$J$33)</f>
        <v>0</v>
      </c>
      <c r="BG35" s="701" t="s">
        <v>1674</v>
      </c>
      <c r="BH35" s="919"/>
      <c r="BI35" s="698">
        <f>X35/'Conversion Factors Energy'!$J$33</f>
        <v>0</v>
      </c>
      <c r="BJ35" s="696" t="s">
        <v>1674</v>
      </c>
      <c r="BK35" s="698">
        <f>Z35/'Conversion Factors Energy'!$J$33</f>
        <v>0</v>
      </c>
      <c r="BL35" s="696" t="s">
        <v>1674</v>
      </c>
      <c r="BM35" s="698">
        <f>AB35/'Conversion Factors Energy'!$J$33</f>
        <v>0</v>
      </c>
      <c r="BN35" s="703" t="s">
        <v>1674</v>
      </c>
      <c r="BO35" s="698">
        <f>AD35/'Conversion Factors Energy'!$J$33</f>
        <v>0</v>
      </c>
      <c r="BP35" s="703" t="s">
        <v>1674</v>
      </c>
      <c r="BQ35" s="949">
        <f>IF(SUM(BI35,BK35,BM35,BO35)&gt;0,SUM(BI35,BK35,BM35,BO35),AF35/'Conversion Factors Energy'!$J$33)</f>
        <v>0</v>
      </c>
      <c r="BR35" s="701" t="s">
        <v>1674</v>
      </c>
      <c r="BS35" s="919"/>
      <c r="BT35" s="704">
        <f>AI35/'Conversion Factors Energy'!$J$33</f>
        <v>0</v>
      </c>
      <c r="BU35" s="701" t="s">
        <v>1674</v>
      </c>
      <c r="BV35" s="705">
        <f>AK35/'Conversion Factors Energy'!$J$33</f>
        <v>0</v>
      </c>
      <c r="BW35" s="696" t="s">
        <v>1674</v>
      </c>
      <c r="BX35" s="705">
        <f>AM35/'Conversion Factors Energy'!$J$33</f>
        <v>0</v>
      </c>
      <c r="BY35" s="701" t="s">
        <v>1674</v>
      </c>
      <c r="BZ35" s="599"/>
      <c r="CA35" s="599"/>
      <c r="CB35" s="705">
        <f>AQ35/'Conversion Factors Energy'!$J$33</f>
        <v>0</v>
      </c>
      <c r="CC35" s="706" t="s">
        <v>1674</v>
      </c>
      <c r="CD35" s="705">
        <f>AS35/'Conversion Factors Energy'!$J$33</f>
        <v>0</v>
      </c>
      <c r="CE35" s="706" t="s">
        <v>1674</v>
      </c>
      <c r="CF35" s="947">
        <f>IF(SUM(BT35,BV35,BX35,CB35,CD35)&gt;0,SUM(BT35,BV35,BX35,CB35,CD35),AU35/'Conversion Factors Energy'!$J$33)</f>
        <v>0</v>
      </c>
      <c r="CG35" s="701" t="s">
        <v>1674</v>
      </c>
    </row>
    <row r="36" spans="1:190" s="311" customFormat="1" ht="19.5" customHeight="1">
      <c r="A36" s="584"/>
      <c r="B36" s="1085" t="str">
        <f>Introduction!A2</f>
        <v>© 2014 UNECE/FAO Forestry and Timber Section - In case of any uncertainties or questions on the JWEE 2013 please contact: woodenergy.timber@unece.org</v>
      </c>
      <c r="C36" s="1086"/>
      <c r="D36" s="1086"/>
      <c r="E36" s="1086"/>
      <c r="F36" s="1086"/>
      <c r="G36" s="1086"/>
      <c r="H36" s="1086"/>
      <c r="I36" s="1086"/>
      <c r="J36" s="1086"/>
      <c r="K36" s="1086"/>
      <c r="L36" s="1086"/>
      <c r="M36" s="1086"/>
      <c r="N36" s="1086"/>
      <c r="O36" s="1086"/>
      <c r="P36" s="1086"/>
      <c r="Q36" s="707"/>
      <c r="R36" s="707"/>
      <c r="S36" s="707"/>
      <c r="T36" s="707"/>
      <c r="U36" s="708"/>
      <c r="V36" s="708"/>
      <c r="W36" s="708"/>
      <c r="X36" s="708"/>
      <c r="Y36" s="708"/>
      <c r="Z36" s="708"/>
      <c r="AA36" s="708"/>
      <c r="AB36" s="708"/>
      <c r="AC36" s="708"/>
      <c r="AD36" s="708"/>
      <c r="AE36" s="708"/>
      <c r="AF36" s="708"/>
      <c r="AG36" s="708"/>
      <c r="AH36" s="708"/>
      <c r="AI36" s="707"/>
      <c r="AJ36" s="707"/>
      <c r="AK36" s="707"/>
      <c r="AL36" s="707"/>
      <c r="AM36" s="707"/>
      <c r="AN36" s="707"/>
      <c r="AO36" s="707"/>
      <c r="AP36" s="707"/>
      <c r="AQ36" s="707"/>
      <c r="AR36" s="707"/>
      <c r="AS36" s="707"/>
      <c r="AT36" s="707"/>
      <c r="AU36" s="708"/>
      <c r="AV36" s="708"/>
      <c r="AW36" s="709"/>
      <c r="AX36" s="707"/>
      <c r="AY36" s="329"/>
      <c r="AZ36" s="330"/>
      <c r="BA36" s="584"/>
      <c r="BB36" s="707"/>
      <c r="BC36" s="707"/>
      <c r="BD36" s="707"/>
      <c r="BE36" s="707"/>
      <c r="BF36" s="708"/>
      <c r="BG36" s="708"/>
      <c r="BH36" s="708"/>
      <c r="BI36" s="708"/>
      <c r="BJ36" s="708"/>
      <c r="BK36" s="708"/>
      <c r="BL36" s="708"/>
      <c r="BM36" s="708"/>
      <c r="BN36" s="708"/>
      <c r="BO36" s="708"/>
      <c r="BP36" s="708"/>
      <c r="BQ36" s="708"/>
      <c r="BR36" s="708"/>
      <c r="BS36" s="708"/>
      <c r="BT36" s="710"/>
      <c r="BU36" s="707"/>
      <c r="BV36" s="707"/>
      <c r="BW36" s="707"/>
      <c r="BX36" s="707"/>
      <c r="BY36" s="707"/>
      <c r="BZ36" s="707"/>
      <c r="CA36" s="707"/>
      <c r="CB36" s="707"/>
      <c r="CC36" s="707"/>
      <c r="CD36" s="707"/>
      <c r="CE36" s="707"/>
      <c r="CF36" s="708"/>
      <c r="CG36" s="708"/>
      <c r="GH36" s="1031"/>
    </row>
    <row r="37" spans="1:190" ht="50.25" customHeight="1">
      <c r="A37" s="582"/>
      <c r="B37" s="950"/>
      <c r="C37" s="951"/>
      <c r="D37" s="951"/>
      <c r="E37" s="951"/>
      <c r="F37" s="951"/>
      <c r="G37" s="951"/>
      <c r="H37" s="951"/>
      <c r="I37" s="951"/>
      <c r="J37" s="951"/>
      <c r="K37" s="951"/>
      <c r="L37" s="951"/>
      <c r="M37" s="951"/>
      <c r="N37" s="951"/>
      <c r="O37" s="951"/>
      <c r="P37" s="951"/>
      <c r="Q37" s="707"/>
      <c r="R37" s="707"/>
      <c r="S37" s="707"/>
      <c r="T37" s="707"/>
      <c r="U37" s="708"/>
      <c r="V37" s="708"/>
      <c r="W37" s="708"/>
      <c r="X37" s="708"/>
      <c r="Y37" s="708"/>
      <c r="Z37" s="708"/>
      <c r="AA37" s="708"/>
      <c r="AB37" s="708"/>
      <c r="AC37" s="708"/>
      <c r="AD37" s="708"/>
      <c r="AE37" s="708"/>
      <c r="AF37" s="708"/>
      <c r="AG37" s="708"/>
      <c r="AH37" s="708"/>
      <c r="AI37" s="707"/>
      <c r="AJ37" s="707"/>
      <c r="AK37" s="707"/>
      <c r="AL37" s="707"/>
      <c r="AM37" s="707"/>
      <c r="AN37" s="707"/>
      <c r="AO37" s="707"/>
      <c r="AP37" s="707"/>
      <c r="AQ37" s="707"/>
      <c r="AR37" s="707"/>
      <c r="AS37" s="707"/>
      <c r="AT37" s="707"/>
      <c r="AU37" s="708"/>
      <c r="AV37" s="708"/>
      <c r="AW37" s="709"/>
      <c r="AX37" s="581"/>
      <c r="AY37" s="581"/>
      <c r="AZ37" s="581"/>
      <c r="BA37" s="581"/>
      <c r="BB37" s="707"/>
      <c r="BC37" s="707"/>
      <c r="BD37" s="707"/>
      <c r="BE37" s="707"/>
      <c r="BF37" s="708"/>
      <c r="BG37" s="708"/>
      <c r="BH37" s="708"/>
      <c r="BI37" s="708"/>
      <c r="BJ37" s="708"/>
      <c r="BK37" s="708"/>
      <c r="BL37" s="708"/>
      <c r="BM37" s="708"/>
      <c r="BN37" s="708"/>
      <c r="BO37" s="708"/>
      <c r="BP37" s="708"/>
      <c r="BQ37" s="708"/>
      <c r="BR37" s="708"/>
      <c r="BS37" s="708"/>
      <c r="BT37" s="707"/>
      <c r="BU37" s="707"/>
      <c r="BV37" s="707"/>
      <c r="BW37" s="707"/>
      <c r="BX37" s="707"/>
      <c r="BY37" s="707"/>
      <c r="BZ37" s="707"/>
      <c r="CA37" s="707"/>
      <c r="CB37" s="707"/>
      <c r="CC37" s="707"/>
      <c r="CD37" s="707"/>
      <c r="CE37" s="707"/>
      <c r="CF37" s="708"/>
      <c r="CG37" s="708"/>
    </row>
    <row r="38" spans="1:190" ht="18" hidden="1" customHeight="1">
      <c r="F38" s="181"/>
      <c r="G38" s="181"/>
      <c r="H38" s="181"/>
      <c r="I38" s="181"/>
      <c r="J38" s="181"/>
      <c r="K38" s="181"/>
    </row>
    <row r="39" spans="1:190" ht="16.5" hidden="1" customHeight="1">
      <c r="F39" s="181"/>
      <c r="G39" s="181"/>
      <c r="H39" s="181"/>
      <c r="I39" s="181"/>
      <c r="J39" s="181"/>
      <c r="K39" s="181"/>
    </row>
    <row r="40" spans="1:190" ht="18" hidden="1" customHeight="1">
      <c r="A40" s="952"/>
      <c r="B40" s="1569" t="s">
        <v>1494</v>
      </c>
      <c r="C40" s="1569"/>
      <c r="D40" s="1569"/>
      <c r="E40" s="1569"/>
      <c r="F40" s="1569"/>
      <c r="G40" s="1569"/>
      <c r="H40" s="1569"/>
      <c r="I40" s="1569"/>
      <c r="J40" s="1569"/>
      <c r="K40" s="1569"/>
      <c r="L40" s="1569"/>
      <c r="M40" s="1569"/>
      <c r="N40" s="1569"/>
      <c r="O40" s="1569"/>
      <c r="P40" s="1569"/>
      <c r="Q40" s="1569"/>
      <c r="R40" s="1569"/>
      <c r="S40" s="956"/>
      <c r="T40" s="956"/>
      <c r="U40" s="582"/>
      <c r="V40" s="582"/>
      <c r="W40" s="582"/>
      <c r="X40" s="582"/>
      <c r="Y40" s="582"/>
      <c r="Z40" s="582"/>
      <c r="AA40" s="582"/>
      <c r="AB40" s="582"/>
      <c r="AC40" s="582"/>
      <c r="AD40" s="582"/>
      <c r="AE40" s="582"/>
      <c r="AF40" s="582"/>
      <c r="AG40" s="582"/>
      <c r="AH40" s="582"/>
      <c r="AI40" s="714"/>
      <c r="AJ40" s="12"/>
      <c r="AK40" s="712"/>
      <c r="AL40" s="712"/>
      <c r="AM40" s="581"/>
      <c r="AN40" s="712"/>
      <c r="AO40" s="715"/>
      <c r="AP40" s="711"/>
      <c r="AQ40" s="581"/>
      <c r="AR40" s="712"/>
      <c r="AS40" s="581"/>
      <c r="AT40" s="712"/>
      <c r="AU40" s="711"/>
      <c r="AV40" s="582"/>
      <c r="AW40" s="713"/>
      <c r="AX40" s="711"/>
      <c r="AY40" s="953"/>
      <c r="AZ40" s="582"/>
      <c r="BA40" s="711"/>
      <c r="BB40" s="307"/>
      <c r="BC40" s="307"/>
      <c r="BD40" s="307"/>
      <c r="BE40" s="307"/>
      <c r="BF40" s="582"/>
      <c r="BG40" s="582"/>
      <c r="BH40" s="582"/>
      <c r="BI40" s="582"/>
      <c r="BJ40" s="582"/>
      <c r="BK40" s="582"/>
      <c r="BL40" s="582"/>
      <c r="BM40" s="582"/>
      <c r="BN40" s="582"/>
      <c r="BO40" s="582"/>
      <c r="BP40" s="582"/>
      <c r="BQ40" s="582"/>
      <c r="BR40" s="582"/>
      <c r="BS40" s="582"/>
      <c r="BT40" s="714"/>
      <c r="BU40" s="12"/>
      <c r="BV40" s="712"/>
      <c r="BW40" s="712"/>
      <c r="BX40" s="581"/>
      <c r="BY40" s="712"/>
      <c r="BZ40" s="715"/>
      <c r="CA40" s="711"/>
      <c r="CB40" s="581"/>
      <c r="CC40" s="712"/>
      <c r="CD40" s="581"/>
      <c r="CE40" s="712"/>
      <c r="CF40" s="711"/>
      <c r="CG40" s="582"/>
    </row>
    <row r="41" spans="1:190" ht="20.25" customHeight="1">
      <c r="A41" s="582"/>
      <c r="B41" s="968"/>
      <c r="C41" s="582"/>
      <c r="D41" s="711"/>
      <c r="E41" s="711"/>
      <c r="F41" s="711"/>
      <c r="G41" s="711"/>
      <c r="H41" s="711"/>
      <c r="I41" s="308"/>
      <c r="J41" s="308"/>
      <c r="K41" s="308"/>
      <c r="L41" s="308"/>
      <c r="M41" s="582"/>
      <c r="N41" s="582"/>
      <c r="O41" s="582"/>
      <c r="P41" s="582"/>
      <c r="Q41" s="582"/>
      <c r="R41" s="582"/>
      <c r="S41" s="582"/>
      <c r="T41" s="582"/>
      <c r="U41" s="582"/>
      <c r="V41" s="582"/>
      <c r="W41" s="582"/>
      <c r="X41" s="582"/>
      <c r="Y41" s="582"/>
      <c r="Z41" s="582"/>
      <c r="AA41" s="582"/>
      <c r="AB41" s="582"/>
      <c r="AC41" s="582"/>
      <c r="AD41" s="582"/>
      <c r="AE41" s="582"/>
      <c r="AF41" s="582"/>
      <c r="AG41" s="582"/>
      <c r="AH41" s="711"/>
      <c r="AI41" s="711"/>
      <c r="AJ41" s="711"/>
      <c r="AK41" s="711"/>
      <c r="AL41" s="711"/>
      <c r="AM41" s="711"/>
      <c r="AN41" s="711"/>
      <c r="AO41" s="711"/>
      <c r="AP41" s="711"/>
      <c r="AQ41" s="711"/>
      <c r="AR41" s="711"/>
      <c r="AS41" s="955"/>
      <c r="AT41" s="955"/>
      <c r="AU41" s="711"/>
      <c r="AV41" s="582"/>
      <c r="AW41" s="713"/>
      <c r="AX41" s="582"/>
      <c r="AY41" s="582"/>
      <c r="AZ41" s="582"/>
      <c r="BA41" s="582"/>
      <c r="BB41" s="582"/>
      <c r="BC41" s="582"/>
      <c r="BD41" s="582"/>
      <c r="BE41" s="582"/>
      <c r="BF41" s="582"/>
      <c r="BG41" s="582"/>
      <c r="BH41" s="582"/>
      <c r="BI41" s="582"/>
      <c r="BJ41" s="582"/>
      <c r="BK41" s="582"/>
      <c r="BL41" s="582"/>
      <c r="BM41" s="582"/>
      <c r="BN41" s="582"/>
      <c r="BO41" s="582"/>
      <c r="BP41" s="582"/>
      <c r="BQ41" s="582"/>
      <c r="BR41" s="582"/>
      <c r="BS41" s="711"/>
      <c r="BT41" s="711"/>
      <c r="BU41" s="711"/>
      <c r="BV41" s="711"/>
      <c r="BW41" s="711"/>
      <c r="BX41" s="711"/>
      <c r="BY41" s="711"/>
      <c r="BZ41" s="711"/>
      <c r="CA41" s="711"/>
      <c r="CB41" s="711"/>
      <c r="CC41" s="711"/>
      <c r="CD41" s="955"/>
      <c r="CE41" s="955"/>
      <c r="CF41" s="711"/>
      <c r="CG41" s="582"/>
    </row>
    <row r="42" spans="1:190" ht="20.25" customHeight="1">
      <c r="A42" s="582"/>
      <c r="B42" s="582"/>
      <c r="C42" s="582"/>
      <c r="D42" s="711"/>
      <c r="E42" s="711"/>
      <c r="F42" s="711"/>
      <c r="G42" s="711"/>
      <c r="H42" s="711"/>
      <c r="M42" s="711"/>
      <c r="N42" s="711"/>
      <c r="O42" s="711"/>
      <c r="P42" s="711"/>
      <c r="Q42" s="711"/>
      <c r="R42" s="711"/>
      <c r="S42" s="955"/>
      <c r="T42" s="955"/>
      <c r="U42" s="711"/>
      <c r="V42" s="711"/>
      <c r="W42" s="711"/>
      <c r="X42" s="711"/>
      <c r="Y42" s="711"/>
      <c r="Z42" s="711"/>
      <c r="AA42" s="711"/>
      <c r="AB42" s="711"/>
      <c r="AC42" s="711"/>
      <c r="AD42" s="955"/>
      <c r="AE42" s="955"/>
      <c r="AF42" s="711"/>
      <c r="AG42" s="711"/>
      <c r="AH42" s="711"/>
      <c r="AI42" s="711"/>
      <c r="AJ42" s="711"/>
      <c r="AK42" s="711"/>
      <c r="AL42" s="711"/>
      <c r="AM42" s="711"/>
      <c r="AN42" s="711"/>
      <c r="AO42" s="711"/>
      <c r="AP42" s="711"/>
      <c r="AQ42" s="711"/>
      <c r="AR42" s="711"/>
      <c r="AS42" s="955"/>
      <c r="AT42" s="955"/>
      <c r="AU42" s="711"/>
      <c r="AV42" s="711"/>
      <c r="AW42" s="713"/>
      <c r="AX42" s="711"/>
      <c r="AY42" s="711"/>
      <c r="AZ42" s="711"/>
      <c r="BA42" s="711"/>
      <c r="BB42" s="711"/>
      <c r="BC42" s="711"/>
      <c r="BD42" s="955"/>
      <c r="BE42" s="955"/>
      <c r="BF42" s="711"/>
      <c r="BG42" s="711"/>
      <c r="BH42" s="711"/>
      <c r="BI42" s="711"/>
      <c r="BJ42" s="711"/>
      <c r="BK42" s="711"/>
      <c r="BL42" s="711"/>
      <c r="BM42" s="711"/>
      <c r="BN42" s="711"/>
      <c r="BO42" s="955"/>
      <c r="BP42" s="955"/>
      <c r="BQ42" s="955"/>
      <c r="BR42" s="955"/>
      <c r="BS42" s="711"/>
      <c r="BT42" s="711"/>
      <c r="BU42" s="711"/>
      <c r="BV42" s="711"/>
      <c r="BW42" s="711"/>
      <c r="BX42" s="711"/>
      <c r="BY42" s="711"/>
      <c r="BZ42" s="711"/>
      <c r="CA42" s="711"/>
      <c r="CB42" s="711"/>
      <c r="CC42" s="711"/>
      <c r="CD42" s="955"/>
      <c r="CE42" s="955"/>
      <c r="CF42" s="711"/>
      <c r="CG42" s="711"/>
    </row>
    <row r="43" spans="1:190" ht="18.75" customHeight="1">
      <c r="A43" s="582"/>
      <c r="B43" s="582"/>
      <c r="C43" s="582"/>
      <c r="D43" s="711"/>
      <c r="E43" s="711"/>
      <c r="F43" s="711"/>
      <c r="G43" s="711"/>
      <c r="H43" s="711"/>
      <c r="I43" s="716"/>
      <c r="J43" s="716"/>
      <c r="K43" s="716"/>
      <c r="L43" s="716"/>
      <c r="M43" s="711"/>
      <c r="N43" s="711"/>
      <c r="O43" s="711"/>
      <c r="P43" s="711"/>
      <c r="Q43" s="711"/>
      <c r="R43" s="711"/>
      <c r="S43" s="955"/>
      <c r="T43" s="955"/>
      <c r="U43" s="711"/>
      <c r="V43" s="711"/>
      <c r="W43" s="711"/>
      <c r="X43" s="711"/>
      <c r="Y43" s="711"/>
      <c r="Z43" s="711"/>
      <c r="AA43" s="711"/>
      <c r="AB43" s="711"/>
      <c r="AC43" s="711"/>
      <c r="AD43" s="955"/>
      <c r="AE43" s="955"/>
      <c r="AF43" s="711"/>
      <c r="AG43" s="711"/>
      <c r="AH43" s="711"/>
      <c r="AI43" s="711"/>
      <c r="AJ43" s="711"/>
      <c r="AK43" s="711"/>
      <c r="AL43" s="711"/>
      <c r="AM43" s="711"/>
      <c r="AN43" s="711"/>
      <c r="AO43" s="711"/>
      <c r="AP43" s="711"/>
      <c r="AQ43" s="711"/>
      <c r="AR43" s="711"/>
      <c r="AS43" s="955"/>
      <c r="AT43" s="955"/>
      <c r="AU43" s="711"/>
      <c r="AV43" s="711"/>
      <c r="AW43" s="713"/>
      <c r="AX43" s="711"/>
      <c r="AY43" s="711"/>
      <c r="AZ43" s="711"/>
      <c r="BA43" s="711"/>
      <c r="BB43" s="711"/>
      <c r="BC43" s="711"/>
      <c r="BD43" s="955"/>
      <c r="BE43" s="955"/>
      <c r="BF43" s="711"/>
      <c r="BG43" s="711"/>
      <c r="BH43" s="711"/>
      <c r="BI43" s="711"/>
      <c r="BJ43" s="711"/>
      <c r="BK43" s="711"/>
      <c r="BL43" s="711"/>
      <c r="BM43" s="711"/>
      <c r="BN43" s="711"/>
      <c r="BO43" s="955"/>
      <c r="BP43" s="955"/>
      <c r="BQ43" s="955"/>
      <c r="BR43" s="955"/>
      <c r="BS43" s="711"/>
      <c r="BT43" s="711"/>
      <c r="BU43" s="711"/>
      <c r="BV43" s="711"/>
      <c r="BW43" s="711"/>
      <c r="BX43" s="711"/>
      <c r="BY43" s="711"/>
      <c r="BZ43" s="711"/>
      <c r="CA43" s="711"/>
      <c r="CB43" s="711"/>
      <c r="CC43" s="711"/>
      <c r="CD43" s="955"/>
      <c r="CE43" s="955"/>
      <c r="CF43" s="711"/>
      <c r="CG43" s="711"/>
    </row>
    <row r="44" spans="1:190" ht="18.75" customHeight="1">
      <c r="I44" s="444"/>
      <c r="J44" s="444"/>
      <c r="K44" s="444"/>
      <c r="L44" s="310"/>
      <c r="U44" s="582"/>
      <c r="V44" s="582"/>
      <c r="W44" s="582"/>
      <c r="X44" s="582"/>
      <c r="Y44" s="582"/>
      <c r="Z44" s="582"/>
      <c r="AA44" s="582"/>
      <c r="AB44" s="582"/>
      <c r="AC44" s="582"/>
      <c r="AD44" s="582"/>
      <c r="AE44" s="582"/>
      <c r="AF44" s="582"/>
      <c r="AG44" s="582"/>
      <c r="AV44" s="582"/>
      <c r="BF44" s="582"/>
      <c r="BG44" s="582"/>
      <c r="BH44" s="582"/>
      <c r="BI44" s="582"/>
      <c r="BJ44" s="582"/>
      <c r="BK44" s="582"/>
      <c r="BL44" s="582"/>
      <c r="BM44" s="582"/>
      <c r="BN44" s="582"/>
      <c r="BO44" s="582"/>
      <c r="BP44" s="582"/>
      <c r="BQ44" s="582"/>
      <c r="BR44" s="582"/>
      <c r="CG44" s="582"/>
    </row>
    <row r="45" spans="1:190" ht="18.75" customHeight="1">
      <c r="I45" s="444"/>
      <c r="J45" s="444"/>
      <c r="K45" s="444"/>
      <c r="L45" s="310"/>
    </row>
    <row r="46" spans="1:190" ht="18.75" customHeight="1"/>
    <row r="47" spans="1:190" ht="18.75" customHeight="1"/>
  </sheetData>
  <sheetProtection formatCells="0"/>
  <mergeCells count="88">
    <mergeCell ref="B35:G35"/>
    <mergeCell ref="B40:R40"/>
    <mergeCell ref="F27:G27"/>
    <mergeCell ref="F28:G28"/>
    <mergeCell ref="F29:G29"/>
    <mergeCell ref="B31:D33"/>
    <mergeCell ref="E31:G31"/>
    <mergeCell ref="E32:G32"/>
    <mergeCell ref="E33:G33"/>
    <mergeCell ref="B24:D29"/>
    <mergeCell ref="E24:E26"/>
    <mergeCell ref="F24:G24"/>
    <mergeCell ref="F25:G25"/>
    <mergeCell ref="F26:G26"/>
    <mergeCell ref="E27:E29"/>
    <mergeCell ref="B16:D22"/>
    <mergeCell ref="E16:E19"/>
    <mergeCell ref="F16:G16"/>
    <mergeCell ref="F17:G17"/>
    <mergeCell ref="F18:G18"/>
    <mergeCell ref="F19:G19"/>
    <mergeCell ref="E20:E22"/>
    <mergeCell ref="F20:G20"/>
    <mergeCell ref="F21:G21"/>
    <mergeCell ref="F22:G22"/>
    <mergeCell ref="B10:D14"/>
    <mergeCell ref="E14:G14"/>
    <mergeCell ref="F10:G10"/>
    <mergeCell ref="F13:G13"/>
    <mergeCell ref="E12:E13"/>
    <mergeCell ref="E10:E11"/>
    <mergeCell ref="F11:G11"/>
    <mergeCell ref="F12:G12"/>
    <mergeCell ref="C2:F2"/>
    <mergeCell ref="M2:AV2"/>
    <mergeCell ref="AX2:CG2"/>
    <mergeCell ref="C3:F3"/>
    <mergeCell ref="C4:F4"/>
    <mergeCell ref="AI4:AV4"/>
    <mergeCell ref="BT4:CG4"/>
    <mergeCell ref="H4:K4"/>
    <mergeCell ref="AX3:CG3"/>
    <mergeCell ref="M4:V4"/>
    <mergeCell ref="X4:AG4"/>
    <mergeCell ref="AX4:BG4"/>
    <mergeCell ref="BI4:BR4"/>
    <mergeCell ref="AX8:AY8"/>
    <mergeCell ref="AZ8:BA8"/>
    <mergeCell ref="BB8:BC8"/>
    <mergeCell ref="BF8:BG8"/>
    <mergeCell ref="AQ5:AR8"/>
    <mergeCell ref="AU5:AV8"/>
    <mergeCell ref="AX5:BG7"/>
    <mergeCell ref="AS5:AT8"/>
    <mergeCell ref="BD8:BE8"/>
    <mergeCell ref="AI5:AJ8"/>
    <mergeCell ref="AK5:AL8"/>
    <mergeCell ref="AM5:AN8"/>
    <mergeCell ref="AO5:AP8"/>
    <mergeCell ref="Q8:R8"/>
    <mergeCell ref="AB8:AC8"/>
    <mergeCell ref="AF8:AG8"/>
    <mergeCell ref="U8:V8"/>
    <mergeCell ref="X8:Y8"/>
    <mergeCell ref="Z8:AA8"/>
    <mergeCell ref="S8:T8"/>
    <mergeCell ref="AD8:AE8"/>
    <mergeCell ref="CF5:CG8"/>
    <mergeCell ref="H6:H8"/>
    <mergeCell ref="I6:I8"/>
    <mergeCell ref="J6:J8"/>
    <mergeCell ref="K6:K8"/>
    <mergeCell ref="M8:N8"/>
    <mergeCell ref="O8:P8"/>
    <mergeCell ref="BI5:BR7"/>
    <mergeCell ref="BT5:BU8"/>
    <mergeCell ref="BV5:BW8"/>
    <mergeCell ref="BI8:BJ8"/>
    <mergeCell ref="BK8:BL8"/>
    <mergeCell ref="BM8:BN8"/>
    <mergeCell ref="BQ8:BR8"/>
    <mergeCell ref="M5:V7"/>
    <mergeCell ref="X5:AG7"/>
    <mergeCell ref="BO8:BP8"/>
    <mergeCell ref="CD5:CE8"/>
    <mergeCell ref="BX5:BY8"/>
    <mergeCell ref="BZ5:CA8"/>
    <mergeCell ref="CB5:CC8"/>
  </mergeCells>
  <dataValidations count="2">
    <dataValidation type="list" allowBlank="1" showInputMessage="1" showErrorMessage="1" sqref="N10:N14 BP31:BP35 BP27:BP28 BP24:BP25 BP16:BP22 BP10:BP14 BN31:BN35 AT31:AT33 AT24:AT29 AT16:AT22 AT10:AT14 AR35 T27:T28 T24:T25 T16:T22 T10:T14 R31:R35 AG24:AG25 AG16:AG22 AG10:AG14 AG31:AG35 T31:T35 AN31:AN33 AJ31:AJ33 AN35 AJ35 N31:N35 AR31:AR33 AR24:AR29 AR16:AR22 AP28:AP29 AR10:AR14 AL24:AL29 AL16:AL22 AL10:AL14 AP35 AN24:AN29 AN16:AN22 AN10:AN14 AL35 AJ24:AJ29 AJ16:AJ22 AJ10:AJ14 AL31:AL33 AC24:AC25 AC16:AC22 AC10:AC14 AC31:AC35 CA21:CA22 AA27:AA28 AA24:AA25 AA16:AA22 AA10:AA14 AA31:AA35 Y27:Y28 Y24:Y25 Y16:Y22 Y10:Y14 Y31:Y35 AG27:AG28 R27:R28 R24:R25 R16:R22 R10:R14 P27:P28 P24:P25 P16:P22 P10:P14 P31:P35 N27:N28 N24:N25 N16:N22 V27:V28 V24:V25 V16:V22 V10:V14 V31:V35 AV24:AV29 AV16:AV22 AV10:AV14 AV31:AV35 AY10:AY14 BR27:BR28 BR24:BR25 BR16:BR22 BR10:BR14 BR31:BR35 BW24:BW29 BW31:BW33 AY31:AY35 CA28:CA29 BU31:BU33 BY31:BY33 CC16:CC22 CC10:CC14 BU10:BU14 BL31:BL35 BU24:BU29 BJ27:BJ28 BJ24:BJ25 BL10:BL14 AT35 BN27:BN28 BJ10:BJ14 BL24:BL25 BN24:BN25 BN16:BN22 BG16:BG22 BL27:BL28 BC24:BC25 BC16:BC22 BC10:BC14 BC31:BC35 AE27:AE28 BA27:BA28 BA24:BA25 BA16:BA22 BA10:BA14 BA31:BA35 AY27:AY28 AY24:AY25 AY16:AY22 CG16:CG22 CG10:CG14 BG10:BG14 CG31:CG35 BG31:BG35 CG24:CG29 BG27:BG28 BG24:BG25 BJ16:BJ22 BL16:BL22 BJ31:BJ35 BN10:BN14 BY10:BY14 BW10:BW14 CC35 BU16:BU22 BY16:BY22 BW16:BW22 BY24:BY29 CC24:CC29 BU35 BY35 BW35 BE27:BE28 AP21:AP22 AC27:AC28 AE24:AE25 AE16:AE22 AE10:AE14 AE31:AE35 BC27:BC28 BE24:BE25 BE16:BE22 BE10:BE14 BE31:BE35 CC31:CC33 CE16:CE22 CE10:CE14 CE35 CE24:CE29 CE31:CE33">
      <formula1>$GH$9:$GH$16</formula1>
    </dataValidation>
    <dataValidation type="list" allowBlank="1" showInputMessage="1" showErrorMessage="1" sqref="AN23 BP23 BN23 AR23 R23 T23 BG23 AL23 P23 AJ23 Y23 AA23 AG23 N23 V23 AV23 BY23 BR23 BE23 AT23 BW23 BA23 BU23 BJ23 BL23 AE23 AY23 CG23 AC23 BC23 CC23 CE23">
      <formula1>$GH$10:$GH$16</formula1>
    </dataValidation>
  </dataValidations>
  <hyperlinks>
    <hyperlink ref="B40" r:id="rId1" display="© 2008 UNECE/FAO Timber Section - In case of any uncertainties or questions on the JWEE 2008 please contact: woodenergy.info@unece.org  "/>
    <hyperlink ref="B40:R40" r:id="rId2" display="© 2008 UNECE/FAO Timber Section - In case of any uncertainties or questions on the JWEE 2008 please contact: woodenergy.timber@unece.org"/>
    <hyperlink ref="B36" r:id="rId3" display="© 2008 UNECE/FAO Timber Section - In case of any uncertainties or questions on the JWEE 2008 please contact: woodenergy.info@unece.org  "/>
    <hyperlink ref="AX40:BC40" r:id="rId4" display="© 2008 UNECE/FAO Timber Section - In case of any uncertainties or questions on the JWEE 2008 please contact: woodenergy.timber@unece.org"/>
    <hyperlink ref="N9" location="'Data Quality'!Print_Area" display="DQ"/>
    <hyperlink ref="P9" location="'Data Quality'!Print_Area" display="DQ"/>
    <hyperlink ref="R9" location="'Data Quality'!Print_Area" display="DQ"/>
    <hyperlink ref="V9" location="'Data Quality'!Print_Area" display="DQ"/>
    <hyperlink ref="Y9" location="'Data Quality'!Print_Area" display="DQ"/>
    <hyperlink ref="AA9" location="'Data Quality'!Print_Area" display="DQ"/>
    <hyperlink ref="AC9" location="'Data Quality'!Print_Area" display="DQ"/>
    <hyperlink ref="AG9" location="'Data Quality'!Print_Area" display="DQ"/>
    <hyperlink ref="AV9" location="'Data Quality'!Print_Area" display="DQ"/>
    <hyperlink ref="AR9" location="'Data Quality'!Print_Area" display="DQ"/>
    <hyperlink ref="AP9" location="'Data Quality'!Print_Area" display="DQ"/>
    <hyperlink ref="AN9" location="'Data Quality'!Print_Area" display="DQ"/>
    <hyperlink ref="AL9" location="'Data Quality'!Print_Area" display="DQ"/>
    <hyperlink ref="AJ9" location="'Data Quality'!Print_Area" display="DQ"/>
    <hyperlink ref="S40:T40" r:id="rId5" display="© 2008 UNECE/FAO Timber Section - In case of any uncertainties or questions on the JWEE 2008 please contact: woodenergy.timber@unece.org"/>
    <hyperlink ref="T9" location="'Data Quality'!Print_Area" display="DQ"/>
    <hyperlink ref="AE9" location="'Data Quality'!Print_Area" display="DQ"/>
    <hyperlink ref="AT9" location="'Data Quality'!Print_Area" display="DQ"/>
    <hyperlink ref="BD40:BE40" r:id="rId6" display="© 2008 UNECE/FAO Timber Section - In case of any uncertainties or questions on the JWEE 2008 please contact: woodenergy.timber@unece.org"/>
  </hyperlinks>
  <pageMargins left="0" right="0" top="0.39370078740157483" bottom="0.19685039370078741" header="0.35433070866141736" footer="0.19685039370078741"/>
  <pageSetup paperSize="9" scale="66" orientation="landscape" r:id="rId7"/>
  <headerFooter alignWithMargins="0"/>
  <colBreaks count="1" manualBreakCount="1">
    <brk id="33" max="41" man="1"/>
  </colBreaks>
  <legacyDrawing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FEFBF"/>
  </sheetPr>
  <dimension ref="A1:Z20"/>
  <sheetViews>
    <sheetView showGridLines="0" zoomScaleNormal="100" workbookViewId="0">
      <selection activeCell="Q1" sqref="Q1"/>
    </sheetView>
  </sheetViews>
  <sheetFormatPr defaultRowHeight="12.75"/>
  <cols>
    <col min="1" max="1" width="3" style="557" customWidth="1"/>
    <col min="2" max="2" width="4.42578125" style="557" customWidth="1"/>
    <col min="3" max="3" width="31.28515625" style="557" customWidth="1"/>
    <col min="4" max="5" width="9.85546875" style="557" customWidth="1"/>
    <col min="6" max="7" width="11.42578125" style="557" customWidth="1"/>
    <col min="8" max="9" width="9.85546875" style="557" customWidth="1"/>
    <col min="10" max="11" width="11.42578125" style="557" customWidth="1"/>
    <col min="12" max="13" width="9.85546875" style="557" customWidth="1"/>
    <col min="14" max="15" width="11.42578125" style="557" customWidth="1"/>
    <col min="16" max="16" width="3.28515625" style="557" customWidth="1"/>
    <col min="17" max="17" width="9.28515625" style="557" customWidth="1"/>
    <col min="18" max="18" width="3.28515625" style="557" customWidth="1"/>
    <col min="19" max="19" width="31.140625" style="557" customWidth="1"/>
    <col min="20" max="20" width="21.5703125" style="557" customWidth="1"/>
    <col min="21" max="21" width="19.28515625" style="557" customWidth="1"/>
    <col min="22" max="22" width="22" style="557" customWidth="1"/>
    <col min="23" max="23" width="21.7109375" style="557" customWidth="1"/>
    <col min="24" max="24" width="19.85546875" style="557" customWidth="1"/>
    <col min="25" max="25" width="3.28515625" style="557" customWidth="1"/>
    <col min="26" max="16384" width="9.140625" style="557"/>
  </cols>
  <sheetData>
    <row r="1" spans="1:26" ht="15.75">
      <c r="A1" s="1080" t="s">
        <v>3846</v>
      </c>
      <c r="T1" s="535"/>
      <c r="U1" s="535"/>
      <c r="V1" s="535"/>
      <c r="W1" s="535"/>
      <c r="X1" s="535"/>
    </row>
    <row r="2" spans="1:26" ht="9" customHeight="1">
      <c r="A2" s="359"/>
      <c r="T2" s="535"/>
      <c r="U2" s="535"/>
      <c r="V2" s="535"/>
      <c r="W2" s="535"/>
      <c r="X2" s="535"/>
    </row>
    <row r="3" spans="1:26" ht="13.5" thickBot="1">
      <c r="B3" s="559"/>
      <c r="C3" s="559"/>
      <c r="D3" s="559"/>
      <c r="E3" s="559"/>
      <c r="F3" s="559"/>
      <c r="G3" s="559"/>
      <c r="H3" s="559"/>
      <c r="I3" s="559"/>
      <c r="J3" s="559"/>
      <c r="K3" s="559"/>
      <c r="L3" s="559"/>
      <c r="M3" s="559"/>
      <c r="N3" s="559"/>
      <c r="O3" s="559"/>
      <c r="P3" s="559"/>
      <c r="Q3" s="535"/>
      <c r="T3" s="535"/>
      <c r="U3" s="535"/>
      <c r="V3" s="535"/>
      <c r="W3" s="535"/>
      <c r="X3" s="535"/>
    </row>
    <row r="4" spans="1:26" ht="68.25" customHeight="1" thickBot="1">
      <c r="B4" s="559"/>
      <c r="C4" s="1081" t="str">
        <f>LEFT(RIGHT(A1,6),4)</f>
        <v>2015</v>
      </c>
      <c r="D4" s="1572" t="s">
        <v>2169</v>
      </c>
      <c r="E4" s="1573"/>
      <c r="F4" s="1572" t="s">
        <v>2108</v>
      </c>
      <c r="G4" s="1573"/>
      <c r="H4" s="1572" t="s">
        <v>2167</v>
      </c>
      <c r="I4" s="1573"/>
      <c r="J4" s="1572" t="s">
        <v>2109</v>
      </c>
      <c r="K4" s="1573"/>
      <c r="L4" s="1572" t="s">
        <v>2168</v>
      </c>
      <c r="M4" s="1573"/>
      <c r="N4" s="1572" t="s">
        <v>2110</v>
      </c>
      <c r="O4" s="1573"/>
      <c r="P4" s="559"/>
      <c r="Q4" s="535"/>
      <c r="R4" s="814"/>
      <c r="S4" s="1583" t="s">
        <v>2166</v>
      </c>
      <c r="T4" s="1583"/>
      <c r="U4" s="1583"/>
      <c r="V4" s="1583"/>
      <c r="W4" s="1583"/>
      <c r="X4" s="1583"/>
      <c r="Y4" s="814"/>
      <c r="Z4" s="814"/>
    </row>
    <row r="5" spans="1:26" ht="25.5" customHeight="1" thickBot="1">
      <c r="B5" s="559"/>
      <c r="C5" s="560"/>
      <c r="D5" s="561" t="str">
        <f>CONCATENATE("Year ",C4-2)</f>
        <v>Year 2013</v>
      </c>
      <c r="E5" s="561" t="str">
        <f>CONCATENATE("Year ",C4-1)</f>
        <v>Year 2014</v>
      </c>
      <c r="F5" s="561" t="str">
        <f>CONCATENATE("Year ",C4-2)</f>
        <v>Year 2013</v>
      </c>
      <c r="G5" s="561" t="str">
        <f>CONCATENATE("Year ",C4-1)</f>
        <v>Year 2014</v>
      </c>
      <c r="H5" s="561" t="str">
        <f>CONCATENATE("Year ",C4-2)</f>
        <v>Year 2013</v>
      </c>
      <c r="I5" s="561" t="str">
        <f>CONCATENATE("Year ",C4-1)</f>
        <v>Year 2014</v>
      </c>
      <c r="J5" s="561" t="str">
        <f>CONCATENATE("Year ",C4-2)</f>
        <v>Year 2013</v>
      </c>
      <c r="K5" s="561" t="str">
        <f>CONCATENATE("Year ",C4-1)</f>
        <v>Year 2014</v>
      </c>
      <c r="L5" s="561" t="str">
        <f>CONCATENATE("Year ",C4-2)</f>
        <v>Year 2013</v>
      </c>
      <c r="M5" s="561" t="str">
        <f>CONCATENATE("Year ",C4-1)</f>
        <v>Year 2014</v>
      </c>
      <c r="N5" s="561" t="str">
        <f>CONCATENATE("Year ",C4-2)</f>
        <v>Year 2013</v>
      </c>
      <c r="O5" s="561" t="str">
        <f>CONCATENATE("Year ",C4-1)</f>
        <v>Year 2014</v>
      </c>
      <c r="P5" s="559"/>
      <c r="Q5" s="837"/>
      <c r="R5" s="835"/>
      <c r="S5" s="813"/>
      <c r="T5" s="1580" t="s">
        <v>2144</v>
      </c>
      <c r="U5" s="1580"/>
      <c r="V5" s="1580" t="s">
        <v>2165</v>
      </c>
      <c r="W5" s="1580"/>
      <c r="X5" s="1580"/>
      <c r="Y5" s="838"/>
    </row>
    <row r="6" spans="1:26" ht="13.5" thickBot="1">
      <c r="B6" s="559"/>
      <c r="C6" s="1577" t="s">
        <v>1786</v>
      </c>
      <c r="D6" s="1578"/>
      <c r="E6" s="1578"/>
      <c r="F6" s="1578"/>
      <c r="G6" s="1578"/>
      <c r="H6" s="1578"/>
      <c r="I6" s="1578"/>
      <c r="J6" s="1578"/>
      <c r="K6" s="1578"/>
      <c r="L6" s="1578"/>
      <c r="M6" s="1578"/>
      <c r="N6" s="1578"/>
      <c r="O6" s="1579"/>
      <c r="P6" s="559"/>
      <c r="Q6" s="837"/>
      <c r="R6" s="835"/>
      <c r="S6" s="812"/>
      <c r="T6" s="825" t="s">
        <v>2145</v>
      </c>
      <c r="U6" s="825" t="s">
        <v>2142</v>
      </c>
      <c r="V6" s="825" t="s">
        <v>2143</v>
      </c>
      <c r="W6" s="825" t="s">
        <v>2146</v>
      </c>
      <c r="X6" s="825" t="s">
        <v>2142</v>
      </c>
      <c r="Y6" s="838"/>
    </row>
    <row r="7" spans="1:26" ht="67.5" customHeight="1" thickBot="1">
      <c r="B7" s="559"/>
      <c r="C7" s="562" t="s">
        <v>1787</v>
      </c>
      <c r="D7" s="857" t="e">
        <f>((SUM('T IV energy use'!BF10:BF14,'T IV energy use'!BQ10:BQ14,'T IV energy use'!CF10:CF14)-SUM('T I fibre sources'!K10, 'T I fibre sources'!K14))*(1-T7))
+((IF((SUM('(T III pwbf origins - optional)'!E37)*SUM('(T III pwbf origins - optional)'!I14))&gt;0,SUM('(T III pwbf origins - optional)'!E37)*SUM('(T III pwbf origins - optional)'!I14),SUM('T IV energy use'!BF24,'T IV energy use'!BQ24,'T IV energy use'!CF24)*V7)
+IF((SUM('(T III pwbf origins - optional)'!K37)*SUM('(T III pwbf origins - optional)'!O14))&gt;0,SUM('(T III pwbf origins - optional)'!K37)*SUM('(T III pwbf origins - optional)'!O14),SUM('T IV energy use'!BF25,'T IV energy use'!BQ25,'T IV energy use'!CF25)*V7)
+IF((SUM('(T III pwbf origins - optional)'!Q37)*SUM('(T III pwbf origins - optional)'!U14))&gt;0,SUM('(T III pwbf origins - optional)'!Q37)*SUM('(T III pwbf origins - optional)'!U14),SUM('T IV energy use'!CF26)*V7))*(1-W7))</f>
        <v>#DIV/0!</v>
      </c>
      <c r="E7" s="857"/>
      <c r="F7" s="857" t="e">
        <f>D7*('Conversion Factors Energy'!$M$35/41.868)</f>
        <v>#DIV/0!</v>
      </c>
      <c r="G7" s="857"/>
      <c r="H7" s="857" t="e">
        <f>((SUM('T IV energy use'!BF10:BF14,'T IV energy use'!BQ10:BQ14,'T IV energy use'!CF10:CF14)-SUM('T I fibre sources'!K10,'T I fibre sources'!K14))*(T7*U7))
+((IF((SUM('(T III pwbf origins - optional)'!E37)*SUM('(T III pwbf origins - optional)'!I14))&gt;0,SUM('(T III pwbf origins - optional)'!E37)*SUM('(T III pwbf origins - optional)'!I14),(SUM('T IV energy use'!BF24,'T IV energy use'!BQ24,'T IV energy use'!CF24)*V7))
+IF((SUM('(T III pwbf origins - optional)'!K37)*SUM('(T III pwbf origins - optional)'!O14))&gt;0,SUM('(T III pwbf origins - optional)'!K37)*SUM('(T III pwbf origins - optional)'!O14),(SUM('T IV energy use'!BF25,'T IV energy use'!BQ25,'T IV energy use'!CF25)*V7))
+IF((SUM('(T III pwbf origins - optional)'!Q37)*SUM('(T III pwbf origins - optional)'!U14))&gt;0,SUM('(T III pwbf origins - optional)'!Q37)*SUM('(T III pwbf origins - optional)'!U14),SUM('T IV energy use'!CF26)*V7))*(W7*X7))</f>
        <v>#DIV/0!</v>
      </c>
      <c r="I7" s="857"/>
      <c r="J7" s="857" t="e">
        <f>H7*('Conversion Factors Energy'!$M$35/41.868)</f>
        <v>#DIV/0!</v>
      </c>
      <c r="K7" s="857"/>
      <c r="L7" s="857" t="e">
        <f>((SUM('T IV energy use'!BF10:BF14,'T IV energy use'!BQ10:BQ14,'T IV energy use'!CF10:CF14)-SUM('T I fibre sources'!K10,'T I fibre sources'!K14))*(T7*(1-U7))
+((IF((SUM('(T III pwbf origins - optional)'!E37)*SUM('(T III pwbf origins - optional)'!I14))&gt;0,SUM('(T III pwbf origins - optional)'!E37)*SUM('(T III pwbf origins - optional)'!I14),(SUM('T IV energy use'!BF24,'T IV energy use'!BQ24,'T IV energy use'!CF24))*V7)
+IF((SUM('(T III pwbf origins - optional)'!K37)*SUM('(T III pwbf origins - optional)'!O14))&gt;0,SUM('(T III pwbf origins - optional)'!K37)*SUM('(T III pwbf origins - optional)'!O14),(SUM('T IV energy use'!BF25,'T IV energy use'!BQ25,'T IV energy use'!CF25))*V7)
+IF((SUM('(T III pwbf origins - optional)'!Q37)*SUM('(T III pwbf origins - optional)'!U14))&gt;0,SUM('(T III pwbf origins - optional)'!Q37)*SUM('(T III pwbf origins - optional)'!U14),SUM('T IV energy use'!CF26)*V7))*(W7*(1-X7))))</f>
        <v>#DIV/0!</v>
      </c>
      <c r="M7" s="857"/>
      <c r="N7" s="857" t="e">
        <f>L7*('Conversion Factors Energy'!$M$35/41.868)</f>
        <v>#DIV/0!</v>
      </c>
      <c r="O7" s="857"/>
      <c r="P7" s="559"/>
      <c r="Q7" s="837"/>
      <c r="R7" s="836"/>
      <c r="S7" s="815" t="s">
        <v>1787</v>
      </c>
      <c r="T7" s="816" t="e">
        <f>SUM('T I fibre sources'!M8,'T I fibre sources'!M9)/SUM('T I fibre sources'!Q8,'T I fibre sources'!Q9)</f>
        <v>#DIV/0!</v>
      </c>
      <c r="U7" s="816" t="e">
        <f>SUM('T I fibre sources'!T8,'T I fibre sources'!T9)/SUM('T I fibre sources'!M8,'T I fibre sources'!M9)</f>
        <v>#DIV/0!</v>
      </c>
      <c r="V7" s="817">
        <v>0.5</v>
      </c>
      <c r="W7" s="1581" t="e">
        <f>SUM('T II processed wood based fuels'!M8,'T II processed wood based fuels'!M9,'T II processed wood based fuels'!M10)/SUM('T II processed wood based fuels'!Q8,'T II processed wood based fuels'!Q9,'T II processed wood based fuels'!Q10)</f>
        <v>#DIV/0!</v>
      </c>
      <c r="X7" s="1581" t="e">
        <f>SUM('T II processed wood based fuels'!T8,'T II processed wood based fuels'!T9,'T II processed wood based fuels'!T10)/SUM('T II processed wood based fuels'!Q8,'T II processed wood based fuels'!Q9,'T II processed wood based fuels'!Q10)</f>
        <v>#DIV/0!</v>
      </c>
      <c r="Y7" s="838"/>
    </row>
    <row r="8" spans="1:26" ht="39" thickBot="1">
      <c r="B8" s="559"/>
      <c r="C8" s="717" t="s">
        <v>1788</v>
      </c>
      <c r="D8" s="857" t="e">
        <f>(SUM('T IV energy use'!BF16:BF20,'T IV energy use'!BF22,'T IV energy use'!BQ16:BQ20,'T IV energy use'!BQ22,'T IV energy use'!CF16:CF20,'T IV energy use'!CF22)*(1-T8))
+(IF((SUM('(T III pwbf origins - optional)'!E37)*SUM('(T III pwbf origins - optional)'!I20)&gt;0),SUM('(T III pwbf origins - optional)'!E37)*SUM('(T III pwbf origins - optional)'!I20),(SUM('T IV energy use'!BF24,'T IV energy use'!BQ24,'T IV energy use'!CF24)*V8))
+IF((SUM('(T III pwbf origins - optional)'!K37)*SUM('(T III pwbf origins - optional)'!O20)&gt;0),SUM('(T III pwbf origins - optional)'!K37)*SUM('(T III pwbf origins - optional)'!O20),(SUM('T IV energy use'!BF25,'T IV energy use'!BQ25,'T IV energy use'!CF25)*V8))
+IF((SUM('(T III pwbf origins - optional)'!Q37)*SUM('(T III pwbf origins - optional)'!U20)&gt;0),SUM('(T III pwbf origins - optional)'!Q37)*SUM('(T III pwbf origins - optional)'!U20),(SUM('T IV energy use'!CF26)*V8)))*(1-W7)</f>
        <v>#DIV/0!</v>
      </c>
      <c r="E8" s="857"/>
      <c r="F8" s="857" t="e">
        <f>D8*('Conversion Factors Energy'!$M$35/41.868)</f>
        <v>#DIV/0!</v>
      </c>
      <c r="G8" s="857"/>
      <c r="H8" s="857" t="e">
        <f>((SUM('T IV energy use'!BF16:BF20,'T IV energy use'!BF22,'T IV energy use'!BQ16:BQ20,'T IV energy use'!BQ22,'T IV energy use'!CF16:CF20,'T IV energy use'!CF22))*(T8*U8))
+(IF(SUM('(T III pwbf origins - optional)'!E37)*SUM('(T III pwbf origins - optional)'!I20)&gt;0,SUM('(T III pwbf origins - optional)'!E37)*SUM('(T III pwbf origins - optional)'!I20),(SUM('T IV energy use'!BF24,'T IV energy use'!BQ24,'T IV energy use'!CF24)*V8))
+IF(SUM('(T III pwbf origins - optional)'!K37)*SUM('(T III pwbf origins - optional)'!O20)&gt;0,SUM('(T III pwbf origins - optional)'!K37)*SUM('(T III pwbf origins - optional)'!O20),(SUM('T IV energy use'!BF25,'T IV energy use'!BQ25,'T IV energy use'!CF25)*V8))
+IF(SUM('(T III pwbf origins - optional)'!Q37)*SUM('(T III pwbf origins - optional)'!U20)&gt;0,SUM('(T III pwbf origins - optional)'!Q37)*(SUM('(T III pwbf origins - optional)'!U20)),SUM(('T IV energy use'!CF26)*V8)))*W7*X7</f>
        <v>#DIV/0!</v>
      </c>
      <c r="I8" s="857"/>
      <c r="J8" s="857" t="e">
        <f>H8*('Conversion Factors Energy'!$M$35/41.868)</f>
        <v>#DIV/0!</v>
      </c>
      <c r="K8" s="857"/>
      <c r="L8" s="857" t="e">
        <f>(SUM('T IV energy use'!BF16:BF20,'T IV energy use'!BF22,'T IV energy use'!BQ16:BQ20,'T IV energy use'!BQ22,'T IV energy use'!CF16:CF20,'T IV energy use'!CF22)*(T8*(1-U8)))
+((IF(SUM('(T III pwbf origins - optional)'!E37)*SUM('(T III pwbf origins - optional)'!I20)&gt;0,SUM('(T III pwbf origins - optional)'!E37)*SUM('(T III pwbf origins - optional)'!I20),(SUM('T IV energy use'!BF24,'T IV energy use'!BQ24,'T IV energy use'!CF24)*V8))
+IF(SUM('(T III pwbf origins - optional)'!K37)*SUM('(T III pwbf origins - optional)'!O20)&gt;0,SUM('(T III pwbf origins - optional)'!K37)*SUM('(T III pwbf origins - optional)'!O20),(SUM('T IV energy use'!BF25,'T IV energy use'!BQ25,'T IV energy use'!CF25)*V8))
+IF(SUM('(T III pwbf origins - optional)'!Q37)*SUM('(T III pwbf origins - optional)'!U20)&gt;0,SUM('(T III pwbf origins - optional)'!Q37)*(SUM('(T III pwbf origins - optional)'!U20)),SUM(('T IV energy use'!CF26)*V8)))*W7*(1-X7))</f>
        <v>#DIV/0!</v>
      </c>
      <c r="M8" s="857"/>
      <c r="N8" s="857" t="e">
        <f>L8*('Conversion Factors Energy'!$M$35/41.868)</f>
        <v>#DIV/0!</v>
      </c>
      <c r="O8" s="857"/>
      <c r="P8" s="559"/>
      <c r="Q8" s="535"/>
      <c r="R8" s="839"/>
      <c r="S8" s="834" t="s">
        <v>1788</v>
      </c>
      <c r="T8" s="816" t="e">
        <f>SUM('T I fibre sources'!M16,'T I fibre sources'!M17,'T I fibre sources'!M18)/SUM('T I fibre sources'!Q16,'T I fibre sources'!Q17, 'T I fibre sources'!Q18)</f>
        <v>#DIV/0!</v>
      </c>
      <c r="U8" s="816" t="e">
        <f>SUM('T I fibre sources'!T16,'T I fibre sources'!T17,'T I fibre sources'!T18)/SUM('T I fibre sources'!M16,'T I fibre sources'!M17, 'T I fibre sources'!M18)</f>
        <v>#DIV/0!</v>
      </c>
      <c r="V8" s="817">
        <v>0.5</v>
      </c>
      <c r="W8" s="1582"/>
      <c r="X8" s="1582"/>
      <c r="Y8" s="838"/>
    </row>
    <row r="9" spans="1:26" ht="38.25" customHeight="1" thickBot="1">
      <c r="B9" s="559"/>
      <c r="C9" s="562" t="s">
        <v>1789</v>
      </c>
      <c r="D9" s="857">
        <f>SUM('T I fibre sources'!K10, 'T I fibre sources'!K14)</f>
        <v>0</v>
      </c>
      <c r="E9" s="857"/>
      <c r="F9" s="857">
        <f>IF(ISNUMBER(D9), D9*('Conversion Factors Energy'!$M$35/41.868), "…")</f>
        <v>0</v>
      </c>
      <c r="G9" s="857"/>
      <c r="H9" s="857"/>
      <c r="I9" s="857"/>
      <c r="J9" s="857"/>
      <c r="K9" s="857"/>
      <c r="L9" s="857"/>
      <c r="M9" s="857"/>
      <c r="N9" s="857"/>
      <c r="O9" s="857"/>
      <c r="P9" s="559"/>
      <c r="Q9" s="535"/>
      <c r="T9" s="482"/>
    </row>
    <row r="10" spans="1:26" ht="34.5" customHeight="1" thickBot="1">
      <c r="B10" s="559"/>
      <c r="C10" s="562" t="s">
        <v>1791</v>
      </c>
      <c r="D10" s="858" t="s">
        <v>1790</v>
      </c>
      <c r="E10" s="859"/>
      <c r="F10" s="860" t="s">
        <v>1790</v>
      </c>
      <c r="G10" s="859"/>
      <c r="H10" s="858" t="s">
        <v>1790</v>
      </c>
      <c r="I10" s="859"/>
      <c r="J10" s="858" t="s">
        <v>1790</v>
      </c>
      <c r="K10" s="859"/>
      <c r="L10" s="858" t="s">
        <v>1790</v>
      </c>
      <c r="M10" s="859"/>
      <c r="N10" s="858" t="s">
        <v>1790</v>
      </c>
      <c r="O10" s="859"/>
      <c r="P10" s="559"/>
      <c r="Q10" s="549"/>
    </row>
    <row r="11" spans="1:26" ht="42.75" customHeight="1" thickBot="1">
      <c r="B11" s="559"/>
      <c r="C11" s="562" t="s">
        <v>1792</v>
      </c>
      <c r="D11" s="857" t="e">
        <f>(SUM('T IV energy use'!BF31:BF33,'T IV energy use'!BQ31:BQ33,'T IV energy use'!CF31:CF33))*(1-T8)
+(IF(SUM('(T III pwbf origins - optional)'!E37)*SUM('(T III pwbf origins - optional)'!I28)&gt;0,
SUM('(T III pwbf origins - optional)'!E37)*SUM('(T III pwbf origins - optional)'!I28),"0")
+IF(SUM('(T III pwbf origins - optional)'!K37)*SUM('(T III pwbf origins - optional)'!O28)&gt;0,SUM('(T III pwbf origins - optional)'!K37)*SUM('(T III pwbf origins - optional)'!O28),"0")
+IF(SUM('(T III pwbf origins - optional)'!Q37)*SUM('(T III pwbf origins - optional)'!U28)&gt;0,SUM('(T III pwbf origins - optional)'!Q37)*SUM('(T III pwbf origins - optional)'!U28),"0")*(1-W7))</f>
        <v>#DIV/0!</v>
      </c>
      <c r="E11" s="857"/>
      <c r="F11" s="857" t="e">
        <f>D11*('Conversion Factors Energy'!$M$35/41.868)</f>
        <v>#DIV/0!</v>
      </c>
      <c r="G11" s="857"/>
      <c r="H11" s="857" t="e">
        <f>(SUM('T IV energy use'!BF31:BF33,'T IV energy use'!BQ31:BQ33,'T IV energy use'!CF31:CF33)*(T8*U8))
+((IF(SUM('(T III pwbf origins - optional)'!E37)*SUM('(T III pwbf origins - optional)'!I28)&gt;0,SUM('(T III pwbf origins - optional)'!E37)*SUM('(T III pwbf origins - optional)'!I28),"0")
+IF(SUM('(T III pwbf origins - optional)'!K37)*SUM('(T III pwbf origins - optional)'!O28)&gt;0,SUM('(T III pwbf origins - optional)'!K37)*SUM('(T III pwbf origins - optional)'!O28),"0")
+IF(SUM('(T III pwbf origins - optional)'!Q37)*SUM('(T III pwbf origins - optional)'!U28)&gt;0,SUM('(T III pwbf origins - optional)'!Q37)*SUM('(T III pwbf origins - optional)'!U28),"0"))*(W7*X7))</f>
        <v>#DIV/0!</v>
      </c>
      <c r="I11" s="857"/>
      <c r="J11" s="857" t="e">
        <f>H11*('Conversion Factors Energy'!$M$35/41.868)</f>
        <v>#DIV/0!</v>
      </c>
      <c r="K11" s="857"/>
      <c r="L11" s="857" t="e">
        <f>SUM('T IV energy use'!BF31:BF33,'T IV energy use'!BQ31:BQ33,'T IV energy use'!CF31:CF33)*(T8*(1-U8))
+((IF(SUM('(T III pwbf origins - optional)'!E37)*SUM('(T III pwbf origins - optional)'!I28)&gt;0,SUM('(T III pwbf origins - optional)'!E37)*SUM('(T III pwbf origins - optional)'!I28), "0")
+IF(SUM('(T III pwbf origins - optional)'!K37)*SUM('(T III pwbf origins - optional)'!O28)&gt;0,SUM('(T III pwbf origins - optional)'!K37)*SUM('(T III pwbf origins - optional)'!O28),"0")
+IF(SUM('(T III pwbf origins - optional)'!Q37)*SUM('(T III pwbf origins - optional)'!U28)&gt;0,SUM('(T III pwbf origins - optional)'!Q37)*SUM('(T III pwbf origins - optional)'!U28),"0"))*(W7*(1-X7)))</f>
        <v>#DIV/0!</v>
      </c>
      <c r="M11" s="857"/>
      <c r="N11" s="857" t="e">
        <f>L11*('Conversion Factors Energy'!$M$35/41.868)</f>
        <v>#DIV/0!</v>
      </c>
      <c r="O11" s="857"/>
      <c r="P11" s="559"/>
      <c r="Q11" s="535"/>
      <c r="S11" s="822"/>
    </row>
    <row r="12" spans="1:26" ht="16.5" customHeight="1" thickBot="1">
      <c r="B12" s="559"/>
      <c r="C12" s="562" t="s">
        <v>1793</v>
      </c>
      <c r="D12" s="861" t="e">
        <f>SUM('T IV energy use'!BF35,'T IV energy use'!BQ35,'T IV energy use'!CF35)*(1-T8)</f>
        <v>#DIV/0!</v>
      </c>
      <c r="E12" s="862"/>
      <c r="F12" s="861" t="e">
        <f>D12*(8.72/41.868)</f>
        <v>#DIV/0!</v>
      </c>
      <c r="G12" s="862"/>
      <c r="H12" s="861" t="e">
        <f>SUM('T IV energy use'!BF35,'T IV energy use'!BQ35,'T IV energy use'!CF35)*T8*U8</f>
        <v>#DIV/0!</v>
      </c>
      <c r="I12" s="862"/>
      <c r="J12" s="861" t="e">
        <f>H12*('Conversion Factors Energy'!$M$35/41.868)</f>
        <v>#DIV/0!</v>
      </c>
      <c r="K12" s="862"/>
      <c r="L12" s="861" t="e">
        <f>SUM('T IV energy use'!BF35,'T IV energy use'!BQ35,'T IV energy use'!CF35)*T8*(1-U8)</f>
        <v>#DIV/0!</v>
      </c>
      <c r="M12" s="862"/>
      <c r="N12" s="861" t="e">
        <f>L12*('Conversion Factors Energy'!$M$35/41.868)</f>
        <v>#DIV/0!</v>
      </c>
      <c r="O12" s="863"/>
      <c r="P12" s="559"/>
      <c r="Q12" s="535"/>
    </row>
    <row r="13" spans="1:26" ht="18" customHeight="1" thickBot="1">
      <c r="B13" s="559"/>
      <c r="C13" s="1577" t="s">
        <v>1794</v>
      </c>
      <c r="D13" s="1578"/>
      <c r="E13" s="1578"/>
      <c r="F13" s="1578"/>
      <c r="G13" s="1578"/>
      <c r="H13" s="1578"/>
      <c r="I13" s="1578"/>
      <c r="J13" s="1578"/>
      <c r="K13" s="1578"/>
      <c r="L13" s="1578"/>
      <c r="M13" s="1578"/>
      <c r="N13" s="1578"/>
      <c r="O13" s="1579"/>
      <c r="P13" s="559"/>
      <c r="Q13" s="535"/>
    </row>
    <row r="14" spans="1:26" ht="36" customHeight="1" thickBot="1">
      <c r="B14" s="559"/>
      <c r="C14" s="562" t="s">
        <v>1795</v>
      </c>
      <c r="D14" s="864" t="s">
        <v>1790</v>
      </c>
      <c r="E14" s="865"/>
      <c r="F14" s="864" t="s">
        <v>1790</v>
      </c>
      <c r="G14" s="865"/>
      <c r="H14" s="864" t="s">
        <v>1790</v>
      </c>
      <c r="I14" s="865"/>
      <c r="J14" s="864" t="s">
        <v>1790</v>
      </c>
      <c r="K14" s="865"/>
      <c r="L14" s="864" t="s">
        <v>1790</v>
      </c>
      <c r="M14" s="865"/>
      <c r="N14" s="864" t="s">
        <v>1790</v>
      </c>
      <c r="O14" s="865"/>
      <c r="P14" s="559"/>
      <c r="Q14" s="535"/>
      <c r="T14" s="814"/>
    </row>
    <row r="15" spans="1:26" ht="54" customHeight="1" thickBot="1">
      <c r="B15" s="559"/>
      <c r="C15" s="562" t="s">
        <v>1796</v>
      </c>
      <c r="D15" s="857" t="e">
        <f>SUM('T IV energy use'!BZ28,'T IV energy use'!BZ29)*(1-T8)</f>
        <v>#DIV/0!</v>
      </c>
      <c r="E15" s="857"/>
      <c r="F15" s="857" t="e">
        <f>D15*('Conversion Factors Energy'!$M$35/41.868)</f>
        <v>#DIV/0!</v>
      </c>
      <c r="G15" s="857"/>
      <c r="H15" s="866" t="e">
        <f>SUM('T IV energy use'!BZ28,'T IV energy use'!BZ29)*T8*U8</f>
        <v>#DIV/0!</v>
      </c>
      <c r="I15" s="857"/>
      <c r="J15" s="857" t="e">
        <f>H15*('Conversion Factors Energy'!$M$35/41.868)</f>
        <v>#DIV/0!</v>
      </c>
      <c r="K15" s="857"/>
      <c r="L15" s="866" t="e">
        <f>SUM('T IV energy use'!BZ28,'T IV energy use'!BZ29)*T8*(1-U8)</f>
        <v>#DIV/0!</v>
      </c>
      <c r="M15" s="857"/>
      <c r="N15" s="857" t="e">
        <f>L15*('Conversion Factors Energy'!$M$35/41.868)</f>
        <v>#DIV/0!</v>
      </c>
      <c r="O15" s="857"/>
      <c r="P15" s="559"/>
      <c r="Q15" s="535"/>
    </row>
    <row r="16" spans="1:26" ht="17.25" customHeight="1" thickBot="1">
      <c r="B16" s="559"/>
      <c r="C16" s="562" t="s">
        <v>1797</v>
      </c>
      <c r="D16" s="867"/>
      <c r="E16" s="868"/>
      <c r="F16" s="867"/>
      <c r="G16" s="868"/>
      <c r="H16" s="867"/>
      <c r="I16" s="868"/>
      <c r="J16" s="867"/>
      <c r="K16" s="868"/>
      <c r="L16" s="867"/>
      <c r="M16" s="868"/>
      <c r="N16" s="867"/>
      <c r="O16" s="868"/>
      <c r="P16" s="559"/>
      <c r="Q16" s="535"/>
    </row>
    <row r="17" spans="2:17">
      <c r="B17" s="559"/>
      <c r="C17" s="1575" t="s">
        <v>2111</v>
      </c>
      <c r="D17" s="1576"/>
      <c r="E17" s="1576"/>
      <c r="F17" s="1576"/>
      <c r="G17" s="1576"/>
      <c r="H17" s="1576"/>
      <c r="I17" s="1576"/>
      <c r="J17" s="1576"/>
      <c r="K17" s="1576"/>
      <c r="L17" s="1576"/>
      <c r="M17" s="1576"/>
      <c r="N17" s="1576"/>
      <c r="O17" s="1576"/>
      <c r="P17" s="559"/>
      <c r="Q17" s="535"/>
    </row>
    <row r="18" spans="2:17" ht="27.75" customHeight="1">
      <c r="B18" s="559"/>
      <c r="C18" s="1575" t="s">
        <v>1798</v>
      </c>
      <c r="D18" s="1576"/>
      <c r="E18" s="1576"/>
      <c r="F18" s="1576"/>
      <c r="G18" s="1576"/>
      <c r="H18" s="1576"/>
      <c r="I18" s="1576"/>
      <c r="J18" s="1576"/>
      <c r="K18" s="1576"/>
      <c r="L18" s="1576"/>
      <c r="M18" s="1576"/>
      <c r="N18" s="1576"/>
      <c r="O18" s="1576"/>
      <c r="P18" s="559"/>
      <c r="Q18" s="535"/>
    </row>
    <row r="19" spans="2:17">
      <c r="B19" s="559"/>
      <c r="C19" s="559"/>
      <c r="D19" s="559"/>
      <c r="E19" s="559"/>
      <c r="F19" s="559"/>
      <c r="G19" s="559"/>
      <c r="H19" s="559"/>
      <c r="I19" s="559"/>
      <c r="J19" s="559"/>
      <c r="K19" s="559"/>
      <c r="L19" s="559"/>
      <c r="M19" s="559"/>
      <c r="N19" s="559"/>
      <c r="O19" s="559"/>
      <c r="P19" s="559"/>
      <c r="Q19" s="535"/>
    </row>
    <row r="20" spans="2:17">
      <c r="B20" s="1571" t="s">
        <v>1799</v>
      </c>
      <c r="C20" s="1571"/>
      <c r="D20" s="1571"/>
      <c r="E20" s="1574" t="s">
        <v>1800</v>
      </c>
      <c r="F20" s="1574"/>
      <c r="G20" s="1574"/>
      <c r="H20" s="1574"/>
      <c r="I20" s="1574"/>
      <c r="J20" s="1574"/>
      <c r="K20" s="1574"/>
      <c r="L20" s="1574"/>
      <c r="M20" s="1574"/>
      <c r="N20" s="1574"/>
      <c r="O20" s="1574"/>
    </row>
  </sheetData>
  <mergeCells count="17">
    <mergeCell ref="T5:U5"/>
    <mergeCell ref="W7:W8"/>
    <mergeCell ref="X7:X8"/>
    <mergeCell ref="V5:X5"/>
    <mergeCell ref="S4:X4"/>
    <mergeCell ref="B20:D20"/>
    <mergeCell ref="D4:E4"/>
    <mergeCell ref="E20:O20"/>
    <mergeCell ref="F4:G4"/>
    <mergeCell ref="H4:I4"/>
    <mergeCell ref="J4:K4"/>
    <mergeCell ref="L4:M4"/>
    <mergeCell ref="C18:O18"/>
    <mergeCell ref="C6:O6"/>
    <mergeCell ref="C13:O13"/>
    <mergeCell ref="N4:O4"/>
    <mergeCell ref="C17:O17"/>
  </mergeCells>
  <hyperlinks>
    <hyperlink ref="E20" r:id="rId1"/>
  </hyperlinks>
  <pageMargins left="0.70866141732283472" right="0.70866141732283472" top="0.74803149606299213" bottom="0.74803149606299213" header="0.31496062992125984" footer="0.31496062992125984"/>
  <pageSetup scale="70" orientation="landscape"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tint="-0.34998626667073579"/>
  </sheetPr>
  <dimension ref="A1:Y47"/>
  <sheetViews>
    <sheetView showGridLines="0" zoomScale="80" zoomScaleNormal="80" workbookViewId="0"/>
  </sheetViews>
  <sheetFormatPr defaultColWidth="11.42578125" defaultRowHeight="14.25"/>
  <cols>
    <col min="1" max="1" width="0.7109375" style="547" customWidth="1"/>
    <col min="2" max="2" width="15.140625" style="547" customWidth="1"/>
    <col min="3" max="3" width="2.42578125" style="547" customWidth="1"/>
    <col min="4" max="4" width="22" style="548" customWidth="1"/>
    <col min="5" max="5" width="22.42578125" style="548" customWidth="1"/>
    <col min="6" max="6" width="33.85546875" style="548" customWidth="1"/>
    <col min="7" max="7" width="10.28515625" style="547" customWidth="1"/>
    <col min="8" max="8" width="10.7109375" style="547" customWidth="1"/>
    <col min="9" max="9" width="11" style="547" customWidth="1"/>
    <col min="10" max="11" width="13.28515625" style="535" customWidth="1"/>
    <col min="12" max="12" width="13.42578125" style="535" customWidth="1"/>
    <col min="13" max="13" width="16.140625" style="535" customWidth="1"/>
    <col min="14" max="14" width="16.42578125" style="535" customWidth="1"/>
    <col min="15" max="15" width="18.85546875" style="549" customWidth="1"/>
    <col min="16" max="16" width="23.140625" style="550" customWidth="1"/>
    <col min="17" max="17" width="6.28515625" style="550" customWidth="1"/>
    <col min="18" max="19" width="16.42578125" style="535" customWidth="1"/>
    <col min="20" max="20" width="39.5703125" style="535" customWidth="1"/>
    <col min="21" max="25" width="9.140625" style="535" customWidth="1"/>
    <col min="26" max="16384" width="11.42578125" style="535"/>
  </cols>
  <sheetData>
    <row r="1" spans="1:25" ht="12" customHeight="1" thickBot="1">
      <c r="A1" s="765"/>
      <c r="B1" s="760"/>
      <c r="C1" s="760"/>
      <c r="D1" s="761"/>
      <c r="E1" s="761"/>
      <c r="F1" s="761"/>
      <c r="G1" s="760"/>
      <c r="H1" s="760"/>
      <c r="I1" s="760"/>
      <c r="J1" s="762"/>
      <c r="K1" s="762"/>
      <c r="L1" s="762"/>
      <c r="M1" s="762"/>
      <c r="N1" s="762"/>
      <c r="O1" s="763"/>
      <c r="P1" s="764"/>
      <c r="Q1" s="533"/>
      <c r="R1" s="534"/>
      <c r="S1" s="534"/>
      <c r="T1" s="534"/>
      <c r="U1" s="534"/>
      <c r="V1" s="534"/>
      <c r="W1" s="534"/>
      <c r="X1" s="534"/>
      <c r="Y1" s="534"/>
    </row>
    <row r="2" spans="1:25" ht="43.5" thickBot="1">
      <c r="A2" s="461"/>
      <c r="B2" s="1612" t="s">
        <v>2133</v>
      </c>
      <c r="C2" s="1613"/>
      <c r="D2" s="1613"/>
      <c r="E2" s="1614"/>
      <c r="F2" s="751" t="s">
        <v>2162</v>
      </c>
      <c r="G2" s="28"/>
      <c r="H2" s="760"/>
      <c r="I2" s="760"/>
      <c r="J2" s="534"/>
      <c r="K2" s="534"/>
      <c r="L2" s="534"/>
      <c r="M2" s="534"/>
      <c r="N2" s="534"/>
      <c r="O2" s="537"/>
      <c r="P2" s="533"/>
      <c r="Q2" s="533"/>
      <c r="R2" s="534"/>
      <c r="S2" s="534"/>
      <c r="T2" s="534"/>
      <c r="U2" s="534"/>
      <c r="V2" s="534"/>
      <c r="W2" s="534"/>
      <c r="X2" s="534"/>
      <c r="Y2" s="534"/>
    </row>
    <row r="3" spans="1:25" ht="18.75" thickBot="1">
      <c r="A3" s="766"/>
      <c r="B3" s="755" t="s">
        <v>1558</v>
      </c>
      <c r="C3" s="1615" t="str">
        <f>CONCATENATE('T I fibre sources'!E3)</f>
        <v>Please select country in "introduction"</v>
      </c>
      <c r="D3" s="1616"/>
      <c r="E3" s="1617"/>
      <c r="F3" s="538"/>
      <c r="G3" s="539"/>
      <c r="H3" s="1024"/>
      <c r="I3" s="1024"/>
      <c r="J3" s="534"/>
      <c r="K3" s="534"/>
      <c r="L3" s="534"/>
      <c r="M3" s="534"/>
      <c r="N3" s="534"/>
      <c r="O3" s="537"/>
      <c r="P3" s="533"/>
      <c r="Q3" s="533"/>
      <c r="R3" s="534"/>
      <c r="S3" s="534"/>
      <c r="T3" s="534"/>
      <c r="U3" s="534"/>
      <c r="V3" s="534"/>
      <c r="W3" s="534"/>
      <c r="X3" s="534"/>
      <c r="Y3" s="534"/>
    </row>
    <row r="4" spans="1:25" ht="16.5" thickBot="1">
      <c r="A4" s="461"/>
      <c r="B4" s="755" t="s">
        <v>1559</v>
      </c>
      <c r="C4" s="1615" t="str">
        <f>CONCATENATE('T I fibre sources'!E4)</f>
        <v>2013</v>
      </c>
      <c r="D4" s="1616"/>
      <c r="E4" s="1617"/>
      <c r="F4" s="42"/>
      <c r="G4" s="1025"/>
      <c r="H4" s="760"/>
      <c r="I4" s="760"/>
      <c r="J4" s="534"/>
      <c r="K4" s="534"/>
      <c r="L4" s="534"/>
      <c r="M4" s="534"/>
      <c r="N4" s="534"/>
      <c r="O4" s="537"/>
      <c r="P4" s="533"/>
      <c r="Q4" s="533"/>
      <c r="R4" s="534"/>
      <c r="S4" s="534"/>
      <c r="T4" s="534"/>
      <c r="U4" s="534"/>
      <c r="V4" s="534"/>
      <c r="W4" s="534"/>
      <c r="X4" s="534"/>
      <c r="Y4" s="534"/>
    </row>
    <row r="5" spans="1:25" ht="15.75">
      <c r="A5" s="28"/>
      <c r="B5" s="459"/>
      <c r="C5" s="460"/>
      <c r="D5" s="540"/>
      <c r="E5" s="540"/>
      <c r="F5" s="42"/>
      <c r="G5" s="1025"/>
      <c r="H5" s="760"/>
      <c r="I5" s="760"/>
      <c r="J5" s="534"/>
      <c r="K5" s="534"/>
      <c r="L5" s="534"/>
      <c r="M5" s="534"/>
      <c r="N5" s="534"/>
      <c r="O5" s="537"/>
      <c r="P5" s="533"/>
      <c r="Q5" s="533"/>
      <c r="R5" s="534"/>
      <c r="S5" s="534"/>
      <c r="T5" s="534"/>
      <c r="U5" s="534"/>
      <c r="V5" s="534"/>
      <c r="W5" s="534"/>
      <c r="X5" s="534"/>
      <c r="Y5" s="534"/>
    </row>
    <row r="6" spans="1:25" ht="16.5" thickBot="1">
      <c r="A6" s="28"/>
      <c r="B6" s="459"/>
      <c r="C6" s="460"/>
      <c r="D6" s="540"/>
      <c r="E6" s="540"/>
      <c r="F6" s="42"/>
      <c r="G6" s="1025"/>
      <c r="H6" s="760"/>
      <c r="I6" s="760"/>
      <c r="J6" s="534"/>
      <c r="K6" s="534"/>
      <c r="L6" s="534"/>
      <c r="M6" s="534"/>
      <c r="N6" s="534"/>
      <c r="O6" s="537"/>
      <c r="P6" s="533"/>
      <c r="Q6" s="533"/>
      <c r="R6" s="534"/>
      <c r="S6" s="534"/>
      <c r="T6" s="534"/>
      <c r="U6" s="534"/>
      <c r="V6" s="534"/>
      <c r="W6" s="534"/>
      <c r="X6" s="534"/>
      <c r="Y6" s="534"/>
    </row>
    <row r="7" spans="1:25" ht="15" customHeight="1">
      <c r="A7" s="28"/>
      <c r="B7" s="536"/>
      <c r="C7" s="536"/>
      <c r="D7" s="541"/>
      <c r="E7" s="541"/>
      <c r="F7" s="536"/>
      <c r="G7" s="1623" t="s">
        <v>3823</v>
      </c>
      <c r="H7" s="1607" t="s">
        <v>3829</v>
      </c>
      <c r="I7" s="1607" t="s">
        <v>1633</v>
      </c>
      <c r="J7" s="1623" t="s">
        <v>3828</v>
      </c>
      <c r="K7" s="1586" t="s">
        <v>1633</v>
      </c>
      <c r="L7" s="1623" t="s">
        <v>3824</v>
      </c>
      <c r="M7" s="1623" t="s">
        <v>3825</v>
      </c>
      <c r="N7" s="1623" t="s">
        <v>3826</v>
      </c>
      <c r="O7" s="1623" t="s">
        <v>3827</v>
      </c>
      <c r="P7" s="1586" t="s">
        <v>1633</v>
      </c>
      <c r="Q7" s="44"/>
      <c r="R7" s="534"/>
      <c r="S7" s="534"/>
      <c r="T7" s="534"/>
      <c r="U7" s="534"/>
      <c r="V7" s="534"/>
      <c r="W7" s="534"/>
      <c r="X7" s="534"/>
      <c r="Y7" s="534"/>
    </row>
    <row r="8" spans="1:25" ht="60.75" customHeight="1" thickBot="1">
      <c r="A8" s="28"/>
      <c r="B8" s="536"/>
      <c r="C8" s="536"/>
      <c r="D8" s="536"/>
      <c r="E8" s="536"/>
      <c r="F8" s="536"/>
      <c r="G8" s="1624"/>
      <c r="H8" s="1608"/>
      <c r="I8" s="1608"/>
      <c r="J8" s="1625"/>
      <c r="K8" s="1587"/>
      <c r="L8" s="1624"/>
      <c r="M8" s="1624"/>
      <c r="N8" s="1624"/>
      <c r="O8" s="1624"/>
      <c r="P8" s="1587"/>
      <c r="Q8" s="72"/>
      <c r="R8" s="534"/>
      <c r="S8" s="534"/>
      <c r="T8" s="534"/>
      <c r="U8" s="534"/>
      <c r="V8" s="534"/>
      <c r="W8" s="534"/>
      <c r="X8" s="534"/>
      <c r="Y8" s="534"/>
    </row>
    <row r="9" spans="1:25" ht="12" customHeight="1" thickBot="1">
      <c r="A9" s="28"/>
      <c r="B9" s="43"/>
      <c r="C9" s="542"/>
      <c r="D9" s="44"/>
      <c r="E9" s="44"/>
      <c r="F9" s="44"/>
      <c r="G9" s="28"/>
      <c r="H9" s="458"/>
      <c r="I9" s="458"/>
      <c r="J9" s="534"/>
      <c r="K9" s="458"/>
      <c r="L9" s="534"/>
      <c r="M9" s="534"/>
      <c r="N9" s="534"/>
      <c r="O9" s="537"/>
      <c r="P9" s="533"/>
      <c r="Q9" s="533"/>
      <c r="R9" s="534"/>
      <c r="S9" s="534"/>
      <c r="T9" s="534"/>
      <c r="U9" s="534"/>
      <c r="V9" s="534"/>
      <c r="W9" s="534"/>
      <c r="X9" s="534"/>
      <c r="Y9" s="534"/>
    </row>
    <row r="10" spans="1:25" ht="23.1" customHeight="1" thickBot="1">
      <c r="A10" s="461"/>
      <c r="B10" s="1591" t="s">
        <v>1610</v>
      </c>
      <c r="C10" s="1592"/>
      <c r="D10" s="1593"/>
      <c r="E10" s="1598" t="s">
        <v>3820</v>
      </c>
      <c r="F10" s="1599"/>
      <c r="G10" s="487" t="str">
        <f>CONCATENATE('T I fibre sources'!J8)</f>
        <v>m³</v>
      </c>
      <c r="H10" s="1039">
        <v>0.52124999999999999</v>
      </c>
      <c r="I10" s="1039" t="s">
        <v>3830</v>
      </c>
      <c r="J10" s="981">
        <f>H10*((100-L10)/100)</f>
        <v>0.41700000000000004</v>
      </c>
      <c r="K10" s="504" t="s">
        <v>1443</v>
      </c>
      <c r="L10" s="501">
        <v>20</v>
      </c>
      <c r="M10" s="497">
        <v>20.206035400000001</v>
      </c>
      <c r="N10" s="843">
        <v>14.581873807999999</v>
      </c>
      <c r="O10" s="87"/>
      <c r="P10" s="533"/>
      <c r="Q10" s="533"/>
      <c r="R10" s="534"/>
      <c r="S10" s="534"/>
      <c r="T10" s="534"/>
      <c r="U10" s="534"/>
      <c r="V10" s="534"/>
      <c r="W10" s="534"/>
      <c r="X10" s="534"/>
      <c r="Y10" s="534"/>
    </row>
    <row r="11" spans="1:25" ht="23.1" customHeight="1" thickBot="1">
      <c r="A11" s="461"/>
      <c r="B11" s="1594"/>
      <c r="C11" s="1594"/>
      <c r="D11" s="1595"/>
      <c r="E11" s="1598" t="s">
        <v>1746</v>
      </c>
      <c r="F11" s="1599"/>
      <c r="G11" s="487" t="str">
        <f>CONCATENATE('T I fibre sources'!J9)</f>
        <v>m³</v>
      </c>
      <c r="H11" s="1039">
        <v>0.52124999999999999</v>
      </c>
      <c r="I11" s="1039" t="s">
        <v>3830</v>
      </c>
      <c r="J11" s="981">
        <f t="shared" ref="J11:J12" si="0">H11*((100-L11)/100)</f>
        <v>0.41700000000000004</v>
      </c>
      <c r="K11" s="504" t="s">
        <v>1443</v>
      </c>
      <c r="L11" s="501">
        <v>20</v>
      </c>
      <c r="M11" s="497">
        <v>20.206035400000001</v>
      </c>
      <c r="N11" s="843">
        <v>14.581873807999999</v>
      </c>
      <c r="O11" s="87"/>
      <c r="P11" s="533"/>
      <c r="Q11" s="533"/>
      <c r="R11" s="534"/>
      <c r="S11" s="534"/>
      <c r="T11" s="534"/>
      <c r="U11" s="534"/>
      <c r="V11" s="534"/>
      <c r="W11" s="534"/>
      <c r="X11" s="534"/>
      <c r="Y11" s="534"/>
    </row>
    <row r="12" spans="1:25" ht="23.1" customHeight="1" thickBot="1">
      <c r="A12" s="461"/>
      <c r="B12" s="1596"/>
      <c r="C12" s="1596"/>
      <c r="D12" s="1597"/>
      <c r="E12" s="1598" t="s">
        <v>1606</v>
      </c>
      <c r="F12" s="1599"/>
      <c r="G12" s="487" t="str">
        <f>CONCATENATE('T I fibre sources'!J10)</f>
        <v>m³</v>
      </c>
      <c r="H12" s="1040">
        <v>0.52124999999999999</v>
      </c>
      <c r="I12" s="1039" t="s">
        <v>3830</v>
      </c>
      <c r="J12" s="981">
        <f t="shared" si="0"/>
        <v>0.41700000000000004</v>
      </c>
      <c r="K12" s="500" t="s">
        <v>1443</v>
      </c>
      <c r="L12" s="501">
        <v>20</v>
      </c>
      <c r="M12" s="498">
        <v>20.206035400000001</v>
      </c>
      <c r="N12" s="844">
        <v>14.581873807999999</v>
      </c>
      <c r="O12" s="87"/>
      <c r="P12" s="533"/>
      <c r="Q12" s="533"/>
      <c r="R12" s="534"/>
      <c r="S12" s="534"/>
      <c r="T12" s="534"/>
      <c r="U12" s="534"/>
      <c r="V12" s="534"/>
      <c r="W12" s="534"/>
      <c r="X12" s="534"/>
      <c r="Y12" s="534"/>
    </row>
    <row r="13" spans="1:25" ht="12" customHeight="1" thickBot="1">
      <c r="A13" s="28"/>
      <c r="B13" s="45"/>
      <c r="C13" s="45"/>
      <c r="D13" s="45"/>
      <c r="E13" s="34"/>
      <c r="F13" s="34"/>
      <c r="G13" s="34"/>
      <c r="H13" s="1041"/>
      <c r="I13" s="1042"/>
      <c r="J13" s="982"/>
      <c r="K13" s="505"/>
      <c r="L13" s="510"/>
      <c r="M13" s="510"/>
      <c r="N13" s="511"/>
      <c r="O13" s="88" t="s">
        <v>1712</v>
      </c>
      <c r="P13" s="533"/>
      <c r="Q13" s="533"/>
      <c r="R13" s="534"/>
      <c r="S13" s="534"/>
      <c r="T13" s="534"/>
      <c r="U13" s="534"/>
      <c r="V13" s="534"/>
      <c r="W13" s="534"/>
      <c r="X13" s="534"/>
      <c r="Y13" s="534"/>
    </row>
    <row r="14" spans="1:25" ht="23.1" customHeight="1" thickBot="1">
      <c r="A14" s="461"/>
      <c r="B14" s="1629" t="s">
        <v>1556</v>
      </c>
      <c r="C14" s="1630"/>
      <c r="D14" s="1631"/>
      <c r="E14" s="1588" t="s">
        <v>1624</v>
      </c>
      <c r="F14" s="1033" t="s">
        <v>1676</v>
      </c>
      <c r="G14" s="487" t="str">
        <f>CONCATENATE('T I fibre sources'!J16)</f>
        <v>m³</v>
      </c>
      <c r="H14" s="1043">
        <v>0.52124999999999999</v>
      </c>
      <c r="I14" s="1039" t="s">
        <v>3830</v>
      </c>
      <c r="J14" s="981">
        <f>H14*((100-L14)/100)</f>
        <v>0.41700000000000004</v>
      </c>
      <c r="K14" s="504" t="s">
        <v>1443</v>
      </c>
      <c r="L14" s="501">
        <v>20</v>
      </c>
      <c r="M14" s="497">
        <v>20.206035400000001</v>
      </c>
      <c r="N14" s="845">
        <v>14.581873807999999</v>
      </c>
      <c r="O14" s="88"/>
      <c r="P14" s="533"/>
      <c r="Q14" s="533"/>
      <c r="R14" s="534"/>
      <c r="S14" s="534"/>
      <c r="T14" s="534"/>
      <c r="U14" s="534"/>
      <c r="V14" s="534"/>
      <c r="W14" s="534"/>
      <c r="X14" s="534"/>
      <c r="Y14" s="534"/>
    </row>
    <row r="15" spans="1:25" ht="23.1" customHeight="1" thickBot="1">
      <c r="A15" s="461"/>
      <c r="B15" s="1632"/>
      <c r="C15" s="1633"/>
      <c r="D15" s="1634"/>
      <c r="E15" s="1589"/>
      <c r="F15" s="1033" t="s">
        <v>1677</v>
      </c>
      <c r="G15" s="487" t="str">
        <f>CONCATENATE('T I fibre sources'!J17)</f>
        <v>m³</v>
      </c>
      <c r="H15" s="1043">
        <v>0.52124999999999999</v>
      </c>
      <c r="I15" s="1039" t="s">
        <v>3830</v>
      </c>
      <c r="J15" s="981">
        <f t="shared" ref="J15:J17" si="1">H15*((100-L15)/100)</f>
        <v>0.41700000000000004</v>
      </c>
      <c r="K15" s="504" t="s">
        <v>1443</v>
      </c>
      <c r="L15" s="501">
        <v>20</v>
      </c>
      <c r="M15" s="497">
        <v>20.206035400000001</v>
      </c>
      <c r="N15" s="843">
        <v>14.581873807999999</v>
      </c>
      <c r="O15" s="90"/>
      <c r="P15" s="533"/>
      <c r="Q15" s="533"/>
      <c r="R15" s="534"/>
      <c r="S15" s="534"/>
      <c r="T15" s="534"/>
      <c r="U15" s="534"/>
      <c r="V15" s="534"/>
      <c r="W15" s="534"/>
      <c r="X15" s="534"/>
      <c r="Y15" s="534"/>
    </row>
    <row r="16" spans="1:25" ht="23.1" customHeight="1" thickBot="1">
      <c r="A16" s="461"/>
      <c r="B16" s="1632"/>
      <c r="C16" s="1633"/>
      <c r="D16" s="1634"/>
      <c r="E16" s="1589"/>
      <c r="F16" s="1033" t="s">
        <v>1702</v>
      </c>
      <c r="G16" s="487" t="str">
        <f>CONCATENATE('T I fibre sources'!J18)</f>
        <v>m³</v>
      </c>
      <c r="H16" s="1040">
        <v>0.93798250000000005</v>
      </c>
      <c r="I16" s="1039" t="s">
        <v>3830</v>
      </c>
      <c r="J16" s="981">
        <f t="shared" si="1"/>
        <v>0.46899125000000003</v>
      </c>
      <c r="K16" s="504" t="s">
        <v>1443</v>
      </c>
      <c r="L16" s="501">
        <v>50</v>
      </c>
      <c r="M16" s="497">
        <v>19.844895649999998</v>
      </c>
      <c r="N16" s="978">
        <v>8.0154762549999994</v>
      </c>
      <c r="O16" s="89"/>
      <c r="P16" s="475"/>
      <c r="Q16" s="533"/>
      <c r="R16" s="534"/>
      <c r="S16" s="534"/>
      <c r="T16" s="534"/>
      <c r="U16" s="534"/>
      <c r="V16" s="534"/>
      <c r="W16" s="534"/>
      <c r="X16" s="534"/>
      <c r="Y16" s="534"/>
    </row>
    <row r="17" spans="1:25" ht="23.1" customHeight="1" thickBot="1">
      <c r="A17" s="461"/>
      <c r="B17" s="1632"/>
      <c r="C17" s="1633"/>
      <c r="D17" s="1634"/>
      <c r="E17" s="1590"/>
      <c r="F17" s="1033" t="s">
        <v>1612</v>
      </c>
      <c r="G17" s="487" t="s">
        <v>1528</v>
      </c>
      <c r="H17" s="1040">
        <v>0.52124999999999999</v>
      </c>
      <c r="I17" s="1040" t="s">
        <v>3830</v>
      </c>
      <c r="J17" s="981">
        <f t="shared" si="1"/>
        <v>0.41700000000000004</v>
      </c>
      <c r="K17" s="500" t="s">
        <v>1443</v>
      </c>
      <c r="L17" s="501">
        <v>20</v>
      </c>
      <c r="M17" s="498">
        <v>20.206035400000001</v>
      </c>
      <c r="N17" s="843">
        <v>14.581873807999999</v>
      </c>
      <c r="O17" s="89"/>
      <c r="P17" s="533"/>
      <c r="Q17" s="533"/>
      <c r="R17" s="534"/>
      <c r="S17" s="534"/>
      <c r="T17" s="534"/>
      <c r="U17" s="534"/>
      <c r="V17" s="534"/>
      <c r="W17" s="534"/>
      <c r="X17" s="534"/>
      <c r="Y17" s="534"/>
    </row>
    <row r="18" spans="1:25" ht="23.1" customHeight="1" thickBot="1">
      <c r="A18" s="461"/>
      <c r="B18" s="1632"/>
      <c r="C18" s="1633"/>
      <c r="D18" s="1634"/>
      <c r="E18" s="1626" t="s">
        <v>1625</v>
      </c>
      <c r="F18" s="1033" t="s">
        <v>2147</v>
      </c>
      <c r="G18" s="1038" t="str">
        <f>CONCATENATE('T I fibre sources'!J19)</f>
        <v>t</v>
      </c>
      <c r="H18" s="1044"/>
      <c r="I18" s="1045"/>
      <c r="J18" s="984"/>
      <c r="K18" s="870"/>
      <c r="L18" s="991"/>
      <c r="M18" s="994">
        <v>13.89</v>
      </c>
      <c r="N18" s="845">
        <v>12.46</v>
      </c>
      <c r="O18" s="1079">
        <f>((1-S23)*S25)/J10</f>
        <v>1.2470023980815348</v>
      </c>
      <c r="P18" s="1077" t="s">
        <v>3832</v>
      </c>
      <c r="Q18" s="533"/>
      <c r="R18" s="534"/>
      <c r="S18" s="534"/>
      <c r="T18" s="534"/>
      <c r="U18" s="534"/>
      <c r="V18" s="534"/>
      <c r="W18" s="534"/>
      <c r="X18" s="534"/>
      <c r="Y18" s="534"/>
    </row>
    <row r="19" spans="1:25" ht="23.1" customHeight="1" thickBot="1">
      <c r="A19" s="461"/>
      <c r="B19" s="1632"/>
      <c r="C19" s="1632"/>
      <c r="D19" s="1634"/>
      <c r="E19" s="1627"/>
      <c r="F19" s="1033" t="s">
        <v>2148</v>
      </c>
      <c r="G19" s="1038" t="str">
        <f>CONCATENATE('T I fibre sources'!J20)</f>
        <v>t</v>
      </c>
      <c r="H19" s="1044"/>
      <c r="I19" s="1044"/>
      <c r="J19" s="985"/>
      <c r="K19" s="869"/>
      <c r="L19" s="992"/>
      <c r="M19" s="995">
        <v>36.9</v>
      </c>
      <c r="N19" s="990" t="s">
        <v>1674</v>
      </c>
      <c r="O19" s="1078">
        <v>4.38</v>
      </c>
      <c r="P19" s="1077" t="s">
        <v>3832</v>
      </c>
      <c r="Q19" s="533"/>
      <c r="R19" s="534"/>
      <c r="S19" s="534"/>
      <c r="T19" s="534"/>
      <c r="U19" s="534"/>
      <c r="V19" s="534"/>
      <c r="W19" s="534"/>
      <c r="X19" s="534"/>
      <c r="Y19" s="534"/>
    </row>
    <row r="20" spans="1:25" ht="23.1" customHeight="1" thickBot="1">
      <c r="A20" s="461"/>
      <c r="B20" s="1635"/>
      <c r="C20" s="1635"/>
      <c r="D20" s="1636"/>
      <c r="E20" s="1628"/>
      <c r="F20" s="1033" t="s">
        <v>1611</v>
      </c>
      <c r="G20" s="1038" t="s">
        <v>1704</v>
      </c>
      <c r="H20" s="1046"/>
      <c r="I20" s="1044"/>
      <c r="J20" s="985"/>
      <c r="K20" s="869"/>
      <c r="L20" s="993"/>
      <c r="M20" s="994">
        <v>13.89</v>
      </c>
      <c r="N20" s="848">
        <v>12.46</v>
      </c>
      <c r="O20" s="1076">
        <f>((1-S23)*S25)/J10</f>
        <v>1.2470023980815348</v>
      </c>
      <c r="P20" s="1077" t="s">
        <v>3833</v>
      </c>
      <c r="Q20" s="533"/>
      <c r="R20" s="534"/>
      <c r="S20" s="534"/>
      <c r="T20" s="534"/>
      <c r="U20" s="534"/>
      <c r="V20" s="534"/>
      <c r="W20" s="534"/>
      <c r="X20" s="534"/>
      <c r="Y20" s="534"/>
    </row>
    <row r="21" spans="1:25" ht="13.5" customHeight="1" thickBot="1">
      <c r="A21" s="28"/>
      <c r="B21" s="477"/>
      <c r="C21" s="477"/>
      <c r="D21" s="479"/>
      <c r="E21" s="479"/>
      <c r="F21" s="478"/>
      <c r="G21" s="471"/>
      <c r="H21" s="1047"/>
      <c r="I21" s="1047"/>
      <c r="J21" s="986"/>
      <c r="K21" s="506"/>
      <c r="L21" s="826"/>
      <c r="M21" s="496"/>
      <c r="N21" s="842"/>
      <c r="O21" s="506"/>
      <c r="P21" s="553"/>
      <c r="Q21" s="533"/>
      <c r="R21" s="534"/>
      <c r="S21" s="534"/>
      <c r="T21" s="534"/>
      <c r="U21" s="545"/>
      <c r="V21" s="545"/>
      <c r="W21" s="545"/>
      <c r="X21" s="534"/>
      <c r="Y21" s="534"/>
    </row>
    <row r="22" spans="1:25" ht="23.1" customHeight="1" thickBot="1">
      <c r="A22" s="461"/>
      <c r="B22" s="1629" t="s">
        <v>1599</v>
      </c>
      <c r="C22" s="1630"/>
      <c r="D22" s="1631"/>
      <c r="E22" s="1639" t="s">
        <v>1689</v>
      </c>
      <c r="F22" s="1034" t="s">
        <v>1441</v>
      </c>
      <c r="G22" s="62" t="s">
        <v>1704</v>
      </c>
      <c r="H22" s="1040">
        <v>1</v>
      </c>
      <c r="I22" s="1048" t="s">
        <v>3831</v>
      </c>
      <c r="J22" s="987">
        <f>H22*((100-L22)/100)</f>
        <v>0.94</v>
      </c>
      <c r="K22" s="504" t="s">
        <v>1589</v>
      </c>
      <c r="L22" s="502">
        <v>6</v>
      </c>
      <c r="M22" s="512">
        <v>30</v>
      </c>
      <c r="N22" s="498" t="s">
        <v>1674</v>
      </c>
      <c r="O22" s="498">
        <v>6</v>
      </c>
      <c r="P22" s="551" t="s">
        <v>785</v>
      </c>
      <c r="Q22" s="533"/>
      <c r="R22" s="1618" t="s">
        <v>2158</v>
      </c>
      <c r="S22" s="1619"/>
      <c r="T22" s="1620"/>
      <c r="U22" s="722"/>
      <c r="V22" s="721"/>
      <c r="W22" s="721"/>
      <c r="X22" s="534"/>
      <c r="Y22" s="534"/>
    </row>
    <row r="23" spans="1:25" ht="23.1" customHeight="1" thickBot="1">
      <c r="A23" s="461"/>
      <c r="B23" s="1632"/>
      <c r="C23" s="1633"/>
      <c r="D23" s="1634"/>
      <c r="E23" s="1640"/>
      <c r="F23" s="1034" t="s">
        <v>1530</v>
      </c>
      <c r="G23" s="62" t="s">
        <v>1704</v>
      </c>
      <c r="H23" s="1040">
        <v>1</v>
      </c>
      <c r="I23" s="1039" t="s">
        <v>3831</v>
      </c>
      <c r="J23" s="987">
        <f t="shared" ref="J23:J24" si="2">H23*((100-L23)/100)</f>
        <v>0.92</v>
      </c>
      <c r="K23" s="504" t="s">
        <v>1589</v>
      </c>
      <c r="L23" s="502">
        <v>8</v>
      </c>
      <c r="M23" s="841">
        <v>20.3669431</v>
      </c>
      <c r="N23" s="497">
        <v>17.3</v>
      </c>
      <c r="O23" s="498">
        <v>2.3460000000000001</v>
      </c>
      <c r="P23" s="954" t="s">
        <v>2171</v>
      </c>
      <c r="Q23" s="533"/>
      <c r="R23" s="1609" t="s">
        <v>2156</v>
      </c>
      <c r="S23" s="853">
        <v>0.2</v>
      </c>
      <c r="T23" s="849" t="s">
        <v>2170</v>
      </c>
      <c r="U23" s="721"/>
      <c r="V23" s="721"/>
      <c r="W23" s="721"/>
      <c r="X23" s="534"/>
      <c r="Y23" s="534"/>
    </row>
    <row r="24" spans="1:25" ht="23.1" customHeight="1" thickBot="1">
      <c r="A24" s="461"/>
      <c r="B24" s="1632"/>
      <c r="C24" s="1633"/>
      <c r="D24" s="1634"/>
      <c r="E24" s="1641"/>
      <c r="F24" s="1034" t="s">
        <v>1715</v>
      </c>
      <c r="G24" s="62" t="s">
        <v>1704</v>
      </c>
      <c r="H24" s="1040">
        <v>1</v>
      </c>
      <c r="I24" s="1039" t="s">
        <v>3831</v>
      </c>
      <c r="J24" s="987">
        <f t="shared" si="2"/>
        <v>0.92</v>
      </c>
      <c r="K24" s="500" t="s">
        <v>1589</v>
      </c>
      <c r="L24" s="502">
        <v>8</v>
      </c>
      <c r="M24" s="498">
        <v>20.3669431</v>
      </c>
      <c r="N24" s="497">
        <v>17.3</v>
      </c>
      <c r="O24" s="498">
        <v>2.29</v>
      </c>
      <c r="P24" s="551" t="s">
        <v>785</v>
      </c>
      <c r="Q24" s="533"/>
      <c r="R24" s="1610"/>
      <c r="S24" s="854">
        <v>1.9</v>
      </c>
      <c r="T24" s="850" t="s">
        <v>2155</v>
      </c>
      <c r="U24" s="721"/>
      <c r="V24" s="721"/>
      <c r="W24" s="721"/>
      <c r="X24" s="534"/>
      <c r="Y24" s="534"/>
    </row>
    <row r="25" spans="1:25" ht="23.1" customHeight="1" thickBot="1">
      <c r="A25" s="461"/>
      <c r="B25" s="1632"/>
      <c r="C25" s="1633"/>
      <c r="D25" s="1634"/>
      <c r="E25" s="1626" t="s">
        <v>2163</v>
      </c>
      <c r="F25" s="1033" t="s">
        <v>1531</v>
      </c>
      <c r="G25" s="556" t="s">
        <v>1588</v>
      </c>
      <c r="H25" s="1049">
        <v>0.88</v>
      </c>
      <c r="I25" s="1050" t="s">
        <v>1632</v>
      </c>
      <c r="J25" s="1058"/>
      <c r="K25" s="1059"/>
      <c r="L25" s="827"/>
      <c r="M25" s="996" t="s">
        <v>1674</v>
      </c>
      <c r="N25" s="856" t="s">
        <v>1674</v>
      </c>
      <c r="O25" s="500">
        <v>7.38</v>
      </c>
      <c r="P25" s="551" t="s">
        <v>786</v>
      </c>
      <c r="Q25" s="533"/>
      <c r="R25" s="1611"/>
      <c r="S25" s="854">
        <v>0.65</v>
      </c>
      <c r="T25" s="850" t="s">
        <v>2160</v>
      </c>
      <c r="U25" s="534"/>
      <c r="V25" s="534"/>
      <c r="W25" s="545"/>
      <c r="X25" s="534"/>
      <c r="Y25" s="534"/>
    </row>
    <row r="26" spans="1:25" ht="23.1" customHeight="1" thickBot="1">
      <c r="A26" s="461"/>
      <c r="B26" s="1632"/>
      <c r="C26" s="1633"/>
      <c r="D26" s="1634"/>
      <c r="E26" s="1627"/>
      <c r="F26" s="1033" t="s">
        <v>1694</v>
      </c>
      <c r="G26" s="522" t="s">
        <v>1588</v>
      </c>
      <c r="H26" s="1040">
        <v>0.79239302694136293</v>
      </c>
      <c r="I26" s="1049" t="s">
        <v>1632</v>
      </c>
      <c r="J26" s="985"/>
      <c r="K26" s="1060"/>
      <c r="L26" s="827"/>
      <c r="M26" s="997">
        <v>23.4</v>
      </c>
      <c r="N26" s="497">
        <v>18.8</v>
      </c>
      <c r="O26" s="498">
        <v>7.71</v>
      </c>
      <c r="P26" s="551" t="s">
        <v>786</v>
      </c>
      <c r="Q26" s="533"/>
      <c r="R26" s="851" t="s">
        <v>959</v>
      </c>
      <c r="S26" s="855">
        <v>0.03</v>
      </c>
      <c r="T26" s="852" t="s">
        <v>2157</v>
      </c>
      <c r="U26" s="534"/>
      <c r="V26" s="534"/>
      <c r="W26" s="534"/>
      <c r="X26" s="534"/>
      <c r="Y26" s="534"/>
    </row>
    <row r="27" spans="1:25" ht="23.1" customHeight="1" thickBot="1">
      <c r="A27" s="461"/>
      <c r="B27" s="1632"/>
      <c r="C27" s="1632"/>
      <c r="D27" s="1634"/>
      <c r="E27" s="1628"/>
      <c r="F27" s="1033" t="s">
        <v>3821</v>
      </c>
      <c r="G27" s="556" t="s">
        <v>1588</v>
      </c>
      <c r="H27" s="1049">
        <v>0.88</v>
      </c>
      <c r="I27" s="1057" t="s">
        <v>1632</v>
      </c>
      <c r="J27" s="1061"/>
      <c r="K27" s="1060"/>
      <c r="L27" s="827"/>
      <c r="M27" s="994">
        <v>37.799999999999997</v>
      </c>
      <c r="N27" s="498">
        <v>18.8</v>
      </c>
      <c r="O27" s="498">
        <v>3.38234349051084</v>
      </c>
      <c r="P27" s="551" t="s">
        <v>786</v>
      </c>
      <c r="Q27" s="533"/>
      <c r="R27" s="534"/>
      <c r="S27" s="534"/>
      <c r="T27" s="534"/>
      <c r="U27" s="534"/>
      <c r="V27" s="534"/>
      <c r="W27" s="534"/>
      <c r="X27" s="534"/>
      <c r="Y27" s="534"/>
    </row>
    <row r="28" spans="1:25" ht="12" customHeight="1" thickBot="1">
      <c r="A28" s="28"/>
      <c r="B28" s="36"/>
      <c r="C28" s="36"/>
      <c r="D28" s="36"/>
      <c r="E28" s="37"/>
      <c r="F28" s="37"/>
      <c r="G28" s="35"/>
      <c r="H28" s="1051"/>
      <c r="I28" s="1052"/>
      <c r="J28" s="988"/>
      <c r="K28" s="507"/>
      <c r="L28" s="826"/>
      <c r="M28" s="842"/>
      <c r="N28" s="842"/>
      <c r="O28" s="828"/>
      <c r="P28" s="554"/>
      <c r="Q28" s="533"/>
      <c r="R28" s="534"/>
      <c r="S28" s="534"/>
      <c r="T28" s="534"/>
      <c r="U28" s="534"/>
      <c r="V28" s="534"/>
      <c r="W28" s="534"/>
      <c r="X28" s="534"/>
      <c r="Y28" s="534"/>
    </row>
    <row r="29" spans="1:25" ht="23.1" customHeight="1" thickBot="1">
      <c r="A29" s="461"/>
      <c r="B29" s="1600" t="s">
        <v>3822</v>
      </c>
      <c r="C29" s="1600"/>
      <c r="D29" s="1601"/>
      <c r="E29" s="1642" t="s">
        <v>1678</v>
      </c>
      <c r="F29" s="1643"/>
      <c r="G29" s="488" t="str">
        <f>CONCATENATE('T I fibre sources'!J22)</f>
        <v>t</v>
      </c>
      <c r="H29" s="1053">
        <v>1</v>
      </c>
      <c r="I29" s="1039" t="s">
        <v>3831</v>
      </c>
      <c r="J29" s="983">
        <f>H29*((100-L29)/100)</f>
        <v>0.8</v>
      </c>
      <c r="K29" s="508" t="s">
        <v>1590</v>
      </c>
      <c r="L29" s="501">
        <v>20</v>
      </c>
      <c r="M29" s="497">
        <v>20.206035400000001</v>
      </c>
      <c r="N29" s="498">
        <v>16.7</v>
      </c>
      <c r="O29" s="498">
        <v>1.67</v>
      </c>
      <c r="P29" s="555" t="s">
        <v>1438</v>
      </c>
      <c r="Q29" s="533"/>
      <c r="R29" s="1584" t="s">
        <v>2180</v>
      </c>
      <c r="S29" s="1585"/>
      <c r="T29" s="534"/>
      <c r="U29" s="534"/>
      <c r="V29" s="534"/>
      <c r="W29" s="534"/>
      <c r="X29" s="534"/>
      <c r="Y29" s="534"/>
    </row>
    <row r="30" spans="1:25" ht="23.1" customHeight="1" thickBot="1">
      <c r="A30" s="461"/>
      <c r="B30" s="1602"/>
      <c r="C30" s="1602"/>
      <c r="D30" s="1603"/>
      <c r="E30" s="1598" t="s">
        <v>1679</v>
      </c>
      <c r="F30" s="1606"/>
      <c r="G30" s="488" t="str">
        <f>CONCATENATE('T I fibre sources'!J23)</f>
        <v>t</v>
      </c>
      <c r="H30" s="1054">
        <v>1</v>
      </c>
      <c r="I30" s="1039" t="s">
        <v>3831</v>
      </c>
      <c r="J30" s="983">
        <f t="shared" ref="J30:J31" si="3">H30*((100-L30)/100)</f>
        <v>0.8</v>
      </c>
      <c r="K30" s="508" t="s">
        <v>1590</v>
      </c>
      <c r="L30" s="501">
        <v>20</v>
      </c>
      <c r="M30" s="497">
        <v>20.206035400000001</v>
      </c>
      <c r="N30" s="498">
        <v>16.7</v>
      </c>
      <c r="O30" s="498">
        <v>1.67</v>
      </c>
      <c r="P30" s="551" t="s">
        <v>1438</v>
      </c>
      <c r="Q30" s="533"/>
      <c r="R30" s="979" t="s">
        <v>2181</v>
      </c>
      <c r="S30" s="980" t="s">
        <v>2182</v>
      </c>
      <c r="T30" s="534"/>
      <c r="U30" s="534"/>
      <c r="V30" s="534"/>
      <c r="W30" s="534"/>
      <c r="X30" s="534"/>
      <c r="Y30" s="534"/>
    </row>
    <row r="31" spans="1:25" ht="23.1" customHeight="1" thickBot="1">
      <c r="A31" s="461"/>
      <c r="B31" s="1604"/>
      <c r="C31" s="1604"/>
      <c r="D31" s="1605"/>
      <c r="E31" s="1598" t="s">
        <v>1607</v>
      </c>
      <c r="F31" s="1606"/>
      <c r="G31" s="488" t="s">
        <v>1704</v>
      </c>
      <c r="H31" s="1053">
        <v>1</v>
      </c>
      <c r="I31" s="1040" t="s">
        <v>3831</v>
      </c>
      <c r="J31" s="983">
        <f t="shared" si="3"/>
        <v>0.8</v>
      </c>
      <c r="K31" s="508" t="s">
        <v>1590</v>
      </c>
      <c r="L31" s="501">
        <v>20</v>
      </c>
      <c r="M31" s="498">
        <v>20.206035400000001</v>
      </c>
      <c r="N31" s="498">
        <v>16.7</v>
      </c>
      <c r="O31" s="498">
        <v>1.67</v>
      </c>
      <c r="P31" s="552" t="s">
        <v>1438</v>
      </c>
      <c r="Q31" s="533"/>
      <c r="R31" s="534"/>
      <c r="S31" s="534"/>
      <c r="T31" s="534"/>
      <c r="U31" s="534"/>
      <c r="V31" s="534"/>
      <c r="W31" s="534"/>
      <c r="X31" s="534"/>
      <c r="Y31" s="534"/>
    </row>
    <row r="32" spans="1:25" ht="12" customHeight="1" thickBot="1">
      <c r="A32" s="28"/>
      <c r="B32" s="474"/>
      <c r="C32" s="473"/>
      <c r="D32" s="473"/>
      <c r="E32" s="469"/>
      <c r="F32" s="470"/>
      <c r="G32" s="471"/>
      <c r="H32" s="1055"/>
      <c r="I32" s="1045"/>
      <c r="J32" s="989"/>
      <c r="K32" s="509"/>
      <c r="L32" s="503"/>
      <c r="M32" s="499"/>
      <c r="N32" s="846"/>
      <c r="O32" s="472"/>
      <c r="P32" s="543"/>
      <c r="Q32" s="533"/>
      <c r="R32" s="534"/>
      <c r="S32" s="534"/>
      <c r="T32" s="534"/>
      <c r="U32" s="534"/>
      <c r="V32" s="534"/>
      <c r="W32" s="534"/>
      <c r="X32" s="534"/>
      <c r="Y32" s="534"/>
    </row>
    <row r="33" spans="1:25" ht="23.1" customHeight="1" thickBot="1">
      <c r="A33" s="461"/>
      <c r="B33" s="1035"/>
      <c r="C33" s="1036"/>
      <c r="D33" s="1036"/>
      <c r="E33" s="1637" t="s">
        <v>1688</v>
      </c>
      <c r="F33" s="1638"/>
      <c r="G33" s="486" t="str">
        <f>CONCATENATE('T I fibre sources'!J25)</f>
        <v>m³</v>
      </c>
      <c r="H33" s="1040">
        <v>0.52124999999999999</v>
      </c>
      <c r="I33" s="1056" t="s">
        <v>3830</v>
      </c>
      <c r="J33" s="983">
        <f>H33*((100-L33)/100)</f>
        <v>0.41700000000000004</v>
      </c>
      <c r="K33" s="829" t="s">
        <v>1443</v>
      </c>
      <c r="L33" s="501">
        <v>20</v>
      </c>
      <c r="M33" s="500">
        <v>20.21</v>
      </c>
      <c r="N33" s="847">
        <v>14.581873807999999</v>
      </c>
      <c r="O33" s="452"/>
      <c r="P33" s="533"/>
      <c r="Q33" s="533"/>
      <c r="R33" s="534"/>
      <c r="S33" s="534"/>
      <c r="T33" s="534"/>
      <c r="U33" s="534"/>
      <c r="V33" s="534"/>
      <c r="W33" s="534"/>
      <c r="X33" s="534"/>
      <c r="Y33" s="534"/>
    </row>
    <row r="34" spans="1:25" ht="15">
      <c r="A34" s="28"/>
      <c r="B34" s="544"/>
      <c r="C34" s="544"/>
      <c r="D34" s="544"/>
      <c r="E34" s="38"/>
      <c r="F34" s="28"/>
      <c r="G34" s="41"/>
      <c r="H34" s="28"/>
      <c r="I34" s="28"/>
      <c r="J34" s="73"/>
      <c r="K34" s="73"/>
      <c r="L34" s="41"/>
      <c r="M34" s="545"/>
      <c r="N34" s="545"/>
      <c r="O34" s="537"/>
      <c r="P34" s="533"/>
      <c r="Q34" s="533"/>
      <c r="R34" s="534"/>
      <c r="S34" s="534"/>
      <c r="T34" s="534"/>
      <c r="U34" s="534"/>
      <c r="V34" s="534"/>
      <c r="W34" s="534"/>
      <c r="X34" s="534"/>
      <c r="Y34" s="534"/>
    </row>
    <row r="35" spans="1:25" ht="23.1" customHeight="1">
      <c r="A35" s="28"/>
      <c r="B35" s="546"/>
      <c r="C35" s="546"/>
      <c r="D35" s="546"/>
      <c r="E35" s="39"/>
      <c r="F35" s="40"/>
      <c r="G35" s="41"/>
      <c r="H35" s="28"/>
      <c r="I35" s="28"/>
      <c r="J35" s="975"/>
      <c r="K35" s="975"/>
      <c r="L35" s="721"/>
      <c r="M35" s="976"/>
      <c r="N35" s="545"/>
      <c r="O35" s="537"/>
      <c r="P35" s="533"/>
      <c r="Q35" s="533"/>
      <c r="R35" s="534"/>
      <c r="S35" s="534"/>
      <c r="T35" s="534"/>
      <c r="U35" s="534"/>
      <c r="V35" s="534"/>
      <c r="W35" s="534"/>
      <c r="X35" s="534"/>
      <c r="Y35" s="534"/>
    </row>
    <row r="36" spans="1:25" ht="23.1" customHeight="1">
      <c r="A36" s="30"/>
      <c r="B36" s="1062"/>
      <c r="C36" s="1062"/>
      <c r="D36" s="1062"/>
      <c r="E36" s="1063"/>
      <c r="F36" s="1064"/>
      <c r="G36" s="1065"/>
      <c r="H36" s="1026"/>
      <c r="I36" s="1026"/>
      <c r="J36" s="721"/>
      <c r="K36" s="721"/>
      <c r="L36" s="974"/>
      <c r="M36" s="977"/>
      <c r="N36" s="762"/>
      <c r="O36" s="763"/>
      <c r="P36" s="764"/>
      <c r="Q36" s="533"/>
      <c r="R36" s="534"/>
      <c r="S36" s="534"/>
      <c r="T36" s="534"/>
      <c r="U36" s="534"/>
      <c r="V36" s="534"/>
      <c r="W36" s="534"/>
      <c r="X36" s="534"/>
      <c r="Y36" s="534"/>
    </row>
    <row r="37" spans="1:25" ht="15.75">
      <c r="A37" s="31"/>
      <c r="B37" s="1066"/>
      <c r="C37" s="1066"/>
      <c r="D37" s="1066"/>
      <c r="E37" s="1067"/>
      <c r="F37" s="1068"/>
      <c r="G37" s="1069"/>
      <c r="H37" s="1027"/>
      <c r="I37" s="1027"/>
      <c r="J37" s="762"/>
      <c r="K37" s="721"/>
      <c r="L37" s="762"/>
      <c r="M37" s="762"/>
      <c r="N37" s="762"/>
      <c r="O37" s="763"/>
      <c r="P37" s="764"/>
      <c r="Q37" s="533"/>
      <c r="R37" s="534"/>
      <c r="S37" s="534"/>
      <c r="T37" s="534"/>
      <c r="U37" s="534"/>
      <c r="V37" s="534"/>
      <c r="W37" s="534"/>
      <c r="X37" s="534"/>
      <c r="Y37" s="534"/>
    </row>
    <row r="38" spans="1:25">
      <c r="A38" s="30"/>
      <c r="B38" s="1621" t="str">
        <f>Introduction!A2</f>
        <v>© 2014 UNECE/FAO Forestry and Timber Section - In case of any uncertainties or questions on the JWEE 2013 please contact: woodenergy.timber@unece.org</v>
      </c>
      <c r="C38" s="1622"/>
      <c r="D38" s="1622"/>
      <c r="E38" s="1622"/>
      <c r="F38" s="1622"/>
      <c r="G38" s="1622"/>
      <c r="H38" s="1622"/>
      <c r="I38" s="1622"/>
      <c r="J38" s="1622"/>
      <c r="K38" s="1622"/>
      <c r="L38" s="1622"/>
      <c r="M38" s="1622"/>
      <c r="N38" s="1622"/>
      <c r="O38" s="1622"/>
      <c r="P38" s="1622"/>
      <c r="Q38" s="533"/>
      <c r="R38" s="534"/>
      <c r="S38" s="534"/>
      <c r="T38" s="534"/>
      <c r="U38" s="534"/>
      <c r="V38" s="534"/>
      <c r="W38" s="534"/>
      <c r="X38" s="534"/>
      <c r="Y38" s="534"/>
    </row>
    <row r="39" spans="1:25" ht="15">
      <c r="A39" s="30"/>
      <c r="B39" s="1062"/>
      <c r="C39" s="1062"/>
      <c r="D39" s="1062"/>
      <c r="E39" s="1063"/>
      <c r="F39" s="1064"/>
      <c r="G39" s="1065"/>
      <c r="H39" s="1026"/>
      <c r="I39" s="1026"/>
      <c r="J39" s="762"/>
      <c r="K39" s="762"/>
      <c r="L39" s="762"/>
      <c r="M39" s="762"/>
      <c r="N39" s="762"/>
      <c r="O39" s="763"/>
      <c r="P39" s="764"/>
      <c r="Q39" s="533"/>
      <c r="R39" s="534"/>
      <c r="S39" s="534"/>
      <c r="T39" s="534"/>
      <c r="U39" s="534"/>
      <c r="V39" s="534"/>
      <c r="W39" s="534"/>
      <c r="X39" s="534"/>
      <c r="Y39" s="534"/>
    </row>
    <row r="40" spans="1:25" ht="15">
      <c r="A40" s="30"/>
      <c r="B40" s="1062"/>
      <c r="C40" s="1062"/>
      <c r="D40" s="1062"/>
      <c r="E40" s="1063"/>
      <c r="F40" s="1064"/>
      <c r="G40" s="1065"/>
      <c r="H40" s="1026"/>
      <c r="I40" s="1026"/>
      <c r="J40" s="762"/>
      <c r="K40" s="762"/>
      <c r="L40" s="762"/>
      <c r="M40" s="762"/>
      <c r="N40" s="762"/>
      <c r="O40" s="763"/>
      <c r="P40" s="764"/>
      <c r="Q40" s="533"/>
      <c r="R40" s="534"/>
      <c r="S40" s="534"/>
      <c r="T40" s="534"/>
      <c r="U40" s="534"/>
      <c r="V40" s="534"/>
      <c r="W40" s="534"/>
      <c r="X40" s="534"/>
      <c r="Y40" s="534"/>
    </row>
    <row r="41" spans="1:25" ht="15">
      <c r="A41" s="32"/>
      <c r="B41" s="1070"/>
      <c r="C41" s="1070"/>
      <c r="D41" s="1070"/>
      <c r="E41" s="1071"/>
      <c r="F41" s="1072"/>
      <c r="G41" s="1073"/>
      <c r="H41" s="1028"/>
      <c r="I41" s="1028"/>
      <c r="J41" s="762"/>
      <c r="K41" s="762"/>
      <c r="L41" s="762"/>
      <c r="M41" s="762"/>
      <c r="N41" s="762"/>
      <c r="O41" s="763"/>
      <c r="P41" s="764"/>
      <c r="Q41" s="533"/>
      <c r="R41" s="534"/>
      <c r="S41" s="534"/>
      <c r="T41" s="534"/>
      <c r="U41" s="534"/>
      <c r="V41" s="534"/>
      <c r="W41" s="534"/>
      <c r="X41" s="534"/>
      <c r="Y41" s="534"/>
    </row>
    <row r="42" spans="1:25" ht="15">
      <c r="A42" s="30"/>
      <c r="B42" s="1062"/>
      <c r="C42" s="1062"/>
      <c r="D42" s="1062"/>
      <c r="E42" s="1063"/>
      <c r="F42" s="1064"/>
      <c r="G42" s="1065"/>
      <c r="H42" s="1026"/>
      <c r="I42" s="1026"/>
      <c r="J42" s="762"/>
      <c r="K42" s="762"/>
      <c r="L42" s="762"/>
      <c r="M42" s="762"/>
      <c r="N42" s="762"/>
      <c r="O42" s="763"/>
      <c r="P42" s="764"/>
      <c r="Q42" s="533"/>
      <c r="R42" s="534"/>
      <c r="S42" s="534"/>
      <c r="T42" s="534"/>
      <c r="U42" s="534"/>
      <c r="V42" s="534"/>
      <c r="W42" s="534"/>
      <c r="X42" s="534"/>
      <c r="Y42" s="534"/>
    </row>
    <row r="43" spans="1:25" ht="15.75">
      <c r="A43" s="31"/>
      <c r="B43" s="1066"/>
      <c r="C43" s="1066"/>
      <c r="D43" s="1066"/>
      <c r="E43" s="1067"/>
      <c r="F43" s="1068"/>
      <c r="G43" s="1069"/>
      <c r="H43" s="1027"/>
      <c r="I43" s="1027"/>
      <c r="J43" s="762"/>
      <c r="K43" s="762"/>
      <c r="L43" s="762"/>
      <c r="M43" s="762"/>
      <c r="N43" s="762"/>
      <c r="O43" s="763"/>
      <c r="P43" s="764"/>
      <c r="Q43" s="533"/>
      <c r="R43" s="534"/>
      <c r="S43" s="534"/>
      <c r="T43" s="534"/>
      <c r="U43" s="534"/>
      <c r="V43" s="534"/>
      <c r="W43" s="534"/>
      <c r="X43" s="534"/>
      <c r="Y43" s="534"/>
    </row>
    <row r="44" spans="1:25">
      <c r="A44" s="30"/>
      <c r="B44" s="1074"/>
      <c r="C44" s="1074"/>
      <c r="D44" s="1075"/>
      <c r="E44" s="1075"/>
      <c r="F44" s="1075"/>
      <c r="G44" s="1075"/>
      <c r="H44" s="1026"/>
      <c r="I44" s="1026"/>
      <c r="J44" s="762"/>
      <c r="K44" s="762"/>
      <c r="L44" s="762"/>
      <c r="M44" s="762"/>
      <c r="N44" s="762"/>
      <c r="O44" s="763"/>
      <c r="P44" s="764"/>
      <c r="Q44" s="533"/>
      <c r="R44" s="534"/>
      <c r="S44" s="534"/>
      <c r="T44" s="534"/>
      <c r="U44" s="534"/>
      <c r="V44" s="534"/>
      <c r="W44" s="534"/>
      <c r="X44" s="534"/>
      <c r="Y44" s="534"/>
    </row>
    <row r="47" spans="1:25">
      <c r="G47" s="535"/>
    </row>
  </sheetData>
  <sheetProtection formatCells="0"/>
  <mergeCells count="32">
    <mergeCell ref="B38:P38"/>
    <mergeCell ref="O7:O8"/>
    <mergeCell ref="J7:J8"/>
    <mergeCell ref="L7:L8"/>
    <mergeCell ref="M7:M8"/>
    <mergeCell ref="N7:N8"/>
    <mergeCell ref="G7:G8"/>
    <mergeCell ref="E31:F31"/>
    <mergeCell ref="E18:E20"/>
    <mergeCell ref="B14:D20"/>
    <mergeCell ref="E33:F33"/>
    <mergeCell ref="B22:D27"/>
    <mergeCell ref="E22:E24"/>
    <mergeCell ref="E25:E27"/>
    <mergeCell ref="E29:F29"/>
    <mergeCell ref="B2:E2"/>
    <mergeCell ref="K7:K8"/>
    <mergeCell ref="C3:E3"/>
    <mergeCell ref="C4:E4"/>
    <mergeCell ref="R22:T22"/>
    <mergeCell ref="R29:S29"/>
    <mergeCell ref="P7:P8"/>
    <mergeCell ref="E14:E17"/>
    <mergeCell ref="B10:D12"/>
    <mergeCell ref="E10:F10"/>
    <mergeCell ref="E11:F11"/>
    <mergeCell ref="E12:F12"/>
    <mergeCell ref="B29:D31"/>
    <mergeCell ref="E30:F30"/>
    <mergeCell ref="H7:H8"/>
    <mergeCell ref="I7:I8"/>
    <mergeCell ref="R23:R25"/>
  </mergeCells>
  <phoneticPr fontId="26" type="noConversion"/>
  <hyperlinks>
    <hyperlink ref="C3:E3" location="'T I Fibre sources'!E3" display="'T I Fibre sources'!E3"/>
    <hyperlink ref="C4:E4" location="'T I Fibre sources'!E4" display="'T I Fibre sources'!E4"/>
    <hyperlink ref="B38" r:id="rId1" display="© 2008 UNECE/FAO Timber Section - In case of any uncertainties or questions on the JWEE 2008 please contact: woodenergy.info@unece.org  "/>
    <hyperlink ref="B38:P38" r:id="rId2" display="© 2008 UNECE/FAO Timber Section - In case of any uncertainties or questions on the JWEE 2008 please contact: woodenergy.timber@unece.org"/>
  </hyperlinks>
  <pageMargins left="0.28000000000000003" right="0" top="0.47244094488188981" bottom="0.19685039370078741" header="0.51181102362204722" footer="0.51181102362204722"/>
  <pageSetup paperSize="9" scale="58"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Introduction</vt:lpstr>
      <vt:lpstr>aggregated data S -&gt; U</vt:lpstr>
      <vt:lpstr>T I fibre sources</vt:lpstr>
      <vt:lpstr>T II processed wood based fuels</vt:lpstr>
      <vt:lpstr>(T III pwbf origins - optional)</vt:lpstr>
      <vt:lpstr>collect sheet</vt:lpstr>
      <vt:lpstr>T IV energy use</vt:lpstr>
      <vt:lpstr>EU NREAP Progress Report-T4</vt:lpstr>
      <vt:lpstr>Conversion Factors Energy</vt:lpstr>
      <vt:lpstr>Conversion Factors Volume</vt:lpstr>
      <vt:lpstr>Data Quality</vt:lpstr>
      <vt:lpstr>Definitions</vt:lpstr>
      <vt:lpstr>Indicators</vt:lpstr>
      <vt:lpstr>Data</vt:lpstr>
      <vt:lpstr>INFO JFSQ 2013</vt:lpstr>
      <vt:lpstr>Data!Data_range</vt:lpstr>
      <vt:lpstr>Definitions!Moisture</vt:lpstr>
      <vt:lpstr>'(T III pwbf origins - optional)'!Print_Area</vt:lpstr>
      <vt:lpstr>'aggregated data S -&gt; U'!Print_Area</vt:lpstr>
      <vt:lpstr>'Conversion Factors Energy'!Print_Area</vt:lpstr>
      <vt:lpstr>'Conversion Factors Volume'!Print_Area</vt:lpstr>
      <vt:lpstr>'Data Quality'!Print_Area</vt:lpstr>
      <vt:lpstr>Definitions!Print_Area</vt:lpstr>
      <vt:lpstr>'EU NREAP Progress Report-T4'!Print_Area</vt:lpstr>
      <vt:lpstr>Indicators!Print_Area</vt:lpstr>
      <vt:lpstr>Introduction!Print_Area</vt:lpstr>
      <vt:lpstr>'T I fibre sources'!Print_Area</vt:lpstr>
      <vt:lpstr>'T II processed wood based fuels'!Print_Area</vt:lpstr>
      <vt:lpstr>'T IV energy use'!Print_Area</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AM</cp:lastModifiedBy>
  <cp:lastPrinted>2012-06-07T12:21:08Z</cp:lastPrinted>
  <dcterms:created xsi:type="dcterms:W3CDTF">2006-02-21T13:19:55Z</dcterms:created>
  <dcterms:modified xsi:type="dcterms:W3CDTF">2016-03-01T13:53:27Z</dcterms:modified>
</cp:coreProperties>
</file>